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New folder\clix\NEW FORMAT\"/>
    </mc:Choice>
  </mc:AlternateContent>
  <xr:revisionPtr revIDLastSave="0" documentId="13_ncr:1_{7762A0AB-5908-48F2-B0EA-850BC1822E83}" xr6:coauthVersionLast="45" xr6:coauthVersionMax="45" xr10:uidLastSave="{00000000-0000-0000-0000-000000000000}"/>
  <bookViews>
    <workbookView xWindow="-120" yWindow="-120" windowWidth="20730" windowHeight="11160" tabRatio="877" firstSheet="5" activeTab="5" xr2:uid="{00000000-000D-0000-FFFF-FFFF00000000}"/>
  </bookViews>
  <sheets>
    <sheet name="Mover's International" sheetId="1" state="hidden" r:id="rId1"/>
    <sheet name="Klarke Facility Management" sheetId="2" state="hidden" r:id="rId2"/>
    <sheet name="Pharmer" sheetId="3" state="hidden" r:id="rId3"/>
    <sheet name="FNS International" sheetId="4" state="hidden" r:id="rId4"/>
    <sheet name="Alaric Score" sheetId="5" state="hidden" r:id="rId5"/>
    <sheet name="Customer Details" sheetId="6" r:id="rId6"/>
    <sheet name="CAM" sheetId="7" r:id="rId7"/>
    <sheet name="Fin-1" sheetId="33" r:id="rId8"/>
    <sheet name="Banking" sheetId="34" r:id="rId9"/>
    <sheet name="GST-VAT" sheetId="35" r:id="rId10"/>
    <sheet name="Existing Loans" sheetId="36" r:id="rId11"/>
    <sheet name="Deviation Sheet" sheetId="15" r:id="rId12"/>
    <sheet name="Industry Margin - Mfg" sheetId="16" state="hidden" r:id="rId13"/>
    <sheet name="Industry Margin - Trading" sheetId="17" state="hidden" r:id="rId14"/>
    <sheet name="Industry Margin - Service" sheetId="18" state="hidden" r:id="rId15"/>
    <sheet name="Industry Margin" sheetId="19" state="hidden" r:id="rId16"/>
    <sheet name="Sheet1" sheetId="20" state="hidden" r:id="rId17"/>
    <sheet name="Sheet3" sheetId="21" state="hidden" r:id="rId18"/>
    <sheet name="Sheet2" sheetId="22" state="hidden" r:id="rId19"/>
    <sheet name="Sheet4" sheetId="23" state="hidden" r:id="rId20"/>
    <sheet name="Sheet5" sheetId="24" state="hidden" r:id="rId21"/>
    <sheet name="Scorecard" sheetId="25" state="hidden" r:id="rId22"/>
    <sheet name="Sheet8" sheetId="26" state="hidden" r:id="rId23"/>
    <sheet name="Sheet6" sheetId="27" state="hidden" r:id="rId24"/>
    <sheet name="Working -3" sheetId="30" state="hidden" r:id="rId25"/>
    <sheet name="Working -4" sheetId="31" state="hidden" r:id="rId26"/>
    <sheet name="Working -5" sheetId="32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___xlfn_IFERROR">#N/A</definedName>
    <definedName name="___xlfn_IFERROR">#N/A</definedName>
    <definedName name="__xlfn_IFERROR">#N/A</definedName>
    <definedName name="_xlnm._FilterDatabase" localSheetId="12">'Industry Margin - Mfg'!$A$1:$DL$84</definedName>
    <definedName name="_xlnm._FilterDatabase" localSheetId="14">'Industry Margin - Service'!$A$1:$AP$39</definedName>
    <definedName name="_xlnm._FilterDatabase" localSheetId="13">'Industry Margin - Trading'!$A$1:$AF$65</definedName>
    <definedName name="_Key1">#REF!</definedName>
    <definedName name="_Key2">#REF!</definedName>
    <definedName name="_Order1">255</definedName>
    <definedName name="_Order2">255</definedName>
    <definedName name="_Parse_In">#REF!</definedName>
    <definedName name="_Parse_Out">#REF!</definedName>
    <definedName name="_Sort">#REF!</definedName>
    <definedName name="a">OFFSET(#REF!,0,0,COUNTA(#REF!),1)</definedName>
    <definedName name="Abrasives_and_Grinding__Mfg_Segment_" localSheetId="8">'[1]Industry Margin - Mfg'!#REF!</definedName>
    <definedName name="Abrasives_and_Grinding__Mfg_Segment_" localSheetId="10">'[1]Industry Margin - Mfg'!#REF!</definedName>
    <definedName name="Abrasives_and_Grinding__Mfg_Segment_" localSheetId="7">'[2]industry margin - mfg'!#REF!</definedName>
    <definedName name="Abrasives_and_Grinding__Mfg_Segment_" localSheetId="9">'[1]Industry Margin - Mfg'!#REF!</definedName>
    <definedName name="Abrasives_and_Grinding__Mfg_Segment_">'Industry Margin - Mfg'!#REF!</definedName>
    <definedName name="Abrasives_and_Grinding_Service_Segment" localSheetId="8">'[1]Industry Margin - Service'!#REF!</definedName>
    <definedName name="Abrasives_and_Grinding_Service_Segment" localSheetId="10">'[1]Industry Margin - Service'!#REF!</definedName>
    <definedName name="Abrasives_and_Grinding_Service_Segment" localSheetId="7">'[2]industry margin - service'!#REF!</definedName>
    <definedName name="Abrasives_and_Grinding_Service_Segment" localSheetId="9">'[1]Industry Margin - Service'!#REF!</definedName>
    <definedName name="Abrasives_and_Grinding_Service_Segment">'Industry Margin - Service'!#REF!</definedName>
    <definedName name="Abrasives_and_Grinding_Trading_Segment" localSheetId="8">'[1]Industry Margin - Trading'!#REF!</definedName>
    <definedName name="Abrasives_and_Grinding_Trading_Segment" localSheetId="10">'[1]Industry Margin - Trading'!#REF!</definedName>
    <definedName name="Abrasives_and_Grinding_Trading_Segment" localSheetId="7">'[2]industry margin - trading'!#REF!</definedName>
    <definedName name="Abrasives_and_Grinding_Trading_Segment" localSheetId="9">'[1]Industry Margin - Trading'!#REF!</definedName>
    <definedName name="Abrasives_and_Grinding_Trading_Segment">'Industry Margin - Trading'!#REF!</definedName>
    <definedName name="Acc_Type">OFFSET(#REF!,0,0,COUNTA(#REF!),1)</definedName>
    <definedName name="Accnt_Holder" localSheetId="4">'[3]Customer Details'!$B$8:$B$13</definedName>
    <definedName name="Accnt_Holder" localSheetId="8">'[1]Customer Details'!$B$8:$B$13</definedName>
    <definedName name="Accnt_Holder" localSheetId="10">'[1]Customer Details'!$B$8:$B$13</definedName>
    <definedName name="Accnt_Holder" localSheetId="7">'[2]Customer Details'!$B$8:$B$13</definedName>
    <definedName name="Accnt_Holder" localSheetId="3">'[3]Customer Details'!$B$8:$B$13</definedName>
    <definedName name="Accnt_Holder" localSheetId="9">'[1]Customer Details'!$B$8:$B$13</definedName>
    <definedName name="Accnt_Holder" localSheetId="1">'[3]Customer Details'!$B$8:$B$13</definedName>
    <definedName name="Accnt_Holder" localSheetId="0">'[3]Customer Details'!$B$8:$B$13</definedName>
    <definedName name="Accnt_Holder" localSheetId="2">'[3]Customer Details'!$B$8:$B$13</definedName>
    <definedName name="Accnt_Holder" localSheetId="21">'[3]Customer Details'!$B$8:$B$13</definedName>
    <definedName name="Accnt_Holder">'Customer Details'!$B$8:$B$13</definedName>
    <definedName name="ADBSA">'[4]hdfc life'!#REF!</definedName>
    <definedName name="Age">'[4]hdfc life'!$D$16</definedName>
    <definedName name="Age_Proof">OFFSET(#REF!,0,0,COUNTA(#REF!),1)</definedName>
    <definedName name="Agriculture_M">'Industry Margin - Mfg'!$C$2:$C$6</definedName>
    <definedName name="Agriculture_Services_Industry" localSheetId="8">'[1]Industry Margin - Service'!#REF!</definedName>
    <definedName name="Agriculture_Services_Industry" localSheetId="10">'[1]Industry Margin - Service'!#REF!</definedName>
    <definedName name="Agriculture_Services_Industry" localSheetId="7">'[2]industry margin - service'!#REF!</definedName>
    <definedName name="Agriculture_Services_Industry" localSheetId="9">'[1]Industry Margin - Service'!#REF!</definedName>
    <definedName name="Agriculture_Services_Industry">'Industry Margin - Service'!#REF!</definedName>
    <definedName name="Agriculture_Trading">'Industry Margin - Trading'!$B$2:$B$5</definedName>
    <definedName name="Aluminium_and_Aluminium_Products__manufacturers___Mfg_Segment_">'Industry Margin - Mfg'!$D$41:$DL$41</definedName>
    <definedName name="Aluminium_and_Aluminium_Products__manufacturers__Service_Segment" localSheetId="8">'[1]Industry Margin - Service'!#REF!</definedName>
    <definedName name="Aluminium_and_Aluminium_Products__manufacturers__Service_Segment" localSheetId="10">'[1]Industry Margin - Service'!#REF!</definedName>
    <definedName name="Aluminium_and_Aluminium_Products__manufacturers__Service_Segment" localSheetId="7">'[2]industry margin - service'!#REF!</definedName>
    <definedName name="Aluminium_and_Aluminium_Products__manufacturers__Service_Segment" localSheetId="9">'[1]Industry Margin - Service'!#REF!</definedName>
    <definedName name="Aluminium_and_Aluminium_Products__manufacturers__Service_Segment">'Industry Margin - Service'!#REF!</definedName>
    <definedName name="Aluminium_and_Aluminium_Products__manufacturers__Trading_Segment">'Industry Margin - Trading'!$C$33:$AF$33</definedName>
    <definedName name="Animal_Feed__Mfg_Segment_">'Industry Margin - Mfg'!$D$40:$DL$40</definedName>
    <definedName name="Animal_Feed_Service_Segment" localSheetId="8">'[1]Industry Margin - Service'!#REF!</definedName>
    <definedName name="Animal_Feed_Service_Segment" localSheetId="10">'[1]Industry Margin - Service'!#REF!</definedName>
    <definedName name="Animal_Feed_Service_Segment" localSheetId="7">'[2]industry margin - service'!#REF!</definedName>
    <definedName name="Animal_Feed_Service_Segment" localSheetId="9">'[1]Industry Margin - Service'!#REF!</definedName>
    <definedName name="Animal_Feed_Service_Segment">'Industry Margin - Service'!#REF!</definedName>
    <definedName name="Animal_Feed_Trading_Segment" localSheetId="8">'[1]Industry Margin - Trading'!#REF!</definedName>
    <definedName name="Animal_Feed_Trading_Segment" localSheetId="10">'[1]Industry Margin - Trading'!#REF!</definedName>
    <definedName name="Animal_Feed_Trading_Segment" localSheetId="7">'[2]industry margin - trading'!#REF!</definedName>
    <definedName name="Animal_Feed_Trading_Segment" localSheetId="9">'[1]Industry Margin - Trading'!#REF!</definedName>
    <definedName name="Animal_Feed_Trading_Segment">'Industry Margin - Trading'!#REF!</definedName>
    <definedName name="Applicant" localSheetId="4">Sheet1!$F$3:$F$5</definedName>
    <definedName name="Applicant" localSheetId="8">#REF!</definedName>
    <definedName name="Applicant" localSheetId="10">#REF!</definedName>
    <definedName name="Applicant" localSheetId="7">[2]Sheet1!$F$3:$F$5</definedName>
    <definedName name="Applicant" localSheetId="3">Sheet1!$F$3:$F$5</definedName>
    <definedName name="Applicant" localSheetId="9">#REF!</definedName>
    <definedName name="Applicant" localSheetId="1">Sheet1!$F$3:$F$5</definedName>
    <definedName name="Applicant" localSheetId="0">Sheet1!$F$3:$F$5</definedName>
    <definedName name="Applicant" localSheetId="2">Sheet1!$F$3:$F$5</definedName>
    <definedName name="Applicant" localSheetId="21">[5]Sheet1!$F$3:$F$5</definedName>
    <definedName name="Applicant">Sheet1!$F$3:$F$5</definedName>
    <definedName name="Asset_Description">#REF!</definedName>
    <definedName name="Authorised_car_dealers__servicing__manufacturers_Service_Segment">'Industry Margin - Service'!$C$2:$AP$2</definedName>
    <definedName name="Authorised_car_dealers_servicing_manufacturers__Mfg_Segment_">'Industry Margin - Mfg'!$D$10:$DL$10</definedName>
    <definedName name="Authorised_car_dealers_servicing_manufacturers_Trading_Segment">'Industry Margin - Trading'!$C$10:$AF$10</definedName>
    <definedName name="Auto_Ancilliaries__Mfg_Segment_">'Industry Margin - Mfg'!$D$7:$DL$7</definedName>
    <definedName name="Auto_Ancilliaries_M">'Industry Margin - Mfg'!$C$7:$C$9</definedName>
    <definedName name="Auto_Ancilliaries_Service_Segment" localSheetId="8">'[1]Industry Margin - Service'!#REF!</definedName>
    <definedName name="Auto_Ancilliaries_Service_Segment" localSheetId="10">'[1]Industry Margin - Service'!#REF!</definedName>
    <definedName name="Auto_Ancilliaries_Service_Segment" localSheetId="7">'[2]industry margin - service'!#REF!</definedName>
    <definedName name="Auto_Ancilliaries_Service_Segment" localSheetId="9">'[1]Industry Margin - Service'!#REF!</definedName>
    <definedName name="Auto_Ancilliaries_Service_Segment">'Industry Margin - Service'!#REF!</definedName>
    <definedName name="Auto_Ancilliaries_Services_Industry" localSheetId="8">'[1]Industry Margin - Service'!#REF!</definedName>
    <definedName name="Auto_Ancilliaries_Services_Industry" localSheetId="10">'[1]Industry Margin - Service'!#REF!</definedName>
    <definedName name="Auto_Ancilliaries_Services_Industry" localSheetId="7">'[2]industry margin - service'!#REF!</definedName>
    <definedName name="Auto_Ancilliaries_Services_Industry" localSheetId="9">'[1]Industry Margin - Service'!#REF!</definedName>
    <definedName name="Auto_Ancilliaries_Services_Industry">'Industry Margin - Service'!#REF!</definedName>
    <definedName name="Auto_Ancilliaries_Trading">'Industry Margin - Trading'!$B$6:$B$8</definedName>
    <definedName name="Auto_Ancilliaries_Trading_Segment">'Industry Margin - Trading'!$C$6:$AF$6</definedName>
    <definedName name="Automobile_2W_M" localSheetId="8">'[1]Industry Margin - Mfg'!#REF!</definedName>
    <definedName name="Automobile_2W_M" localSheetId="10">'[1]Industry Margin - Mfg'!#REF!</definedName>
    <definedName name="Automobile_2W_M" localSheetId="7">'[2]industry margin - mfg'!#REF!</definedName>
    <definedName name="Automobile_2W_M" localSheetId="9">'[1]Industry Margin - Mfg'!#REF!</definedName>
    <definedName name="Automobile_2W_M">'Industry Margin - Mfg'!#REF!</definedName>
    <definedName name="Automobile_2W_Services_Industry" localSheetId="8">'[1]Industry Margin - Service'!#REF!</definedName>
    <definedName name="Automobile_2W_Services_Industry" localSheetId="10">'[1]Industry Margin - Service'!#REF!</definedName>
    <definedName name="Automobile_2W_Services_Industry" localSheetId="7">'[2]industry margin - service'!#REF!</definedName>
    <definedName name="Automobile_2W_Services_Industry" localSheetId="9">'[1]Industry Margin - Service'!#REF!</definedName>
    <definedName name="Automobile_2W_Services_Industry">'Industry Margin - Service'!#REF!</definedName>
    <definedName name="Automobile_2W_Trading">'Industry Margin - Trading'!$B$9</definedName>
    <definedName name="Automobile_4W_M">'Industry Margin - Mfg'!$C$10</definedName>
    <definedName name="Automobile_4W_Services_Industry">'Industry Margin - Service'!$B$2</definedName>
    <definedName name="Automobile_4W_Trading">'Industry Margin - Trading'!$B$10</definedName>
    <definedName name="Aviation_M" localSheetId="8">'[1]Industry Margin - Mfg'!#REF!</definedName>
    <definedName name="Aviation_M" localSheetId="10">'[1]Industry Margin - Mfg'!#REF!</definedName>
    <definedName name="Aviation_M" localSheetId="7">'[2]industry margin - mfg'!#REF!</definedName>
    <definedName name="Aviation_M" localSheetId="9">'[1]Industry Margin - Mfg'!#REF!</definedName>
    <definedName name="Aviation_M">'Industry Margin - Mfg'!#REF!</definedName>
    <definedName name="Aviation_Services_Industry">'Industry Margin - Service'!$B$3:$B$3</definedName>
    <definedName name="Aviation_Trading" localSheetId="8">'[1]Industry Margin - Trading'!#REF!</definedName>
    <definedName name="Aviation_Trading" localSheetId="10">'[1]Industry Margin - Trading'!#REF!</definedName>
    <definedName name="Aviation_Trading" localSheetId="7">'[2]industry margin - trading'!#REF!</definedName>
    <definedName name="Aviation_Trading" localSheetId="9">'[1]Industry Margin - Trading'!#REF!</definedName>
    <definedName name="Aviation_Trading">'Industry Margin - Trading'!#REF!</definedName>
    <definedName name="Bank_Accs">OFFSET(#REF!,0,0,COUNTA(#REF!),1)</definedName>
    <definedName name="Bank_AcType">OFFSET(#REF!,0,0,COUNTA(#REF!),1)</definedName>
    <definedName name="Bank_Category">OFFSET(#REF!,0,0,COUNTA(#REF!),1)</definedName>
    <definedName name="Bank_Verification">OFFSET(#REF!,0,0,COUNTA(#REF!),1)</definedName>
    <definedName name="BankChart1">OFFSET(#REF!,0,0,3,COUNTIFS(#REF!,"&gt;0"))</definedName>
    <definedName name="Banking_1">#REF!</definedName>
    <definedName name="BankNames" localSheetId="4">[3]Banking!$Z$16:$Z$19</definedName>
    <definedName name="BankNames" localSheetId="8">Banking!$O$25:$O$28</definedName>
    <definedName name="BankNames" localSheetId="10">[1]Banking!$O$25:$O$28</definedName>
    <definedName name="BankNames" localSheetId="7">[2]Banking!$AA$25:$AA$28</definedName>
    <definedName name="BankNames" localSheetId="3">[3]Banking!$Z$16:$Z$19</definedName>
    <definedName name="BankNames" localSheetId="9">[1]Banking!$O$25:$O$28</definedName>
    <definedName name="BankNames" localSheetId="1">[3]Banking!$Z$16:$Z$19</definedName>
    <definedName name="BankNames" localSheetId="0">[3]Banking!$Z$16:$Z$19</definedName>
    <definedName name="BankNames" localSheetId="2">[3]Banking!$Z$16:$Z$19</definedName>
    <definedName name="BankNames" localSheetId="21">[3]Banking!$Z$16:$Z$19</definedName>
    <definedName name="BankNames">#REF!</definedName>
    <definedName name="BankTable">OFFSET(#REF!,0,0,COUNTA(#REF!:#REF!),5)</definedName>
    <definedName name="Bearings__Mfg_Segment_">'Industry Margin - Mfg'!$D$8:$DL$8</definedName>
    <definedName name="Bearings_Service_Segment" localSheetId="8">'[1]Industry Margin - Service'!#REF!</definedName>
    <definedName name="Bearings_Service_Segment" localSheetId="10">'[1]Industry Margin - Service'!#REF!</definedName>
    <definedName name="Bearings_Service_Segment" localSheetId="7">'[2]industry margin - service'!#REF!</definedName>
    <definedName name="Bearings_Service_Segment" localSheetId="9">'[1]Industry Margin - Service'!#REF!</definedName>
    <definedName name="Bearings_Service_Segment">'Industry Margin - Service'!#REF!</definedName>
    <definedName name="Bearings_Trading_Segment" localSheetId="8">'[1]Industry Margin - Trading'!#REF!</definedName>
    <definedName name="Bearings_Trading_Segment" localSheetId="10">'[1]Industry Margin - Trading'!#REF!</definedName>
    <definedName name="Bearings_Trading_Segment" localSheetId="7">'[2]industry margin - trading'!#REF!</definedName>
    <definedName name="Bearings_Trading_Segment" localSheetId="9">'[1]Industry Margin - Trading'!#REF!</definedName>
    <definedName name="Bearings_Trading_Segment">'Industry Margin - Trading'!#REF!</definedName>
    <definedName name="Beer__Wine_and_Distilled_Alcoholic_Beverages_Service_Segment" localSheetId="8">'[1]Industry Margin - Service'!#REF!</definedName>
    <definedName name="Beer__Wine_and_Distilled_Alcoholic_Beverages_Service_Segment" localSheetId="10">'[1]Industry Margin - Service'!#REF!</definedName>
    <definedName name="Beer__Wine_and_Distilled_Alcoholic_Beverages_Service_Segment" localSheetId="7">'[2]industry margin - service'!#REF!</definedName>
    <definedName name="Beer__Wine_and_Distilled_Alcoholic_Beverages_Service_Segment" localSheetId="9">'[1]Industry Margin - Service'!#REF!</definedName>
    <definedName name="Beer__Wine_and_Distilled_Alcoholic_Beverages_Service_Segment">'Industry Margin - Service'!#REF!</definedName>
    <definedName name="Beer_Wine_and_Distilled_Alcoholic_Beverages__Mfg_Segment_">'Industry Margin - Mfg'!$D$39:$DL$39</definedName>
    <definedName name="Beer_Wine_and_Distilled_Alcoholic_Beverages_Trading_Segment">'Industry Margin - Trading'!$C$31:$AF$31</definedName>
    <definedName name="Beg_Bal">#REF!</definedName>
    <definedName name="Benefit">[4]LISTS!$P$3:$P$4</definedName>
    <definedName name="Benefit_Sch">#REF!</definedName>
    <definedName name="Bicycle_M" localSheetId="8">'[1]Industry Margin - Mfg'!#REF!</definedName>
    <definedName name="Bicycle_M" localSheetId="10">'[1]Industry Margin - Mfg'!#REF!</definedName>
    <definedName name="Bicycle_M" localSheetId="7">'[2]industry margin - mfg'!#REF!</definedName>
    <definedName name="Bicycle_M" localSheetId="9">'[1]Industry Margin - Mfg'!#REF!</definedName>
    <definedName name="Bicycle_M">'Industry Margin - Mfg'!#REF!</definedName>
    <definedName name="Bicycle_Services_Industry" localSheetId="8">'[1]Industry Margin - Service'!#REF!</definedName>
    <definedName name="Bicycle_Services_Industry" localSheetId="10">'[1]Industry Margin - Service'!#REF!</definedName>
    <definedName name="Bicycle_Services_Industry" localSheetId="7">'[2]industry margin - service'!#REF!</definedName>
    <definedName name="Bicycle_Services_Industry" localSheetId="9">'[1]Industry Margin - Service'!#REF!</definedName>
    <definedName name="Bicycle_Services_Industry">'Industry Margin - Service'!#REF!</definedName>
    <definedName name="Bicycle_Trading" localSheetId="8">'[1]Industry Margin - Trading'!#REF!</definedName>
    <definedName name="Bicycle_Trading" localSheetId="10">'[1]Industry Margin - Trading'!#REF!</definedName>
    <definedName name="Bicycle_Trading" localSheetId="7">'[2]industry margin - trading'!#REF!</definedName>
    <definedName name="Bicycle_Trading" localSheetId="9">'[1]Industry Margin - Trading'!#REF!</definedName>
    <definedName name="Bicycle_Trading">'Industry Margin - Trading'!#REF!</definedName>
    <definedName name="Biotech__Research_Service_Segment" localSheetId="8">'[1]Industry Margin - Service'!#REF!</definedName>
    <definedName name="Biotech__Research_Service_Segment" localSheetId="10">'[1]Industry Margin - Service'!#REF!</definedName>
    <definedName name="Biotech__Research_Service_Segment" localSheetId="7">'[2]industry margin - service'!#REF!</definedName>
    <definedName name="Biotech__Research_Service_Segment" localSheetId="9">'[1]Industry Margin - Service'!#REF!</definedName>
    <definedName name="Biotech__Research_Service_Segment">'Industry Margin - Service'!#REF!</definedName>
    <definedName name="Biotech_Research__Mfg_Segment_">'Industry Margin - Mfg'!$D$53:$DL$53</definedName>
    <definedName name="Biotech_Research_Trading_Segment" localSheetId="8">'[1]Industry Margin - Trading'!#REF!</definedName>
    <definedName name="Biotech_Research_Trading_Segment" localSheetId="10">'[1]Industry Margin - Trading'!#REF!</definedName>
    <definedName name="Biotech_Research_Trading_Segment" localSheetId="7">'[2]industry margin - trading'!#REF!</definedName>
    <definedName name="Biotech_Research_Trading_Segment" localSheetId="9">'[1]Industry Margin - Trading'!#REF!</definedName>
    <definedName name="Biotech_Research_Trading_Segment">'Industry Margin - Trading'!#REF!</definedName>
    <definedName name="Biz_Type" localSheetId="4">'[3]Industry Margin'!$C$1:$E$1</definedName>
    <definedName name="Biz_Type" localSheetId="8">'[1]Customer Details'!$Z$8:$Z$10</definedName>
    <definedName name="Biz_Type" localSheetId="10">'[1]Customer Details'!$Z$8:$Z$10</definedName>
    <definedName name="Biz_Type" localSheetId="7">'[2]Customer Details'!$Z$8:$Z$10</definedName>
    <definedName name="Biz_Type" localSheetId="3">'[3]Industry Margin'!$C$1:$E$1</definedName>
    <definedName name="Biz_Type" localSheetId="9">'[1]Customer Details'!$Z$8:$Z$10</definedName>
    <definedName name="Biz_Type" localSheetId="1">'[3]Industry Margin'!$C$1:$E$1</definedName>
    <definedName name="Biz_Type" localSheetId="0">'[3]Industry Margin'!$C$1:$E$1</definedName>
    <definedName name="Biz_Type" localSheetId="2">'[3]Industry Margin'!$C$1:$E$1</definedName>
    <definedName name="Biz_Type" localSheetId="21">'[3]Industry Margin'!$C$1:$E$1</definedName>
    <definedName name="Biz_Type">'Customer Details'!$AA$8:$AA$10</definedName>
    <definedName name="Bkg_Surr">#REF!</definedName>
    <definedName name="Blank">#REF!</definedName>
    <definedName name="Books__office_supplies_and_stationery_Service_Segment" localSheetId="8">'[1]Industry Margin - Service'!#REF!</definedName>
    <definedName name="Books__office_supplies_and_stationery_Service_Segment" localSheetId="10">'[1]Industry Margin - Service'!#REF!</definedName>
    <definedName name="Books__office_supplies_and_stationery_Service_Segment" localSheetId="7">'[2]industry margin - service'!#REF!</definedName>
    <definedName name="Books__office_supplies_and_stationery_Service_Segment" localSheetId="9">'[1]Industry Margin - Service'!#REF!</definedName>
    <definedName name="Books__office_supplies_and_stationery_Service_Segment">'Industry Margin - Service'!#REF!</definedName>
    <definedName name="Books_office_supplies_and_stationery__Mfg_Segment_" localSheetId="8">'[1]Industry Margin - Mfg'!#REF!</definedName>
    <definedName name="Books_office_supplies_and_stationery__Mfg_Segment_" localSheetId="10">'[1]Industry Margin - Mfg'!#REF!</definedName>
    <definedName name="Books_office_supplies_and_stationery__Mfg_Segment_" localSheetId="7">'[2]industry margin - mfg'!#REF!</definedName>
    <definedName name="Books_office_supplies_and_stationery__Mfg_Segment_" localSheetId="9">'[1]Industry Margin - Mfg'!#REF!</definedName>
    <definedName name="Books_office_supplies_and_stationery__Mfg_Segment_">'Industry Margin - Mfg'!#REF!</definedName>
    <definedName name="Books_office_supplies_and_stationery_Trading_Segment">'Industry Margin - Trading'!$C$49:$AF$49</definedName>
    <definedName name="Borrowers">OFFSET(#REF!,0,0,1,COUNTA(#REF!))</definedName>
    <definedName name="Bounce" localSheetId="8">#REF!</definedName>
    <definedName name="Bounce" localSheetId="10">#REF!</definedName>
    <definedName name="Bounce" localSheetId="7">[2]Sheet8!$B$2:$B$3</definedName>
    <definedName name="Bounce" localSheetId="9">#REF!</definedName>
    <definedName name="Bounce">Sheet8!$B$2:$B$3</definedName>
    <definedName name="Branch">'Customer Details'!$W$8:$W$15</definedName>
    <definedName name="Branches" localSheetId="4">'[3]Customer Details'!$R$8:$R$16</definedName>
    <definedName name="Branches" localSheetId="8">'[1]Customer Details'!$V$8:$V$18</definedName>
    <definedName name="Branches" localSheetId="10">'[1]Customer Details'!$V$8:$V$18</definedName>
    <definedName name="Branches" localSheetId="7">'[2]Customer Details'!$V$8:$V$18</definedName>
    <definedName name="Branches" localSheetId="3">'[3]Customer Details'!$R$8:$R$16</definedName>
    <definedName name="Branches" localSheetId="9">'[1]Customer Details'!$V$8:$V$18</definedName>
    <definedName name="Branches" localSheetId="1">'[3]Customer Details'!$R$8:$R$16</definedName>
    <definedName name="Branches" localSheetId="0">'[3]Customer Details'!$R$8:$R$16</definedName>
    <definedName name="Branches" localSheetId="2">'[3]Customer Details'!$R$8:$R$16</definedName>
    <definedName name="Branches" localSheetId="21">'[3]Customer Details'!$R$8:$R$16</definedName>
    <definedName name="Branches">'Customer Details'!$W$8:$W$18</definedName>
    <definedName name="Breweries__Distilleries_Service_Segment" localSheetId="8">'[1]Industry Margin - Service'!#REF!</definedName>
    <definedName name="Breweries__Distilleries_Service_Segment" localSheetId="10">'[1]Industry Margin - Service'!#REF!</definedName>
    <definedName name="Breweries__Distilleries_Service_Segment" localSheetId="7">'[2]industry margin - service'!#REF!</definedName>
    <definedName name="Breweries__Distilleries_Service_Segment" localSheetId="9">'[1]Industry Margin - Service'!#REF!</definedName>
    <definedName name="Breweries__Distilleries_Service_Segment">'Industry Margin - Service'!#REF!</definedName>
    <definedName name="Breweries_Distilleries__Mfg_Segment_" localSheetId="8">'[1]Industry Margin - Mfg'!#REF!</definedName>
    <definedName name="Breweries_Distilleries__Mfg_Segment_" localSheetId="10">'[1]Industry Margin - Mfg'!#REF!</definedName>
    <definedName name="Breweries_Distilleries__Mfg_Segment_" localSheetId="7">'[2]industry margin - mfg'!#REF!</definedName>
    <definedName name="Breweries_Distilleries__Mfg_Segment_" localSheetId="9">'[1]Industry Margin - Mfg'!#REF!</definedName>
    <definedName name="Breweries_Distilleries__Mfg_Segment_">'Industry Margin - Mfg'!#REF!</definedName>
    <definedName name="Breweries_Distilleries_Trading_Segment" localSheetId="8">'[1]Industry Margin - Trading'!#REF!</definedName>
    <definedName name="Breweries_Distilleries_Trading_Segment" localSheetId="10">'[1]Industry Margin - Trading'!#REF!</definedName>
    <definedName name="Breweries_Distilleries_Trading_Segment" localSheetId="7">'[2]industry margin - trading'!#REF!</definedName>
    <definedName name="Breweries_Distilleries_Trading_Segment" localSheetId="9">'[1]Industry Margin - Trading'!#REF!</definedName>
    <definedName name="Breweries_Distilleries_Trading_Segment">'Industry Margin - Trading'!#REF!</definedName>
    <definedName name="Brokers_and_Agents__Mfg_Segment_" localSheetId="8">'[1]Industry Margin - Mfg'!#REF!</definedName>
    <definedName name="Brokers_and_Agents__Mfg_Segment_" localSheetId="10">'[1]Industry Margin - Mfg'!#REF!</definedName>
    <definedName name="Brokers_and_Agents__Mfg_Segment_" localSheetId="7">'[2]industry margin - mfg'!#REF!</definedName>
    <definedName name="Brokers_and_Agents__Mfg_Segment_" localSheetId="9">'[1]Industry Margin - Mfg'!#REF!</definedName>
    <definedName name="Brokers_and_Agents__Mfg_Segment_">'Industry Margin - Mfg'!#REF!</definedName>
    <definedName name="Brokers_and_Agents_Service_Segment" localSheetId="8">'[1]Industry Margin - Service'!#REF!</definedName>
    <definedName name="Brokers_and_Agents_Service_Segment" localSheetId="10">'[1]Industry Margin - Service'!#REF!</definedName>
    <definedName name="Brokers_and_Agents_Service_Segment" localSheetId="7">'[2]industry margin - service'!#REF!</definedName>
    <definedName name="Brokers_and_Agents_Service_Segment" localSheetId="9">'[1]Industry Margin - Service'!#REF!</definedName>
    <definedName name="Brokers_and_Agents_Service_Segment">'Industry Margin - Service'!#REF!</definedName>
    <definedName name="Brokers_and_Agents_Trading_Segment" localSheetId="8">'[1]Industry Margin - Trading'!#REF!</definedName>
    <definedName name="Brokers_and_Agents_Trading_Segment" localSheetId="10">'[1]Industry Margin - Trading'!#REF!</definedName>
    <definedName name="Brokers_and_Agents_Trading_Segment" localSheetId="7">'[2]industry margin - trading'!#REF!</definedName>
    <definedName name="Brokers_and_Agents_Trading_Segment" localSheetId="9">'[1]Industry Margin - Trading'!#REF!</definedName>
    <definedName name="Brokers_and_Agents_Trading_Segment">'Industry Margin - Trading'!#REF!</definedName>
    <definedName name="Bureau_Dev1">OFFSET(#REF!,0,0,COUNTA(#REF!),1)</definedName>
    <definedName name="Bureau_Dev2">OFFSET(#REF!,0,0,COUNTA(#REF!),1)</definedName>
    <definedName name="Bureau_Dev3">OFFSET(#REF!,0,0,COUNTA(#REF!),1)</definedName>
    <definedName name="C_ADB">'[6]Lists &amp; Working'!$H$3</definedName>
    <definedName name="C_CI10">'[6]Lists &amp; Working'!$K$3</definedName>
    <definedName name="C_CI5">'[6]Lists &amp; Working'!$J$3</definedName>
    <definedName name="C_TI">'[6]Lists &amp; Working'!$L$3</definedName>
    <definedName name="C_TPD">'[6]Lists &amp; Working'!$I$3</definedName>
    <definedName name="Cable_and_other_pay_TV_services__Mfg_Segment_" localSheetId="8">'[1]Industry Margin - Mfg'!#REF!</definedName>
    <definedName name="Cable_and_other_pay_TV_services__Mfg_Segment_" localSheetId="10">'[1]Industry Margin - Mfg'!#REF!</definedName>
    <definedName name="Cable_and_other_pay_TV_services__Mfg_Segment_" localSheetId="7">'[2]industry margin - mfg'!#REF!</definedName>
    <definedName name="Cable_and_other_pay_TV_services__Mfg_Segment_" localSheetId="9">'[1]Industry Margin - Mfg'!#REF!</definedName>
    <definedName name="Cable_and_other_pay_TV_services__Mfg_Segment_">'Industry Margin - Mfg'!#REF!</definedName>
    <definedName name="Cable_and_other_pay_TV_services_Service_Segment">'Industry Margin - Service'!$C$4:$AP$4</definedName>
    <definedName name="Cable_and_other_pay_TV_services_Trading_Segment" localSheetId="8">'[1]Industry Margin - Trading'!#REF!</definedName>
    <definedName name="Cable_and_other_pay_TV_services_Trading_Segment" localSheetId="10">'[1]Industry Margin - Trading'!#REF!</definedName>
    <definedName name="Cable_and_other_pay_TV_services_Trading_Segment" localSheetId="7">'[2]industry margin - trading'!#REF!</definedName>
    <definedName name="Cable_and_other_pay_TV_services_Trading_Segment" localSheetId="9">'[1]Industry Margin - Trading'!#REF!</definedName>
    <definedName name="Cable_and_other_pay_TV_services_Trading_Segment">'Industry Margin - Trading'!#REF!</definedName>
    <definedName name="Cable_TV_M" localSheetId="8">'[1]Industry Margin - Mfg'!#REF!</definedName>
    <definedName name="Cable_TV_M" localSheetId="10">'[1]Industry Margin - Mfg'!#REF!</definedName>
    <definedName name="Cable_TV_M" localSheetId="7">'[2]industry margin - mfg'!#REF!</definedName>
    <definedName name="Cable_TV_M" localSheetId="9">'[1]Industry Margin - Mfg'!#REF!</definedName>
    <definedName name="Cable_TV_M">'Industry Margin - Mfg'!#REF!</definedName>
    <definedName name="Cable_TV_Services_Industry">'Industry Margin - Service'!$B$4</definedName>
    <definedName name="Cable_TV_Trading" localSheetId="8">'[1]Industry Margin - Trading'!#REF!</definedName>
    <definedName name="Cable_TV_Trading" localSheetId="10">'[1]Industry Margin - Trading'!#REF!</definedName>
    <definedName name="Cable_TV_Trading" localSheetId="7">'[2]industry margin - trading'!#REF!</definedName>
    <definedName name="Cable_TV_Trading" localSheetId="9">'[1]Industry Margin - Trading'!#REF!</definedName>
    <definedName name="Cable_TV_Trading">'Industry Margin - Trading'!#REF!</definedName>
    <definedName name="Carbon_black__Mfg_Segment_" localSheetId="8">'[1]Industry Margin - Mfg'!#REF!</definedName>
    <definedName name="Carbon_black__Mfg_Segment_" localSheetId="10">'[1]Industry Margin - Mfg'!#REF!</definedName>
    <definedName name="Carbon_black__Mfg_Segment_" localSheetId="7">'[2]industry margin - mfg'!#REF!</definedName>
    <definedName name="Carbon_black__Mfg_Segment_" localSheetId="9">'[1]Industry Margin - Mfg'!#REF!</definedName>
    <definedName name="Carbon_black__Mfg_Segment_">'Industry Margin - Mfg'!#REF!</definedName>
    <definedName name="Carbon_black_Service_Segment" localSheetId="8">'[1]Industry Margin - Service'!#REF!</definedName>
    <definedName name="Carbon_black_Service_Segment" localSheetId="10">'[1]Industry Margin - Service'!#REF!</definedName>
    <definedName name="Carbon_black_Service_Segment" localSheetId="7">'[2]industry margin - service'!#REF!</definedName>
    <definedName name="Carbon_black_Service_Segment" localSheetId="9">'[1]Industry Margin - Service'!#REF!</definedName>
    <definedName name="Carbon_black_Service_Segment">'Industry Margin - Service'!#REF!</definedName>
    <definedName name="Carbon_black_Trading_Segment" localSheetId="8">'[1]Industry Margin - Trading'!#REF!</definedName>
    <definedName name="Carbon_black_Trading_Segment" localSheetId="10">'[1]Industry Margin - Trading'!#REF!</definedName>
    <definedName name="Carbon_black_Trading_Segment" localSheetId="7">'[2]industry margin - trading'!#REF!</definedName>
    <definedName name="Carbon_black_Trading_Segment" localSheetId="9">'[1]Industry Margin - Trading'!#REF!</definedName>
    <definedName name="Carbon_black_Trading_Segment">'Industry Margin - Trading'!#REF!</definedName>
    <definedName name="Casting_and_Forgings_M">'Industry Margin - Mfg'!$C$11</definedName>
    <definedName name="Casting_and_Forgings_Services_Industry" localSheetId="8">'[1]Industry Margin - Service'!#REF!</definedName>
    <definedName name="Casting_and_Forgings_Services_Industry" localSheetId="10">'[1]Industry Margin - Service'!#REF!</definedName>
    <definedName name="Casting_and_Forgings_Services_Industry" localSheetId="7">'[2]industry margin - service'!#REF!</definedName>
    <definedName name="Casting_and_Forgings_Services_Industry" localSheetId="9">'[1]Industry Margin - Service'!#REF!</definedName>
    <definedName name="Casting_and_Forgings_Services_Industry">'Industry Margin - Service'!#REF!</definedName>
    <definedName name="Casting_and_Forgings_Trading" localSheetId="8">'[1]Industry Margin - Trading'!#REF!</definedName>
    <definedName name="Casting_and_Forgings_Trading" localSheetId="10">'[1]Industry Margin - Trading'!#REF!</definedName>
    <definedName name="Casting_and_Forgings_Trading" localSheetId="7">'[2]industry margin - trading'!#REF!</definedName>
    <definedName name="Casting_and_Forgings_Trading" localSheetId="9">'[1]Industry Margin - Trading'!#REF!</definedName>
    <definedName name="Casting_and_Forgings_Trading">'Industry Margin - Trading'!#REF!</definedName>
    <definedName name="Castings_and_Forgings__Mfg_Segment_">'Industry Margin - Mfg'!$D$11:$DL$11</definedName>
    <definedName name="Castings_and_Forgings_Service_Segment" localSheetId="8">'[1]Industry Margin - Service'!#REF!</definedName>
    <definedName name="Castings_and_Forgings_Service_Segment" localSheetId="10">'[1]Industry Margin - Service'!#REF!</definedName>
    <definedName name="Castings_and_Forgings_Service_Segment" localSheetId="7">'[2]industry margin - service'!#REF!</definedName>
    <definedName name="Castings_and_Forgings_Service_Segment" localSheetId="9">'[1]Industry Margin - Service'!#REF!</definedName>
    <definedName name="Castings_and_Forgings_Service_Segment">'Industry Margin - Service'!#REF!</definedName>
    <definedName name="Castings_and_Forgings_Trading_Segment" localSheetId="8">'[1]Industry Margin - Trading'!#REF!</definedName>
    <definedName name="Castings_and_Forgings_Trading_Segment" localSheetId="10">'[1]Industry Margin - Trading'!#REF!</definedName>
    <definedName name="Castings_and_Forgings_Trading_Segment" localSheetId="7">'[2]industry margin - trading'!#REF!</definedName>
    <definedName name="Castings_and_Forgings_Trading_Segment" localSheetId="9">'[1]Industry Margin - Trading'!#REF!</definedName>
    <definedName name="Castings_and_Forgings_Trading_Segment">'Industry Margin - Trading'!#REF!</definedName>
    <definedName name="Caustic_Soda__Mfg_Segment_" localSheetId="8">'[1]Industry Margin - Mfg'!#REF!</definedName>
    <definedName name="Caustic_Soda__Mfg_Segment_" localSheetId="10">'[1]Industry Margin - Mfg'!#REF!</definedName>
    <definedName name="Caustic_Soda__Mfg_Segment_" localSheetId="7">'[2]industry margin - mfg'!#REF!</definedName>
    <definedName name="Caustic_Soda__Mfg_Segment_" localSheetId="9">'[1]Industry Margin - Mfg'!#REF!</definedName>
    <definedName name="Caustic_Soda__Mfg_Segment_">'Industry Margin - Mfg'!#REF!</definedName>
    <definedName name="Caustic_Soda_Service_Segment" localSheetId="8">'[1]Industry Margin - Service'!#REF!</definedName>
    <definedName name="Caustic_Soda_Service_Segment" localSheetId="10">'[1]Industry Margin - Service'!#REF!</definedName>
    <definedName name="Caustic_Soda_Service_Segment" localSheetId="7">'[2]industry margin - service'!#REF!</definedName>
    <definedName name="Caustic_Soda_Service_Segment" localSheetId="9">'[1]Industry Margin - Service'!#REF!</definedName>
    <definedName name="Caustic_Soda_Service_Segment">'Industry Margin - Service'!#REF!</definedName>
    <definedName name="Caustic_Soda_Trading_Segment" localSheetId="8">'[1]Industry Margin - Trading'!#REF!</definedName>
    <definedName name="Caustic_Soda_Trading_Segment" localSheetId="10">'[1]Industry Margin - Trading'!#REF!</definedName>
    <definedName name="Caustic_Soda_Trading_Segment" localSheetId="7">'[2]industry margin - trading'!#REF!</definedName>
    <definedName name="Caustic_Soda_Trading_Segment" localSheetId="9">'[1]Industry Margin - Trading'!#REF!</definedName>
    <definedName name="Caustic_Soda_Trading_Segment">'Industry Margin - Trading'!#REF!</definedName>
    <definedName name="Cement_and_Asbestos_Products__Mfg_Segment_">'Industry Margin - Mfg'!$D$12:$DL$12</definedName>
    <definedName name="Cement_and_Asbestos_Products_Service_Segment" localSheetId="8">'[1]Industry Margin - Service'!#REF!</definedName>
    <definedName name="Cement_and_Asbestos_Products_Service_Segment" localSheetId="10">'[1]Industry Margin - Service'!#REF!</definedName>
    <definedName name="Cement_and_Asbestos_Products_Service_Segment" localSheetId="7">'[2]industry margin - service'!#REF!</definedName>
    <definedName name="Cement_and_Asbestos_Products_Service_Segment" localSheetId="9">'[1]Industry Margin - Service'!#REF!</definedName>
    <definedName name="Cement_and_Asbestos_Products_Service_Segment">'Industry Margin - Service'!#REF!</definedName>
    <definedName name="Cement_and_Asbestos_Products_Trading_Segment">'Industry Margin - Trading'!$C$11:$AF$11</definedName>
    <definedName name="Cement_M">'Industry Margin - Mfg'!$C$12</definedName>
    <definedName name="Cement_Services_Industry" localSheetId="8">'[1]Industry Margin - Service'!#REF!</definedName>
    <definedName name="Cement_Services_Industry" localSheetId="10">'[1]Industry Margin - Service'!#REF!</definedName>
    <definedName name="Cement_Services_Industry" localSheetId="7">'[2]industry margin - service'!#REF!</definedName>
    <definedName name="Cement_Services_Industry" localSheetId="9">'[1]Industry Margin - Service'!#REF!</definedName>
    <definedName name="Cement_Services_Industry">'Industry Margin - Service'!#REF!</definedName>
    <definedName name="Cement_Trading">'Industry Margin - Trading'!$B$11</definedName>
    <definedName name="Chemical_Machinery_M" localSheetId="8">'[1]Industry Margin - Mfg'!#REF!</definedName>
    <definedName name="Chemical_Machinery_M" localSheetId="10">'[1]Industry Margin - Mfg'!#REF!</definedName>
    <definedName name="Chemical_Machinery_M" localSheetId="7">'[2]industry margin - mfg'!#REF!</definedName>
    <definedName name="Chemical_Machinery_M" localSheetId="9">'[1]Industry Margin - Mfg'!#REF!</definedName>
    <definedName name="Chemical_Machinery_M">'Industry Margin - Mfg'!#REF!</definedName>
    <definedName name="Chemical_Machinery_Services_Industry" localSheetId="8">'[1]Industry Margin - Service'!#REF!</definedName>
    <definedName name="Chemical_Machinery_Services_Industry" localSheetId="10">'[1]Industry Margin - Service'!#REF!</definedName>
    <definedName name="Chemical_Machinery_Services_Industry" localSheetId="7">'[2]industry margin - service'!#REF!</definedName>
    <definedName name="Chemical_Machinery_Services_Industry" localSheetId="9">'[1]Industry Margin - Service'!#REF!</definedName>
    <definedName name="Chemical_Machinery_Services_Industry">'Industry Margin - Service'!#REF!</definedName>
    <definedName name="Chemical_Machinery_Trading" localSheetId="8">'[1]Industry Margin - Trading'!#REF!</definedName>
    <definedName name="Chemical_Machinery_Trading" localSheetId="10">'[1]Industry Margin - Trading'!#REF!</definedName>
    <definedName name="Chemical_Machinery_Trading" localSheetId="7">'[2]industry margin - trading'!#REF!</definedName>
    <definedName name="Chemical_Machinery_Trading" localSheetId="9">'[1]Industry Margin - Trading'!#REF!</definedName>
    <definedName name="Chemical_Machinery_Trading">'Industry Margin - Trading'!#REF!</definedName>
    <definedName name="Chemicals__petrochemicals__specility_chemicals_Service_Segment" localSheetId="8">'[1]Industry Margin - Service'!#REF!</definedName>
    <definedName name="Chemicals__petrochemicals__specility_chemicals_Service_Segment" localSheetId="10">'[1]Industry Margin - Service'!#REF!</definedName>
    <definedName name="Chemicals__petrochemicals__specility_chemicals_Service_Segment" localSheetId="7">'[2]industry margin - service'!#REF!</definedName>
    <definedName name="Chemicals__petrochemicals__specility_chemicals_Service_Segment" localSheetId="9">'[1]Industry Margin - Service'!#REF!</definedName>
    <definedName name="Chemicals__petrochemicals__specility_chemicals_Service_Segment">'Industry Margin - Service'!#REF!</definedName>
    <definedName name="Chemicals_M">'Industry Margin - Mfg'!$C$13:$C$13</definedName>
    <definedName name="Chemicals_petrochemicals_specility_chemicals__Mfg_Segment_">'Industry Margin - Mfg'!$D$13:$DL$13</definedName>
    <definedName name="Chemicals_petrochemicals_specility_chemicals_Trading_Segment">'Industry Margin - Trading'!$C$12:$AF$12</definedName>
    <definedName name="Chemicals_Services_Industry" localSheetId="8">'[1]Industry Margin - Service'!#REF!</definedName>
    <definedName name="Chemicals_Services_Industry" localSheetId="10">'[1]Industry Margin - Service'!#REF!</definedName>
    <definedName name="Chemicals_Services_Industry" localSheetId="7">'[2]industry margin - service'!#REF!</definedName>
    <definedName name="Chemicals_Services_Industry" localSheetId="9">'[1]Industry Margin - Service'!#REF!</definedName>
    <definedName name="Chemicals_Services_Industry">'Industry Margin - Service'!#REF!</definedName>
    <definedName name="Chemicals_Trading">'Industry Margin - Trading'!$B$12:$B$12</definedName>
    <definedName name="CIBIL_Individual">#REF!</definedName>
    <definedName name="CIBIL_Score">OFFSET(#REF!,0,0,COUNTA(#REF!),1)</definedName>
    <definedName name="CISA">'[4]hdfc life'!#REF!</definedName>
    <definedName name="Clearing_and_Forwarding__Storage_and_Warehouding_agents_Service_Segment" localSheetId="8">'[1]Industry Margin - Service'!#REF!</definedName>
    <definedName name="Clearing_and_Forwarding__Storage_and_Warehouding_agents_Service_Segment" localSheetId="10">'[1]Industry Margin - Service'!#REF!</definedName>
    <definedName name="Clearing_and_Forwarding__Storage_and_Warehouding_agents_Service_Segment" localSheetId="7">'[2]industry margin - service'!#REF!</definedName>
    <definedName name="Clearing_and_Forwarding__Storage_and_Warehouding_agents_Service_Segment" localSheetId="9">'[1]Industry Margin - Service'!#REF!</definedName>
    <definedName name="Clearing_and_Forwarding__Storage_and_Warehouding_agents_Service_Segment">'Industry Margin - Service'!#REF!</definedName>
    <definedName name="Clearing_and_Forwarding_Storage_and_Warehouding_agents__Mfg_Segment_" localSheetId="8">'[1]Industry Margin - Mfg'!#REF!</definedName>
    <definedName name="Clearing_and_Forwarding_Storage_and_Warehouding_agents__Mfg_Segment_" localSheetId="10">'[1]Industry Margin - Mfg'!#REF!</definedName>
    <definedName name="Clearing_and_Forwarding_Storage_and_Warehouding_agents__Mfg_Segment_" localSheetId="7">'[2]industry margin - mfg'!#REF!</definedName>
    <definedName name="Clearing_and_Forwarding_Storage_and_Warehouding_agents__Mfg_Segment_" localSheetId="9">'[1]Industry Margin - Mfg'!#REF!</definedName>
    <definedName name="Clearing_and_Forwarding_Storage_and_Warehouding_agents__Mfg_Segment_">'Industry Margin - Mfg'!#REF!</definedName>
    <definedName name="Clearing_and_Forwarding_Storage_and_Warehouding_agents_Trading_Segment" localSheetId="8">'[1]Industry Margin - Trading'!#REF!</definedName>
    <definedName name="Clearing_and_Forwarding_Storage_and_Warehouding_agents_Trading_Segment" localSheetId="10">'[1]Industry Margin - Trading'!#REF!</definedName>
    <definedName name="Clearing_and_Forwarding_Storage_and_Warehouding_agents_Trading_Segment" localSheetId="7">'[2]industry margin - trading'!#REF!</definedName>
    <definedName name="Clearing_and_Forwarding_Storage_and_Warehouding_agents_Trading_Segment" localSheetId="9">'[1]Industry Margin - Trading'!#REF!</definedName>
    <definedName name="Clearing_and_Forwarding_Storage_and_Warehouding_agents_Trading_Segment">'Industry Margin - Trading'!#REF!</definedName>
    <definedName name="Clocks_and_Watches__Mfg_Segment_">'Industry Margin - Mfg'!$D$84:$DL$84</definedName>
    <definedName name="Clocks_and_Watches_Service_Segment" localSheetId="8">'[1]Industry Margin - Service'!#REF!</definedName>
    <definedName name="Clocks_and_Watches_Service_Segment" localSheetId="10">'[1]Industry Margin - Service'!#REF!</definedName>
    <definedName name="Clocks_and_Watches_Service_Segment" localSheetId="7">'[2]industry margin - service'!#REF!</definedName>
    <definedName name="Clocks_and_Watches_Service_Segment" localSheetId="9">'[1]Industry Margin - Service'!#REF!</definedName>
    <definedName name="Clocks_and_Watches_Service_Segment">'Industry Margin - Service'!#REF!</definedName>
    <definedName name="Clocks_and_Watches_Trading_Segment">'Industry Margin - Trading'!$C$65:$AF$65</definedName>
    <definedName name="Coaching_Classes__Mfg_Segment_" localSheetId="8">'[1]Industry Margin - Mfg'!#REF!</definedName>
    <definedName name="Coaching_Classes__Mfg_Segment_" localSheetId="10">'[1]Industry Margin - Mfg'!#REF!</definedName>
    <definedName name="Coaching_Classes__Mfg_Segment_" localSheetId="7">'[2]industry margin - mfg'!#REF!</definedName>
    <definedName name="Coaching_Classes__Mfg_Segment_" localSheetId="9">'[1]Industry Margin - Mfg'!#REF!</definedName>
    <definedName name="Coaching_Classes__Mfg_Segment_">'Industry Margin - Mfg'!#REF!</definedName>
    <definedName name="Coaching_Classes_Service_Segment" localSheetId="8">'[1]Industry Margin - Service'!#REF!</definedName>
    <definedName name="Coaching_Classes_Service_Segment" localSheetId="10">'[1]Industry Margin - Service'!#REF!</definedName>
    <definedName name="Coaching_Classes_Service_Segment" localSheetId="7">'[2]industry margin - service'!#REF!</definedName>
    <definedName name="Coaching_Classes_Service_Segment" localSheetId="9">'[1]Industry Margin - Service'!#REF!</definedName>
    <definedName name="Coaching_Classes_Service_Segment">'Industry Margin - Service'!#REF!</definedName>
    <definedName name="Coaching_Classes_Trading_Segment" localSheetId="8">'[1]Industry Margin - Trading'!#REF!</definedName>
    <definedName name="Coaching_Classes_Trading_Segment" localSheetId="10">'[1]Industry Margin - Trading'!#REF!</definedName>
    <definedName name="Coaching_Classes_Trading_Segment" localSheetId="7">'[2]industry margin - trading'!#REF!</definedName>
    <definedName name="Coaching_Classes_Trading_Segment" localSheetId="9">'[1]Industry Margin - Trading'!#REF!</definedName>
    <definedName name="Coaching_Classes_Trading_Segment">'Industry Margin - Trading'!#REF!</definedName>
    <definedName name="Coal_and_Lignite__Minerals_Service_Segment" localSheetId="8">'[1]Industry Margin - Service'!#REF!</definedName>
    <definedName name="Coal_and_Lignite__Minerals_Service_Segment" localSheetId="10">'[1]Industry Margin - Service'!#REF!</definedName>
    <definedName name="Coal_and_Lignite__Minerals_Service_Segment" localSheetId="7">'[2]industry margin - service'!#REF!</definedName>
    <definedName name="Coal_and_Lignite__Minerals_Service_Segment" localSheetId="9">'[1]Industry Margin - Service'!#REF!</definedName>
    <definedName name="Coal_and_Lignite__Minerals_Service_Segment">'Industry Margin - Service'!#REF!</definedName>
    <definedName name="Coal_and_Lignite_Minerals__Mfg_Segment_">'Industry Margin - Mfg'!$D$14:$DL$14</definedName>
    <definedName name="Coal_and_Lignite_Minerals_Trading_Segment">'Industry Margin - Trading'!$C$13:$AF$13</definedName>
    <definedName name="Coal_M">'Industry Margin - Mfg'!$C$14</definedName>
    <definedName name="Coal_Services_Industry" localSheetId="8">'[1]Industry Margin - Service'!#REF!</definedName>
    <definedName name="Coal_Services_Industry" localSheetId="10">'[1]Industry Margin - Service'!#REF!</definedName>
    <definedName name="Coal_Services_Industry" localSheetId="7">'[2]industry margin - service'!#REF!</definedName>
    <definedName name="Coal_Services_Industry" localSheetId="9">'[1]Industry Margin - Service'!#REF!</definedName>
    <definedName name="Coal_Services_Industry">'Industry Margin - Service'!#REF!</definedName>
    <definedName name="Coal_Trading">'Industry Margin - Trading'!$B$13</definedName>
    <definedName name="Cocoa__Confectionary__Dairy_packaged_food__bakery_Service_Segment" localSheetId="8">'[1]Industry Margin - Service'!#REF!</definedName>
    <definedName name="Cocoa__Confectionary__Dairy_packaged_food__bakery_Service_Segment" localSheetId="10">'[1]Industry Margin - Service'!#REF!</definedName>
    <definedName name="Cocoa__Confectionary__Dairy_packaged_food__bakery_Service_Segment" localSheetId="7">'[2]industry margin - service'!#REF!</definedName>
    <definedName name="Cocoa__Confectionary__Dairy_packaged_food__bakery_Service_Segment" localSheetId="9">'[1]Industry Margin - Service'!#REF!</definedName>
    <definedName name="Cocoa__Confectionary__Dairy_packaged_food__bakery_Service_Segment">'Industry Margin - Service'!#REF!</definedName>
    <definedName name="Cocoa_Confectionary_Dairy_packaged_food_bakery__Mfg_Segment_">'Industry Margin - Mfg'!$D$25:$DL$25</definedName>
    <definedName name="Cocoa_Confectionary_Dairy_packaged_food_bakery_Trading_Segment">'Industry Margin - Trading'!$C$25:$AF$25</definedName>
    <definedName name="Coffee_M">'Industry Margin - Mfg'!$C$15</definedName>
    <definedName name="Coffee_Producers_and_coffee_chains__Mfg_Segment_">'Industry Margin - Mfg'!$D$15:$DL$15</definedName>
    <definedName name="Coffee_Producers_and_coffee_chains_Service_Segment" localSheetId="8">'[1]Industry Margin - Service'!#REF!</definedName>
    <definedName name="Coffee_Producers_and_coffee_chains_Service_Segment" localSheetId="10">'[1]Industry Margin - Service'!#REF!</definedName>
    <definedName name="Coffee_Producers_and_coffee_chains_Service_Segment" localSheetId="7">'[2]industry margin - service'!#REF!</definedName>
    <definedName name="Coffee_Producers_and_coffee_chains_Service_Segment" localSheetId="9">'[1]Industry Margin - Service'!#REF!</definedName>
    <definedName name="Coffee_Producers_and_coffee_chains_Service_Segment">'Industry Margin - Service'!#REF!</definedName>
    <definedName name="Coffee_Producers_and_coffee_chains_Trading_Segment">'Industry Margin - Trading'!$C$14:$AF$14</definedName>
    <definedName name="Coffee_Services_Industry" localSheetId="8">'[1]Industry Margin - Service'!#REF!</definedName>
    <definedName name="Coffee_Services_Industry" localSheetId="10">'[1]Industry Margin - Service'!#REF!</definedName>
    <definedName name="Coffee_Services_Industry" localSheetId="7">'[2]industry margin - service'!#REF!</definedName>
    <definedName name="Coffee_Services_Industry" localSheetId="9">'[1]Industry Margin - Service'!#REF!</definedName>
    <definedName name="Coffee_Services_Industry">'Industry Margin - Service'!#REF!</definedName>
    <definedName name="Coffee_Trading">'Industry Margin - Trading'!$B$14</definedName>
    <definedName name="Cold_storage_chains__Mfg_Segment_" localSheetId="8">'[1]Industry Margin - Mfg'!#REF!</definedName>
    <definedName name="Cold_storage_chains__Mfg_Segment_" localSheetId="10">'[1]Industry Margin - Mfg'!#REF!</definedName>
    <definedName name="Cold_storage_chains__Mfg_Segment_" localSheetId="7">'[2]industry margin - mfg'!#REF!</definedName>
    <definedName name="Cold_storage_chains__Mfg_Segment_" localSheetId="9">'[1]Industry Margin - Mfg'!#REF!</definedName>
    <definedName name="Cold_storage_chains__Mfg_Segment_">'Industry Margin - Mfg'!#REF!</definedName>
    <definedName name="Cold_storage_chains_Service_Segment">'Industry Margin - Service'!$C$5:$AP$5</definedName>
    <definedName name="Cold_storage_chains_Trading_Segment" localSheetId="8">'[1]Industry Margin - Trading'!#REF!</definedName>
    <definedName name="Cold_storage_chains_Trading_Segment" localSheetId="10">'[1]Industry Margin - Trading'!#REF!</definedName>
    <definedName name="Cold_storage_chains_Trading_Segment" localSheetId="7">'[2]industry margin - trading'!#REF!</definedName>
    <definedName name="Cold_storage_chains_Trading_Segment" localSheetId="9">'[1]Industry Margin - Trading'!#REF!</definedName>
    <definedName name="Cold_storage_chains_Trading_Segment">'Industry Margin - Trading'!#REF!</definedName>
    <definedName name="Cold_Storage_M" localSheetId="8">'[1]Industry Margin - Mfg'!#REF!</definedName>
    <definedName name="Cold_Storage_M" localSheetId="10">'[1]Industry Margin - Mfg'!#REF!</definedName>
    <definedName name="Cold_Storage_M" localSheetId="7">'[2]industry margin - mfg'!#REF!</definedName>
    <definedName name="Cold_Storage_M" localSheetId="9">'[1]Industry Margin - Mfg'!#REF!</definedName>
    <definedName name="Cold_Storage_M">'Industry Margin - Mfg'!#REF!</definedName>
    <definedName name="Cold_Storage_Services_Industry">'Industry Margin - Service'!$B$5</definedName>
    <definedName name="Cold_Storage_Trading" localSheetId="8">'[1]Industry Margin - Trading'!#REF!</definedName>
    <definedName name="Cold_Storage_Trading" localSheetId="10">'[1]Industry Margin - Trading'!#REF!</definedName>
    <definedName name="Cold_Storage_Trading" localSheetId="7">'[2]industry margin - trading'!#REF!</definedName>
    <definedName name="Cold_Storage_Trading" localSheetId="9">'[1]Industry Margin - Trading'!#REF!</definedName>
    <definedName name="Cold_Storage_Trading">'Industry Margin - Trading'!#REF!</definedName>
    <definedName name="Commercial_CIBIL">OFFSET(#REF!,0,0,COUNTA(#REF!),1)</definedName>
    <definedName name="Commercial_CIBIL_Scores">OFFSET(#REF!,0,0,COUNTA(#REF!),1)</definedName>
    <definedName name="Commercial_residential_industrial_buildings__Mfg_Segment_" localSheetId="8">'[1]Industry Margin - Mfg'!#REF!</definedName>
    <definedName name="Commercial_residential_industrial_buildings__Mfg_Segment_" localSheetId="10">'[1]Industry Margin - Mfg'!#REF!</definedName>
    <definedName name="Commercial_residential_industrial_buildings__Mfg_Segment_" localSheetId="7">'[2]industry margin - mfg'!#REF!</definedName>
    <definedName name="Commercial_residential_industrial_buildings__Mfg_Segment_" localSheetId="9">'[1]Industry Margin - Mfg'!#REF!</definedName>
    <definedName name="Commercial_residential_industrial_buildings__Mfg_Segment_">'Industry Margin - Mfg'!#REF!</definedName>
    <definedName name="Commercial_residential_industrial_buildings_Service_Segment">'Industry Margin - Service'!$C$37:$AP$37</definedName>
    <definedName name="Commercial_residential_industrial_buildings_Trading_Segment" localSheetId="8">'[1]Industry Margin - Trading'!#REF!</definedName>
    <definedName name="Commercial_residential_industrial_buildings_Trading_Segment" localSheetId="10">'[1]Industry Margin - Trading'!#REF!</definedName>
    <definedName name="Commercial_residential_industrial_buildings_Trading_Segment" localSheetId="7">'[2]industry margin - trading'!#REF!</definedName>
    <definedName name="Commercial_residential_industrial_buildings_Trading_Segment" localSheetId="9">'[1]Industry Margin - Trading'!#REF!</definedName>
    <definedName name="Commercial_residential_industrial_buildings_Trading_Segment">'Industry Margin - Trading'!#REF!</definedName>
    <definedName name="Commercial_Vehicle_M">'Industry Margin - Mfg'!$C$16</definedName>
    <definedName name="Commercial_Vehicle_Services_Industry">'Industry Margin - Service'!$B$6</definedName>
    <definedName name="Commercial_Vehicle_Trading">'Industry Margin - Trading'!$B$15</definedName>
    <definedName name="Companyname">[7]FAT!$B$4</definedName>
    <definedName name="Compressors__Mfg_Segment_">'Industry Margin - Mfg'!$D$29:$DL$29</definedName>
    <definedName name="Compressors_Service_Segment" localSheetId="8">'[1]Industry Margin - Service'!#REF!</definedName>
    <definedName name="Compressors_Service_Segment" localSheetId="10">'[1]Industry Margin - Service'!#REF!</definedName>
    <definedName name="Compressors_Service_Segment" localSheetId="7">'[2]industry margin - service'!#REF!</definedName>
    <definedName name="Compressors_Service_Segment" localSheetId="9">'[1]Industry Margin - Service'!#REF!</definedName>
    <definedName name="Compressors_Service_Segment">'Industry Margin - Service'!#REF!</definedName>
    <definedName name="Compressors_Trading_Segment" localSheetId="8">'[1]Industry Margin - Trading'!#REF!</definedName>
    <definedName name="Compressors_Trading_Segment" localSheetId="10">'[1]Industry Margin - Trading'!#REF!</definedName>
    <definedName name="Compressors_Trading_Segment" localSheetId="7">'[2]industry margin - trading'!#REF!</definedName>
    <definedName name="Compressors_Trading_Segment" localSheetId="9">'[1]Industry Margin - Trading'!#REF!</definedName>
    <definedName name="Compressors_Trading_Segment">'Industry Margin - Trading'!#REF!</definedName>
    <definedName name="Computer_and_Peripherals_M" localSheetId="8">'[1]Industry Margin - Mfg'!#REF!</definedName>
    <definedName name="Computer_and_Peripherals_M" localSheetId="10">'[1]Industry Margin - Mfg'!#REF!</definedName>
    <definedName name="Computer_and_Peripherals_M" localSheetId="7">'[2]industry margin - mfg'!#REF!</definedName>
    <definedName name="Computer_and_Peripherals_M" localSheetId="9">'[1]Industry Margin - Mfg'!#REF!</definedName>
    <definedName name="Computer_and_Peripherals_M">'Industry Margin - Mfg'!#REF!</definedName>
    <definedName name="Computer_and_Peripherals_Services_Industry">'Industry Margin - Service'!$B$7:$B$7</definedName>
    <definedName name="Computer_and_Peripherals_Trading" localSheetId="8">'[1]Industry Margin - Trading'!#REF!</definedName>
    <definedName name="Computer_and_Peripherals_Trading" localSheetId="10">'[1]Industry Margin - Trading'!#REF!</definedName>
    <definedName name="Computer_and_Peripherals_Trading" localSheetId="7">'[2]industry margin - trading'!#REF!</definedName>
    <definedName name="Computer_and_Peripherals_Trading" localSheetId="9">'[1]Industry Margin - Trading'!#REF!</definedName>
    <definedName name="Computer_and_Peripherals_Trading">'Industry Margin - Trading'!#REF!</definedName>
    <definedName name="Computer_Software_and_Education_and_post_production_animation__Mfg_Segment_" localSheetId="8">'[1]Industry Margin - Mfg'!#REF!</definedName>
    <definedName name="Computer_Software_and_Education_and_post_production_animation__Mfg_Segment_" localSheetId="10">'[1]Industry Margin - Mfg'!#REF!</definedName>
    <definedName name="Computer_Software_and_Education_and_post_production_animation__Mfg_Segment_" localSheetId="7">'[2]industry margin - mfg'!#REF!</definedName>
    <definedName name="Computer_Software_and_Education_and_post_production_animation__Mfg_Segment_" localSheetId="9">'[1]Industry Margin - Mfg'!#REF!</definedName>
    <definedName name="Computer_Software_and_Education_and_post_production_animation__Mfg_Segment_">'Industry Margin - Mfg'!#REF!</definedName>
    <definedName name="Computer_Software_and_Education_and_post_production_animation_Service_Segment">'Industry Margin - Service'!$C$21:$AP$21</definedName>
    <definedName name="Computer_Software_and_Education_and_post_production_animation_Trading_Segment" localSheetId="8">'[1]Industry Margin - Trading'!#REF!</definedName>
    <definedName name="Computer_Software_and_Education_and_post_production_animation_Trading_Segment" localSheetId="10">'[1]Industry Margin - Trading'!#REF!</definedName>
    <definedName name="Computer_Software_and_Education_and_post_production_animation_Trading_Segment" localSheetId="7">'[2]industry margin - trading'!#REF!</definedName>
    <definedName name="Computer_Software_and_Education_and_post_production_animation_Trading_Segment" localSheetId="9">'[1]Industry Margin - Trading'!#REF!</definedName>
    <definedName name="Computer_Software_and_Education_and_post_production_animation_Trading_Segment">'Industry Margin - Trading'!#REF!</definedName>
    <definedName name="Computers___Hardware_Sales_and_service__networking_and_peripheral_sales_like_UPS_monitor_etc_Service_Segment" localSheetId="8">'[1]Industry Margin - Service'!#REF!</definedName>
    <definedName name="Computers___Hardware_Sales_and_service__networking_and_peripheral_sales_like_UPS_monitor_etc_Service_Segment" localSheetId="10">'[1]Industry Margin - Service'!#REF!</definedName>
    <definedName name="Computers___Hardware_Sales_and_service__networking_and_peripheral_sales_like_UPS_monitor_etc_Service_Segment" localSheetId="7">'[2]industry margin - service'!#REF!</definedName>
    <definedName name="Computers___Hardware_Sales_and_service__networking_and_peripheral_sales_like_UPS_monitor_etc_Service_Segment" localSheetId="9">'[1]Industry Margin - Service'!#REF!</definedName>
    <definedName name="Computers___Hardware_Sales_and_service__networking_and_peripheral_sales_like_UPS_monitor_etc_Service_Segment">'Industry Margin - Service'!#REF!</definedName>
    <definedName name="Computers__Hardware_Sales_and_service_networking_and_peripheral_sales_like_UPS_monitor_etc__Mfg_Segment_" localSheetId="8">'[1]Industry Margin - Mfg'!#REF!</definedName>
    <definedName name="Computers__Hardware_Sales_and_service_networking_and_peripheral_sales_like_UPS_monitor_etc__Mfg_Segment_" localSheetId="10">'[1]Industry Margin - Mfg'!#REF!</definedName>
    <definedName name="Computers__Hardware_Sales_and_service_networking_and_peripheral_sales_like_UPS_monitor_etc__Mfg_Segment_" localSheetId="7">'[2]industry margin - mfg'!#REF!</definedName>
    <definedName name="Computers__Hardware_Sales_and_service_networking_and_peripheral_sales_like_UPS_monitor_etc__Mfg_Segment_" localSheetId="9">'[1]Industry Margin - Mfg'!#REF!</definedName>
    <definedName name="Computers__Hardware_Sales_and_service_networking_and_peripheral_sales_like_UPS_monitor_etc__Mfg_Segment_">'Industry Margin - Mfg'!#REF!</definedName>
    <definedName name="Computers__Hardware_Sales_and_service_networking_and_peripheral_sales_like_UPS_monitor_etc_Trading_Segment" localSheetId="8">'[1]Industry Margin - Trading'!#REF!</definedName>
    <definedName name="Computers__Hardware_Sales_and_service_networking_and_peripheral_sales_like_UPS_monitor_etc_Trading_Segment" localSheetId="10">'[1]Industry Margin - Trading'!#REF!</definedName>
    <definedName name="Computers__Hardware_Sales_and_service_networking_and_peripheral_sales_like_UPS_monitor_etc_Trading_Segment" localSheetId="7">'[2]industry margin - trading'!#REF!</definedName>
    <definedName name="Computers__Hardware_Sales_and_service_networking_and_peripheral_sales_like_UPS_monitor_etc_Trading_Segment" localSheetId="9">'[1]Industry Margin - Trading'!#REF!</definedName>
    <definedName name="Computers__Hardware_Sales_and_service_networking_and_peripheral_sales_like_UPS_monitor_etc_Trading_Segment">'Industry Margin - Trading'!#REF!</definedName>
    <definedName name="Constitution">OFFSET(#REF!,0,0,COUNTA(#REF!),1)</definedName>
    <definedName name="Construction_Equipment__Mfg_Segment_" localSheetId="8">'[1]Industry Margin - Mfg'!#REF!</definedName>
    <definedName name="Construction_Equipment__Mfg_Segment_" localSheetId="10">'[1]Industry Margin - Mfg'!#REF!</definedName>
    <definedName name="Construction_Equipment__Mfg_Segment_" localSheetId="7">'[2]industry margin - mfg'!#REF!</definedName>
    <definedName name="Construction_Equipment__Mfg_Segment_" localSheetId="9">'[1]Industry Margin - Mfg'!#REF!</definedName>
    <definedName name="Construction_Equipment__Mfg_Segment_">'Industry Margin - Mfg'!#REF!</definedName>
    <definedName name="Construction_Equipment_M" localSheetId="8">'[1]Industry Margin - Mfg'!#REF!</definedName>
    <definedName name="Construction_Equipment_M" localSheetId="10">'[1]Industry Margin - Mfg'!#REF!</definedName>
    <definedName name="Construction_Equipment_M" localSheetId="7">'[2]industry margin - mfg'!#REF!</definedName>
    <definedName name="Construction_Equipment_M" localSheetId="9">'[1]Industry Margin - Mfg'!#REF!</definedName>
    <definedName name="Construction_Equipment_M">'Industry Margin - Mfg'!#REF!</definedName>
    <definedName name="Construction_Equipment_Service_Segment" localSheetId="8">'[1]Industry Margin - Service'!#REF!</definedName>
    <definedName name="Construction_Equipment_Service_Segment" localSheetId="10">'[1]Industry Margin - Service'!#REF!</definedName>
    <definedName name="Construction_Equipment_Service_Segment" localSheetId="7">'[2]industry margin - service'!#REF!</definedName>
    <definedName name="Construction_Equipment_Service_Segment" localSheetId="9">'[1]Industry Margin - Service'!#REF!</definedName>
    <definedName name="Construction_Equipment_Service_Segment">'Industry Margin - Service'!#REF!</definedName>
    <definedName name="Construction_Equipment_Services_Industry">'Industry Margin - Service'!$B$10:$B$10</definedName>
    <definedName name="Construction_Equipment_Trading" localSheetId="8">'[1]Industry Margin - Trading'!#REF!</definedName>
    <definedName name="Construction_Equipment_Trading" localSheetId="10">'[1]Industry Margin - Trading'!#REF!</definedName>
    <definedName name="Construction_Equipment_Trading" localSheetId="7">'[2]industry margin - trading'!#REF!</definedName>
    <definedName name="Construction_Equipment_Trading" localSheetId="9">'[1]Industry Margin - Trading'!#REF!</definedName>
    <definedName name="Construction_Equipment_Trading">'Industry Margin - Trading'!#REF!</definedName>
    <definedName name="Construction_Equipment_Trading_Segment" localSheetId="8">'[1]Industry Margin - Trading'!#REF!</definedName>
    <definedName name="Construction_Equipment_Trading_Segment" localSheetId="10">'[1]Industry Margin - Trading'!#REF!</definedName>
    <definedName name="Construction_Equipment_Trading_Segment" localSheetId="7">'[2]industry margin - trading'!#REF!</definedName>
    <definedName name="Construction_Equipment_Trading_Segment" localSheetId="9">'[1]Industry Margin - Trading'!#REF!</definedName>
    <definedName name="Construction_Equipment_Trading_Segment">'Industry Margin - Trading'!#REF!</definedName>
    <definedName name="Construction_M" localSheetId="8">'[1]Industry Margin - Mfg'!#REF!</definedName>
    <definedName name="Construction_M" localSheetId="10">'[1]Industry Margin - Mfg'!#REF!</definedName>
    <definedName name="Construction_M" localSheetId="7">'[2]industry margin - mfg'!#REF!</definedName>
    <definedName name="Construction_M" localSheetId="9">'[1]Industry Margin - Mfg'!#REF!</definedName>
    <definedName name="Construction_M">'Industry Margin - Mfg'!#REF!</definedName>
    <definedName name="Construction_materials__ceramic_tiles_Service_Segment" localSheetId="8">'[1]Industry Margin - Service'!#REF!</definedName>
    <definedName name="Construction_materials__ceramic_tiles_Service_Segment" localSheetId="10">'[1]Industry Margin - Service'!#REF!</definedName>
    <definedName name="Construction_materials__ceramic_tiles_Service_Segment" localSheetId="7">'[2]industry margin - service'!#REF!</definedName>
    <definedName name="Construction_materials__ceramic_tiles_Service_Segment" localSheetId="9">'[1]Industry Margin - Service'!#REF!</definedName>
    <definedName name="Construction_materials__ceramic_tiles_Service_Segment">'Industry Margin - Service'!#REF!</definedName>
    <definedName name="Construction_materials_ceramic_tiles__Mfg_Segment_">'Industry Margin - Mfg'!$D$78:$DL$78</definedName>
    <definedName name="Construction_materials_ceramic_tiles_Trading_Segment">'Industry Margin - Trading'!$C$60:$AF$60</definedName>
    <definedName name="Construction_Services_Industry">'Industry Margin - Service'!$B$8:$B$9</definedName>
    <definedName name="Construction_Trading" localSheetId="8">'[1]Industry Margin - Trading'!#REF!</definedName>
    <definedName name="Construction_Trading" localSheetId="10">'[1]Industry Margin - Trading'!#REF!</definedName>
    <definedName name="Construction_Trading" localSheetId="7">'[2]industry margin - trading'!#REF!</definedName>
    <definedName name="Construction_Trading" localSheetId="9">'[1]Industry Margin - Trading'!#REF!</definedName>
    <definedName name="Construction_Trading">'Industry Margin - Trading'!#REF!</definedName>
    <definedName name="Consumer_Durables_M" localSheetId="8">'[1]Industry Margin - Mfg'!#REF!</definedName>
    <definedName name="Consumer_Durables_M" localSheetId="10">'[1]Industry Margin - Mfg'!#REF!</definedName>
    <definedName name="Consumer_Durables_M" localSheetId="7">'[2]industry margin - mfg'!#REF!</definedName>
    <definedName name="Consumer_Durables_M" localSheetId="9">'[1]Industry Margin - Mfg'!#REF!</definedName>
    <definedName name="Consumer_Durables_M">'Industry Margin - Mfg'!#REF!</definedName>
    <definedName name="Consumer_Durables_Services_Industry">'Industry Margin - Service'!$B$11:$B$11</definedName>
    <definedName name="Consumer_Durables_Trading">'Industry Margin - Trading'!$B$16:$B$17</definedName>
    <definedName name="Consumer_Electronic_Spares___Components_Trading_Segment">'Industry Margin - Trading'!$C$17:$AF$17</definedName>
    <definedName name="Consumer_Electronic_Spares_or_Components__Mfg_Segment_" localSheetId="8">'[1]Industry Margin - Mfg'!#REF!</definedName>
    <definedName name="Consumer_Electronic_Spares_or_Components__Mfg_Segment_" localSheetId="10">'[1]Industry Margin - Mfg'!#REF!</definedName>
    <definedName name="Consumer_Electronic_Spares_or_Components__Mfg_Segment_" localSheetId="7">'[2]industry margin - mfg'!#REF!</definedName>
    <definedName name="Consumer_Electronic_Spares_or_Components__Mfg_Segment_" localSheetId="9">'[1]Industry Margin - Mfg'!#REF!</definedName>
    <definedName name="Consumer_Electronic_Spares_or_Components__Mfg_Segment_">'Industry Margin - Mfg'!#REF!</definedName>
    <definedName name="Consumer_Electronic_Spares_or_Components_Service_Segment" localSheetId="8">'[1]Industry Margin - Service'!#REF!</definedName>
    <definedName name="Consumer_Electronic_Spares_or_Components_Service_Segment" localSheetId="10">'[1]Industry Margin - Service'!#REF!</definedName>
    <definedName name="Consumer_Electronic_Spares_or_Components_Service_Segment" localSheetId="7">'[2]industry margin - service'!#REF!</definedName>
    <definedName name="Consumer_Electronic_Spares_or_Components_Service_Segment" localSheetId="9">'[1]Industry Margin - Service'!#REF!</definedName>
    <definedName name="Consumer_Electronic_Spares_or_Components_Service_Segment">'Industry Margin - Service'!#REF!</definedName>
    <definedName name="Contractor__Mfg_Segment_" localSheetId="8">'[1]Industry Margin - Mfg'!#REF!</definedName>
    <definedName name="Contractor__Mfg_Segment_" localSheetId="10">'[1]Industry Margin - Mfg'!#REF!</definedName>
    <definedName name="Contractor__Mfg_Segment_" localSheetId="7">'[2]industry margin - mfg'!#REF!</definedName>
    <definedName name="Contractor__Mfg_Segment_" localSheetId="9">'[1]Industry Margin - Mfg'!#REF!</definedName>
    <definedName name="Contractor__Mfg_Segment_">'Industry Margin - Mfg'!#REF!</definedName>
    <definedName name="Contractor_Service_Segment">'Industry Margin - Service'!$C$8:$AP$8</definedName>
    <definedName name="Contractor_Trading_Segment" localSheetId="8">'[1]Industry Margin - Trading'!#REF!</definedName>
    <definedName name="Contractor_Trading_Segment" localSheetId="10">'[1]Industry Margin - Trading'!#REF!</definedName>
    <definedName name="Contractor_Trading_Segment" localSheetId="7">'[2]industry margin - trading'!#REF!</definedName>
    <definedName name="Contractor_Trading_Segment" localSheetId="9">'[1]Industry Margin - Trading'!#REF!</definedName>
    <definedName name="Contractor_Trading_Segment">'Industry Margin - Trading'!#REF!</definedName>
    <definedName name="Copper_and_Copper_Products__Mfg_Segment_">'Industry Margin - Mfg'!$D$42:$DL$42</definedName>
    <definedName name="Copper_and_Copper_Products_Service_Segment" localSheetId="8">'[1]Industry Margin - Service'!#REF!</definedName>
    <definedName name="Copper_and_Copper_Products_Service_Segment" localSheetId="10">'[1]Industry Margin - Service'!#REF!</definedName>
    <definedName name="Copper_and_Copper_Products_Service_Segment" localSheetId="7">'[2]industry margin - service'!#REF!</definedName>
    <definedName name="Copper_and_Copper_Products_Service_Segment" localSheetId="9">'[1]Industry Margin - Service'!#REF!</definedName>
    <definedName name="Copper_and_Copper_Products_Service_Segment">'Industry Margin - Service'!#REF!</definedName>
    <definedName name="Copper_and_Copper_Products_Trading_Segment">'Industry Margin - Trading'!$C$34:$AF$34</definedName>
    <definedName name="Cosmetics_and_Toiletries_M">'Industry Margin - Mfg'!$C$17</definedName>
    <definedName name="Cosmetics_and_Toiletries_Services_Industry" localSheetId="8">'[1]Industry Margin - Service'!#REF!</definedName>
    <definedName name="Cosmetics_and_Toiletries_Services_Industry" localSheetId="10">'[1]Industry Margin - Service'!#REF!</definedName>
    <definedName name="Cosmetics_and_Toiletries_Services_Industry" localSheetId="7">'[2]industry margin - service'!#REF!</definedName>
    <definedName name="Cosmetics_and_Toiletries_Services_Industry" localSheetId="9">'[1]Industry Margin - Service'!#REF!</definedName>
    <definedName name="Cosmetics_and_Toiletries_Services_Industry">'Industry Margin - Service'!#REF!</definedName>
    <definedName name="Cosmetics_and_Toiletries_Trading">'Industry Margin - Trading'!$B$18</definedName>
    <definedName name="Cotton__synthetic__blended__knitted_and_silk_fabric_or_cloth_Service_Segment" localSheetId="8">'[1]Industry Margin - Service'!#REF!</definedName>
    <definedName name="Cotton__synthetic__blended__knitted_and_silk_fabric_or_cloth_Service_Segment" localSheetId="10">'[1]Industry Margin - Service'!#REF!</definedName>
    <definedName name="Cotton__synthetic__blended__knitted_and_silk_fabric_or_cloth_Service_Segment" localSheetId="7">'[2]industry margin - service'!#REF!</definedName>
    <definedName name="Cotton__synthetic__blended__knitted_and_silk_fabric_or_cloth_Service_Segment" localSheetId="9">'[1]Industry Margin - Service'!#REF!</definedName>
    <definedName name="Cotton__synthetic__blended__knitted_and_silk_fabric_or_cloth_Service_Segment">'Industry Margin - Service'!#REF!</definedName>
    <definedName name="Cotton_synthetic_blended_knitted_and_silk_fabric_or_cloth__Mfg_Segment_">'Industry Margin - Mfg'!$D$73:$DL$73</definedName>
    <definedName name="Cotton_synthetic_blended_knitted_and_silk_fabric_or_cloth_Trading_Segment">'Industry Margin - Trading'!$C$58:$AF$58</definedName>
    <definedName name="Courier___Local_Service_Segment" localSheetId="8">'[1]Industry Margin - Service'!#REF!</definedName>
    <definedName name="Courier___Local_Service_Segment" localSheetId="10">'[1]Industry Margin - Service'!#REF!</definedName>
    <definedName name="Courier___Local_Service_Segment" localSheetId="7">'[2]industry margin - service'!#REF!</definedName>
    <definedName name="Courier___Local_Service_Segment" localSheetId="9">'[1]Industry Margin - Service'!#REF!</definedName>
    <definedName name="Courier___Local_Service_Segment">'Industry Margin - Service'!#REF!</definedName>
    <definedName name="Courier___Local_Trading_Segment" localSheetId="8">'[1]Industry Margin - Trading'!#REF!</definedName>
    <definedName name="Courier___Local_Trading_Segment" localSheetId="10">'[1]Industry Margin - Trading'!#REF!</definedName>
    <definedName name="Courier___Local_Trading_Segment" localSheetId="7">'[2]industry margin - trading'!#REF!</definedName>
    <definedName name="Courier___Local_Trading_Segment" localSheetId="9">'[1]Industry Margin - Trading'!#REF!</definedName>
    <definedName name="Courier___Local_Trading_Segment">'Industry Margin - Trading'!#REF!</definedName>
    <definedName name="Courier___MNC_Cos__Trading_Segment" localSheetId="8">'[1]Industry Margin - Trading'!#REF!</definedName>
    <definedName name="Courier___MNC_Cos__Trading_Segment" localSheetId="10">'[1]Industry Margin - Trading'!#REF!</definedName>
    <definedName name="Courier___MNC_Cos__Trading_Segment" localSheetId="7">'[2]industry margin - trading'!#REF!</definedName>
    <definedName name="Courier___MNC_Cos__Trading_Segment" localSheetId="9">'[1]Industry Margin - Trading'!#REF!</definedName>
    <definedName name="Courier___MNC_Cos__Trading_Segment">'Industry Margin - Trading'!#REF!</definedName>
    <definedName name="Courier___MNC_Cosor_Service_Segment" localSheetId="8">'[1]Industry Margin - Service'!#REF!</definedName>
    <definedName name="Courier___MNC_Cosor_Service_Segment" localSheetId="10">'[1]Industry Margin - Service'!#REF!</definedName>
    <definedName name="Courier___MNC_Cosor_Service_Segment" localSheetId="7">'[2]industry margin - service'!#REF!</definedName>
    <definedName name="Courier___MNC_Cosor_Service_Segment" localSheetId="9">'[1]Industry Margin - Service'!#REF!</definedName>
    <definedName name="Courier___MNC_Cosor_Service_Segment">'Industry Margin - Service'!#REF!</definedName>
    <definedName name="Courier__Local__Mfg_Segment_" localSheetId="8">'[1]Industry Margin - Mfg'!#REF!</definedName>
    <definedName name="Courier__Local__Mfg_Segment_" localSheetId="10">'[1]Industry Margin - Mfg'!#REF!</definedName>
    <definedName name="Courier__Local__Mfg_Segment_" localSheetId="7">'[2]industry margin - mfg'!#REF!</definedName>
    <definedName name="Courier__Local__Mfg_Segment_" localSheetId="9">'[1]Industry Margin - Mfg'!#REF!</definedName>
    <definedName name="Courier__Local__Mfg_Segment_">'Industry Margin - Mfg'!#REF!</definedName>
    <definedName name="Courier__MNC_Cosor__Mfg_Segment_" localSheetId="8">'[1]Industry Margin - Mfg'!#REF!</definedName>
    <definedName name="Courier__MNC_Cosor__Mfg_Segment_" localSheetId="10">'[1]Industry Margin - Mfg'!#REF!</definedName>
    <definedName name="Courier__MNC_Cosor__Mfg_Segment_" localSheetId="7">'[2]industry margin - mfg'!#REF!</definedName>
    <definedName name="Courier__MNC_Cosor__Mfg_Segment_" localSheetId="9">'[1]Industry Margin - Mfg'!#REF!</definedName>
    <definedName name="Courier__MNC_Cosor__Mfg_Segment_">'Industry Margin - Mfg'!#REF!</definedName>
    <definedName name="CRAMS___Formulations___API___Ayurveda___Bulk_Drugs_Trading_Segment" localSheetId="8">'[1]Industry Margin - Trading'!#REF!</definedName>
    <definedName name="CRAMS___Formulations___API___Ayurveda___Bulk_Drugs_Trading_Segment" localSheetId="10">'[1]Industry Margin - Trading'!#REF!</definedName>
    <definedName name="CRAMS___Formulations___API___Ayurveda___Bulk_Drugs_Trading_Segment" localSheetId="7">'[2]industry margin - trading'!#REF!</definedName>
    <definedName name="CRAMS___Formulations___API___Ayurveda___Bulk_Drugs_Trading_Segment" localSheetId="9">'[1]Industry Margin - Trading'!#REF!</definedName>
    <definedName name="CRAMS___Formulations___API___Ayurveda___Bulk_Drugs_Trading_Segment">'Industry Margin - Trading'!#REF!</definedName>
    <definedName name="CRAMS_or_Formulations_or_API_or_Ayurveda_or_Bulk_Drugs__Mfg_Segment_">'Industry Margin - Mfg'!$D$54:$DL$54</definedName>
    <definedName name="CRAMS_or_Formulations_or_API_or_Ayurveda_or_Bulk_Drugs_Service_Segment" localSheetId="8">'[1]Industry Margin - Service'!#REF!</definedName>
    <definedName name="CRAMS_or_Formulations_or_API_or_Ayurveda_or_Bulk_Drugs_Service_Segment" localSheetId="10">'[1]Industry Margin - Service'!#REF!</definedName>
    <definedName name="CRAMS_or_Formulations_or_API_or_Ayurveda_or_Bulk_Drugs_Service_Segment" localSheetId="7">'[2]industry margin - service'!#REF!</definedName>
    <definedName name="CRAMS_or_Formulations_or_API_or_Ayurveda_or_Bulk_Drugs_Service_Segment" localSheetId="9">'[1]Industry Margin - Service'!#REF!</definedName>
    <definedName name="CRAMS_or_Formulations_or_API_or_Ayurveda_or_Bulk_Drugs_Service_Segment">'Industry Margin - Service'!#REF!</definedName>
    <definedName name="Crude_Oil_and_Natural_Gas__Mfg_Segment_" localSheetId="8">'[1]Industry Margin - Mfg'!#REF!</definedName>
    <definedName name="Crude_Oil_and_Natural_Gas__Mfg_Segment_" localSheetId="10">'[1]Industry Margin - Mfg'!#REF!</definedName>
    <definedName name="Crude_Oil_and_Natural_Gas__Mfg_Segment_" localSheetId="7">'[2]industry margin - mfg'!#REF!</definedName>
    <definedName name="Crude_Oil_and_Natural_Gas__Mfg_Segment_" localSheetId="9">'[1]Industry Margin - Mfg'!#REF!</definedName>
    <definedName name="Crude_Oil_and_Natural_Gas__Mfg_Segment_">'Industry Margin - Mfg'!#REF!</definedName>
    <definedName name="Crude_Oil_and_Natural_Gas_Service_Segment" localSheetId="8">'[1]Industry Margin - Service'!#REF!</definedName>
    <definedName name="Crude_Oil_and_Natural_Gas_Service_Segment" localSheetId="10">'[1]Industry Margin - Service'!#REF!</definedName>
    <definedName name="Crude_Oil_and_Natural_Gas_Service_Segment" localSheetId="7">'[2]industry margin - service'!#REF!</definedName>
    <definedName name="Crude_Oil_and_Natural_Gas_Service_Segment" localSheetId="9">'[1]Industry Margin - Service'!#REF!</definedName>
    <definedName name="Crude_Oil_and_Natural_Gas_Service_Segment">'Industry Margin - Service'!#REF!</definedName>
    <definedName name="Crude_Oil_and_Natural_Gas_Trading_Segment" localSheetId="8">'[1]Industry Margin - Trading'!#REF!</definedName>
    <definedName name="Crude_Oil_and_Natural_Gas_Trading_Segment" localSheetId="10">'[1]Industry Margin - Trading'!#REF!</definedName>
    <definedName name="Crude_Oil_and_Natural_Gas_Trading_Segment" localSheetId="7">'[2]industry margin - trading'!#REF!</definedName>
    <definedName name="Crude_Oil_and_Natural_Gas_Trading_Segment" localSheetId="9">'[1]Industry Margin - Trading'!#REF!</definedName>
    <definedName name="Crude_Oil_and_Natural_Gas_Trading_Segment">'Industry Margin - Trading'!#REF!</definedName>
    <definedName name="Cum_Int">#REF!</definedName>
    <definedName name="Curr_Accs">#REF!</definedName>
    <definedName name="Customer_Category">OFFSET(#REF!,0,0,COUNTA(#REF!),1)</definedName>
    <definedName name="Customer_Type">'[8]cam-ni'!#REF!</definedName>
    <definedName name="Cycle_and_Accessories__Mfg_Segment_" localSheetId="8">'[1]Industry Margin - Mfg'!#REF!</definedName>
    <definedName name="Cycle_and_Accessories__Mfg_Segment_" localSheetId="10">'[1]Industry Margin - Mfg'!#REF!</definedName>
    <definedName name="Cycle_and_Accessories__Mfg_Segment_" localSheetId="7">'[2]industry margin - mfg'!#REF!</definedName>
    <definedName name="Cycle_and_Accessories__Mfg_Segment_" localSheetId="9">'[1]Industry Margin - Mfg'!#REF!</definedName>
    <definedName name="Cycle_and_Accessories__Mfg_Segment_">'Industry Margin - Mfg'!#REF!</definedName>
    <definedName name="Cycle_and_Accessories_Service_Segment" localSheetId="8">'[1]Industry Margin - Service'!#REF!</definedName>
    <definedName name="Cycle_and_Accessories_Service_Segment" localSheetId="10">'[1]Industry Margin - Service'!#REF!</definedName>
    <definedName name="Cycle_and_Accessories_Service_Segment" localSheetId="7">'[2]industry margin - service'!#REF!</definedName>
    <definedName name="Cycle_and_Accessories_Service_Segment" localSheetId="9">'[1]Industry Margin - Service'!#REF!</definedName>
    <definedName name="Cycle_and_Accessories_Service_Segment">'Industry Margin - Service'!#REF!</definedName>
    <definedName name="Cycle_and_Accessories_Trading_Segment" localSheetId="8">'[1]Industry Margin - Trading'!#REF!</definedName>
    <definedName name="Cycle_and_Accessories_Trading_Segment" localSheetId="10">'[1]Industry Margin - Trading'!#REF!</definedName>
    <definedName name="Cycle_and_Accessories_Trading_Segment" localSheetId="7">'[2]industry margin - trading'!#REF!</definedName>
    <definedName name="Cycle_and_Accessories_Trading_Segment" localSheetId="9">'[1]Industry Margin - Trading'!#REF!</definedName>
    <definedName name="Cycle_and_Accessories_Trading_Segment">'Industry Margin - Trading'!#REF!</definedName>
    <definedName name="Data">#REF!</definedName>
    <definedName name="Designation">OFFSET(#REF!,0,0,COUNTA(#REF!),1)</definedName>
    <definedName name="Detergent_and_intermediaries__Mfg_Segment_" localSheetId="8">'[1]Industry Margin - Mfg'!#REF!</definedName>
    <definedName name="Detergent_and_intermediaries__Mfg_Segment_" localSheetId="10">'[1]Industry Margin - Mfg'!#REF!</definedName>
    <definedName name="Detergent_and_intermediaries__Mfg_Segment_" localSheetId="7">'[2]industry margin - mfg'!#REF!</definedName>
    <definedName name="Detergent_and_intermediaries__Mfg_Segment_" localSheetId="9">'[1]Industry Margin - Mfg'!#REF!</definedName>
    <definedName name="Detergent_and_intermediaries__Mfg_Segment_">'Industry Margin - Mfg'!#REF!</definedName>
    <definedName name="Detergent_and_intermediaries_Service_Segment" localSheetId="8">'[1]Industry Margin - Service'!#REF!</definedName>
    <definedName name="Detergent_and_intermediaries_Service_Segment" localSheetId="10">'[1]Industry Margin - Service'!#REF!</definedName>
    <definedName name="Detergent_and_intermediaries_Service_Segment" localSheetId="7">'[2]industry margin - service'!#REF!</definedName>
    <definedName name="Detergent_and_intermediaries_Service_Segment" localSheetId="9">'[1]Industry Margin - Service'!#REF!</definedName>
    <definedName name="Detergent_and_intermediaries_Service_Segment">'Industry Margin - Service'!#REF!</definedName>
    <definedName name="Detergent_and_intermediaries_Trading_Segment" localSheetId="8">'[1]Industry Margin - Trading'!#REF!</definedName>
    <definedName name="Detergent_and_intermediaries_Trading_Segment" localSheetId="10">'[1]Industry Margin - Trading'!#REF!</definedName>
    <definedName name="Detergent_and_intermediaries_Trading_Segment" localSheetId="7">'[2]industry margin - trading'!#REF!</definedName>
    <definedName name="Detergent_and_intermediaries_Trading_Segment" localSheetId="9">'[1]Industry Margin - Trading'!#REF!</definedName>
    <definedName name="Detergent_and_intermediaries_Trading_Segment">'Industry Margin - Trading'!#REF!</definedName>
    <definedName name="Deviation" localSheetId="8">'[1]Deviation Sheet'!$I$5:$I$6</definedName>
    <definedName name="Deviation" localSheetId="10">'[1]Deviation Sheet'!$I$5:$I$6</definedName>
    <definedName name="Deviation" localSheetId="7">'[2]Deviation Sheet'!$I$5:$I$7</definedName>
    <definedName name="Deviation" localSheetId="9">'[1]Deviation Sheet'!$I$5:$I$6</definedName>
    <definedName name="Deviation">'Deviation Sheet'!$H$3:$H$5</definedName>
    <definedName name="Diagnostic_Centre__Hospitals_or_Gyms_or_health_Centre_Service_Segment">'Industry Margin - Service'!$C$18:$AP$18</definedName>
    <definedName name="Diagnostic_Centre_Hospitals___Gyms___health_Centre_Trading_Segment" localSheetId="8">'[1]Industry Margin - Trading'!#REF!</definedName>
    <definedName name="Diagnostic_Centre_Hospitals___Gyms___health_Centre_Trading_Segment" localSheetId="10">'[1]Industry Margin - Trading'!#REF!</definedName>
    <definedName name="Diagnostic_Centre_Hospitals___Gyms___health_Centre_Trading_Segment" localSheetId="7">'[2]industry margin - trading'!#REF!</definedName>
    <definedName name="Diagnostic_Centre_Hospitals___Gyms___health_Centre_Trading_Segment" localSheetId="9">'[1]Industry Margin - Trading'!#REF!</definedName>
    <definedName name="Diagnostic_Centre_Hospitals___Gyms___health_Centre_Trading_Segment">'Industry Margin - Trading'!#REF!</definedName>
    <definedName name="Diagnostic_Centre_Hospitals_or_Gyms_or_health_Centre__Mfg_Segment_" localSheetId="8">'[1]Industry Margin - Mfg'!#REF!</definedName>
    <definedName name="Diagnostic_Centre_Hospitals_or_Gyms_or_health_Centre__Mfg_Segment_" localSheetId="10">'[1]Industry Margin - Mfg'!#REF!</definedName>
    <definedName name="Diagnostic_Centre_Hospitals_or_Gyms_or_health_Centre__Mfg_Segment_" localSheetId="7">'[2]industry margin - mfg'!#REF!</definedName>
    <definedName name="Diagnostic_Centre_Hospitals_or_Gyms_or_health_Centre__Mfg_Segment_" localSheetId="9">'[1]Industry Margin - Mfg'!#REF!</definedName>
    <definedName name="Diagnostic_Centre_Hospitals_or_Gyms_or_health_Centre__Mfg_Segment_">'Industry Margin - Mfg'!#REF!</definedName>
    <definedName name="Disbursement_Mode">OFFSET(#REF!,0,0,COUNTA(#REF!),1)</definedName>
    <definedName name="Disributor_Dealers_Trading_Segment" localSheetId="8">'[1]Industry Margin - Trading'!#REF!</definedName>
    <definedName name="Disributor_Dealers_Trading_Segment" localSheetId="10">'[1]Industry Margin - Trading'!#REF!</definedName>
    <definedName name="Disributor_Dealers_Trading_Segment" localSheetId="7">'[2]industry margin - trading'!#REF!</definedName>
    <definedName name="Disributor_Dealers_Trading_Segment" localSheetId="9">'[1]Industry Margin - Trading'!#REF!</definedName>
    <definedName name="Disributor_Dealers_Trading_Segment">'Industry Margin - Trading'!#REF!</definedName>
    <definedName name="Disributor_or_Dealers__Mfg_Segment_" localSheetId="8">'[1]Industry Margin - Mfg'!#REF!</definedName>
    <definedName name="Disributor_or_Dealers__Mfg_Segment_" localSheetId="10">'[1]Industry Margin - Mfg'!#REF!</definedName>
    <definedName name="Disributor_or_Dealers__Mfg_Segment_" localSheetId="7">'[2]industry margin - mfg'!#REF!</definedName>
    <definedName name="Disributor_or_Dealers__Mfg_Segment_" localSheetId="9">'[1]Industry Margin - Mfg'!#REF!</definedName>
    <definedName name="Disributor_or_Dealers__Mfg_Segment_">'Industry Margin - Mfg'!#REF!</definedName>
    <definedName name="Disributor_or_Dealers_Service_Segment" localSheetId="8">'[1]Industry Margin - Service'!#REF!</definedName>
    <definedName name="Disributor_or_Dealers_Service_Segment" localSheetId="10">'[1]Industry Margin - Service'!#REF!</definedName>
    <definedName name="Disributor_or_Dealers_Service_Segment" localSheetId="7">'[2]industry margin - service'!#REF!</definedName>
    <definedName name="Disributor_or_Dealers_Service_Segment" localSheetId="9">'[1]Industry Margin - Service'!#REF!</definedName>
    <definedName name="Disributor_or_Dealers_Service_Segment">'Industry Margin - Service'!#REF!</definedName>
    <definedName name="Drug_Stores_M">'Industry Margin - Mfg'!$C$18</definedName>
    <definedName name="Drug_Stores_Services_Industry" localSheetId="8">'[1]Industry Margin - Service'!#REF!</definedName>
    <definedName name="Drug_Stores_Services_Industry" localSheetId="10">'[1]Industry Margin - Service'!#REF!</definedName>
    <definedName name="Drug_Stores_Services_Industry" localSheetId="7">'[2]industry margin - service'!#REF!</definedName>
    <definedName name="Drug_Stores_Services_Industry" localSheetId="9">'[1]Industry Margin - Service'!#REF!</definedName>
    <definedName name="Drug_Stores_Services_Industry">'Industry Margin - Service'!#REF!</definedName>
    <definedName name="Drug_Stores_Trading">'Industry Margin - Trading'!$B$19</definedName>
    <definedName name="Drugs_and_pharmaceuticals__drug_proprietaries_and_druggists_sundries_Service_Segment" localSheetId="8">'[1]Industry Margin - Service'!#REF!</definedName>
    <definedName name="Drugs_and_pharmaceuticals__drug_proprietaries_and_druggists_sundries_Service_Segment" localSheetId="10">'[1]Industry Margin - Service'!#REF!</definedName>
    <definedName name="Drugs_and_pharmaceuticals__drug_proprietaries_and_druggists_sundries_Service_Segment" localSheetId="7">'[2]industry margin - service'!#REF!</definedName>
    <definedName name="Drugs_and_pharmaceuticals__drug_proprietaries_and_druggists_sundries_Service_Segment" localSheetId="9">'[1]Industry Margin - Service'!#REF!</definedName>
    <definedName name="Drugs_and_pharmaceuticals__drug_proprietaries_and_druggists_sundries_Service_Segment">'Industry Margin - Service'!#REF!</definedName>
    <definedName name="Drugs_and_pharmaceuticals_drug_proprietaries_and_druggists_sundries__Mfg_Segment_">'Industry Margin - Mfg'!$D$18:$DL$18</definedName>
    <definedName name="Drugs_and_pharmaceuticals_drug_proprietaries_and_druggists_sundries_Trading_Segment">'Industry Margin - Trading'!$C$19:$AF$19</definedName>
    <definedName name="Dry_Fruits__Mfg_Segment_">'Industry Margin - Mfg'!$D$4:$DL$4</definedName>
    <definedName name="Dry_Fruits_Service_Segment" localSheetId="8">'[1]Industry Margin - Service'!#REF!</definedName>
    <definedName name="Dry_Fruits_Service_Segment" localSheetId="10">'[1]Industry Margin - Service'!#REF!</definedName>
    <definedName name="Dry_Fruits_Service_Segment" localSheetId="7">'[2]industry margin - service'!#REF!</definedName>
    <definedName name="Dry_Fruits_Service_Segment" localSheetId="9">'[1]Industry Margin - Service'!#REF!</definedName>
    <definedName name="Dry_Fruits_Service_Segment">'Industry Margin - Service'!#REF!</definedName>
    <definedName name="Dry_Fruits_Trading_Segment">'Industry Margin - Trading'!$C$3:$AF$3</definedName>
    <definedName name="Dyeing__cutting__stitching__any_other_process_Service_Segment" localSheetId="8">'[1]Industry Margin - Service'!#REF!</definedName>
    <definedName name="Dyeing__cutting__stitching__any_other_process_Service_Segment" localSheetId="10">'[1]Industry Margin - Service'!#REF!</definedName>
    <definedName name="Dyeing__cutting__stitching__any_other_process_Service_Segment" localSheetId="7">'[2]industry margin - service'!#REF!</definedName>
    <definedName name="Dyeing__cutting__stitching__any_other_process_Service_Segment" localSheetId="9">'[1]Industry Margin - Service'!#REF!</definedName>
    <definedName name="Dyeing__cutting__stitching__any_other_process_Service_Segment">'Industry Margin - Service'!#REF!</definedName>
    <definedName name="Dyeing_cutting_stitching_any_other_process__Mfg_Segment_" localSheetId="8">'[1]Industry Margin - Mfg'!#REF!</definedName>
    <definedName name="Dyeing_cutting_stitching_any_other_process__Mfg_Segment_" localSheetId="10">'[1]Industry Margin - Mfg'!#REF!</definedName>
    <definedName name="Dyeing_cutting_stitching_any_other_process__Mfg_Segment_" localSheetId="7">'[2]industry margin - mfg'!#REF!</definedName>
    <definedName name="Dyeing_cutting_stitching_any_other_process__Mfg_Segment_" localSheetId="9">'[1]Industry Margin - Mfg'!#REF!</definedName>
    <definedName name="Dyeing_cutting_stitching_any_other_process__Mfg_Segment_">'Industry Margin - Mfg'!#REF!</definedName>
    <definedName name="Dyeing_cutting_stitching_any_other_process_Trading_Segment" localSheetId="8">'[1]Industry Margin - Trading'!#REF!</definedName>
    <definedName name="Dyeing_cutting_stitching_any_other_process_Trading_Segment" localSheetId="10">'[1]Industry Margin - Trading'!#REF!</definedName>
    <definedName name="Dyeing_cutting_stitching_any_other_process_Trading_Segment" localSheetId="7">'[2]industry margin - trading'!#REF!</definedName>
    <definedName name="Dyeing_cutting_stitching_any_other_process_Trading_Segment" localSheetId="9">'[1]Industry Margin - Trading'!#REF!</definedName>
    <definedName name="Dyeing_cutting_stitching_any_other_process_Trading_Segment">'Industry Margin - Trading'!#REF!</definedName>
    <definedName name="Dyes_and_Pigments__Mfg_Segment_">'Industry Margin - Mfg'!$D$19:$DL$19</definedName>
    <definedName name="Dyes_and_Pigments_M">'Industry Margin - Mfg'!$C$19</definedName>
    <definedName name="Dyes_and_Pigments_Service_Segment" localSheetId="8">'[1]Industry Margin - Service'!#REF!</definedName>
    <definedName name="Dyes_and_Pigments_Service_Segment" localSheetId="10">'[1]Industry Margin - Service'!#REF!</definedName>
    <definedName name="Dyes_and_Pigments_Service_Segment" localSheetId="7">'[2]industry margin - service'!#REF!</definedName>
    <definedName name="Dyes_and_Pigments_Service_Segment" localSheetId="9">'[1]Industry Margin - Service'!#REF!</definedName>
    <definedName name="Dyes_and_Pigments_Service_Segment">'Industry Margin - Service'!#REF!</definedName>
    <definedName name="Dyes_and_Pigments_Services_Industry" localSheetId="8">'[1]Industry Margin - Service'!#REF!</definedName>
    <definedName name="Dyes_and_Pigments_Services_Industry" localSheetId="10">'[1]Industry Margin - Service'!#REF!</definedName>
    <definedName name="Dyes_and_Pigments_Services_Industry" localSheetId="7">'[2]industry margin - service'!#REF!</definedName>
    <definedName name="Dyes_and_Pigments_Services_Industry" localSheetId="9">'[1]Industry Margin - Service'!#REF!</definedName>
    <definedName name="Dyes_and_Pigments_Services_Industry">'Industry Margin - Service'!#REF!</definedName>
    <definedName name="Dyes_and_Pigments_Trading">'Industry Margin - Trading'!$B$20</definedName>
    <definedName name="Dyes_and_Pigments_Trading_Segment">'Industry Margin - Trading'!$C$20:$AF$20</definedName>
    <definedName name="Edible_Oils__Mfg_Segment_" localSheetId="8">'[1]Industry Margin - Mfg'!#REF!</definedName>
    <definedName name="Edible_Oils__Mfg_Segment_" localSheetId="10">'[1]Industry Margin - Mfg'!#REF!</definedName>
    <definedName name="Edible_Oils__Mfg_Segment_" localSheetId="7">'[2]industry margin - mfg'!#REF!</definedName>
    <definedName name="Edible_Oils__Mfg_Segment_" localSheetId="9">'[1]Industry Margin - Mfg'!#REF!</definedName>
    <definedName name="Edible_Oils__Mfg_Segment_">'Industry Margin - Mfg'!#REF!</definedName>
    <definedName name="Edible_Oils_M" localSheetId="8">'[1]Industry Margin - Mfg'!#REF!</definedName>
    <definedName name="Edible_Oils_M" localSheetId="10">'[1]Industry Margin - Mfg'!#REF!</definedName>
    <definedName name="Edible_Oils_M" localSheetId="7">'[2]industry margin - mfg'!#REF!</definedName>
    <definedName name="Edible_Oils_M" localSheetId="9">'[1]Industry Margin - Mfg'!#REF!</definedName>
    <definedName name="Edible_Oils_M">'Industry Margin - Mfg'!#REF!</definedName>
    <definedName name="Edible_Oils_Service_Segment" localSheetId="8">'[1]Industry Margin - Service'!#REF!</definedName>
    <definedName name="Edible_Oils_Service_Segment" localSheetId="10">'[1]Industry Margin - Service'!#REF!</definedName>
    <definedName name="Edible_Oils_Service_Segment" localSheetId="7">'[2]industry margin - service'!#REF!</definedName>
    <definedName name="Edible_Oils_Service_Segment" localSheetId="9">'[1]Industry Margin - Service'!#REF!</definedName>
    <definedName name="Edible_Oils_Service_Segment">'Industry Margin - Service'!#REF!</definedName>
    <definedName name="Edible_Oils_Services_Industry" localSheetId="8">'[1]Industry Margin - Service'!#REF!</definedName>
    <definedName name="Edible_Oils_Services_Industry" localSheetId="10">'[1]Industry Margin - Service'!#REF!</definedName>
    <definedName name="Edible_Oils_Services_Industry" localSheetId="7">'[2]industry margin - service'!#REF!</definedName>
    <definedName name="Edible_Oils_Services_Industry" localSheetId="9">'[1]Industry Margin - Service'!#REF!</definedName>
    <definedName name="Edible_Oils_Services_Industry">'Industry Margin - Service'!#REF!</definedName>
    <definedName name="Edible_Oils_Trading">'Industry Margin - Trading'!$B$21</definedName>
    <definedName name="Edible_Oils_Trading_Segment">'Industry Margin - Trading'!$C$21:$AF$21</definedName>
    <definedName name="Education__Mfg_Segment_" localSheetId="8">'[1]Industry Margin - Mfg'!#REF!</definedName>
    <definedName name="Education__Mfg_Segment_" localSheetId="10">'[1]Industry Margin - Mfg'!#REF!</definedName>
    <definedName name="Education__Mfg_Segment_" localSheetId="7">'[2]industry margin - mfg'!#REF!</definedName>
    <definedName name="Education__Mfg_Segment_" localSheetId="9">'[1]Industry Margin - Mfg'!#REF!</definedName>
    <definedName name="Education__Mfg_Segment_">'Industry Margin - Mfg'!#REF!</definedName>
    <definedName name="Education_Consulting__Mfg_Segment_" localSheetId="8">'[1]Industry Margin - Mfg'!#REF!</definedName>
    <definedName name="Education_Consulting__Mfg_Segment_" localSheetId="10">'[1]Industry Margin - Mfg'!#REF!</definedName>
    <definedName name="Education_Consulting__Mfg_Segment_" localSheetId="7">'[2]industry margin - mfg'!#REF!</definedName>
    <definedName name="Education_Consulting__Mfg_Segment_" localSheetId="9">'[1]Industry Margin - Mfg'!#REF!</definedName>
    <definedName name="Education_Consulting__Mfg_Segment_">'Industry Margin - Mfg'!#REF!</definedName>
    <definedName name="Education_Consulting_Service_Segment" localSheetId="8">'[1]Industry Margin - Service'!#REF!</definedName>
    <definedName name="Education_Consulting_Service_Segment" localSheetId="10">'[1]Industry Margin - Service'!#REF!</definedName>
    <definedName name="Education_Consulting_Service_Segment" localSheetId="7">'[2]industry margin - service'!#REF!</definedName>
    <definedName name="Education_Consulting_Service_Segment" localSheetId="9">'[1]Industry Margin - Service'!#REF!</definedName>
    <definedName name="Education_Consulting_Service_Segment">'Industry Margin - Service'!#REF!</definedName>
    <definedName name="Education_Consulting_Trading_Segment" localSheetId="8">'[1]Industry Margin - Trading'!#REF!</definedName>
    <definedName name="Education_Consulting_Trading_Segment" localSheetId="10">'[1]Industry Margin - Trading'!#REF!</definedName>
    <definedName name="Education_Consulting_Trading_Segment" localSheetId="7">'[2]industry margin - trading'!#REF!</definedName>
    <definedName name="Education_Consulting_Trading_Segment" localSheetId="9">'[1]Industry Margin - Trading'!#REF!</definedName>
    <definedName name="Education_Consulting_Trading_Segment">'Industry Margin - Trading'!#REF!</definedName>
    <definedName name="Education_M" localSheetId="8">'[1]Industry Margin - Mfg'!#REF!</definedName>
    <definedName name="Education_M" localSheetId="10">'[1]Industry Margin - Mfg'!#REF!</definedName>
    <definedName name="Education_M" localSheetId="7">'[2]industry margin - mfg'!#REF!</definedName>
    <definedName name="Education_M" localSheetId="9">'[1]Industry Margin - Mfg'!#REF!</definedName>
    <definedName name="Education_M">'Industry Margin - Mfg'!#REF!</definedName>
    <definedName name="Education_Service_Segment">'Industry Margin - Service'!$C$12:$AP$12</definedName>
    <definedName name="Education_Services_Industry">'Industry Margin - Service'!$B$12:$B$13</definedName>
    <definedName name="Education_Trading" localSheetId="8">'[1]Industry Margin - Trading'!#REF!</definedName>
    <definedName name="Education_Trading" localSheetId="10">'[1]Industry Margin - Trading'!#REF!</definedName>
    <definedName name="Education_Trading" localSheetId="7">'[2]industry margin - trading'!#REF!</definedName>
    <definedName name="Education_Trading" localSheetId="9">'[1]Industry Margin - Trading'!#REF!</definedName>
    <definedName name="Education_Trading">'Industry Margin - Trading'!#REF!</definedName>
    <definedName name="Education_Trading_Segment" localSheetId="8">'[1]Industry Margin - Trading'!#REF!</definedName>
    <definedName name="Education_Trading_Segment" localSheetId="10">'[1]Industry Margin - Trading'!#REF!</definedName>
    <definedName name="Education_Trading_Segment" localSheetId="7">'[2]industry margin - trading'!#REF!</definedName>
    <definedName name="Education_Trading_Segment" localSheetId="9">'[1]Industry Margin - Trading'!#REF!</definedName>
    <definedName name="Education_Trading_Segment">'Industry Margin - Trading'!#REF!</definedName>
    <definedName name="Eff_STax">[4]WKG!$N$2</definedName>
    <definedName name="Electrical_equipments__Mfg_Segment_" localSheetId="8">'[1]Industry Margin - Mfg'!#REF!</definedName>
    <definedName name="Electrical_equipments__Mfg_Segment_" localSheetId="10">'[1]Industry Margin - Mfg'!#REF!</definedName>
    <definedName name="Electrical_equipments__Mfg_Segment_" localSheetId="7">'[2]industry margin - mfg'!#REF!</definedName>
    <definedName name="Electrical_equipments__Mfg_Segment_" localSheetId="9">'[1]Industry Margin - Mfg'!#REF!</definedName>
    <definedName name="Electrical_equipments__Mfg_Segment_">'Industry Margin - Mfg'!#REF!</definedName>
    <definedName name="Electrical_equipments_Service_Segment" localSheetId="8">'[1]Industry Margin - Service'!#REF!</definedName>
    <definedName name="Electrical_equipments_Service_Segment" localSheetId="10">'[1]Industry Margin - Service'!#REF!</definedName>
    <definedName name="Electrical_equipments_Service_Segment" localSheetId="7">'[2]industry margin - service'!#REF!</definedName>
    <definedName name="Electrical_equipments_Service_Segment" localSheetId="9">'[1]Industry Margin - Service'!#REF!</definedName>
    <definedName name="Electrical_equipments_Service_Segment">'Industry Margin - Service'!#REF!</definedName>
    <definedName name="Electrical_equipments_Trading_Segment" localSheetId="8">'[1]Industry Margin - Trading'!#REF!</definedName>
    <definedName name="Electrical_equipments_Trading_Segment" localSheetId="10">'[1]Industry Margin - Trading'!#REF!</definedName>
    <definedName name="Electrical_equipments_Trading_Segment" localSheetId="7">'[2]industry margin - trading'!#REF!</definedName>
    <definedName name="Electrical_equipments_Trading_Segment" localSheetId="9">'[1]Industry Margin - Trading'!#REF!</definedName>
    <definedName name="Electrical_equipments_Trading_Segment">'Industry Margin - Trading'!#REF!</definedName>
    <definedName name="Electrical_good_and_equipments__Mfg_Segment_">'Industry Margin - Mfg'!$D$20:$DL$20</definedName>
    <definedName name="Electrical_good_and_equipments_Service_Segment" localSheetId="8">'[1]Industry Margin - Service'!#REF!</definedName>
    <definedName name="Electrical_good_and_equipments_Service_Segment" localSheetId="10">'[1]Industry Margin - Service'!#REF!</definedName>
    <definedName name="Electrical_good_and_equipments_Service_Segment" localSheetId="7">'[2]industry margin - service'!#REF!</definedName>
    <definedName name="Electrical_good_and_equipments_Service_Segment" localSheetId="9">'[1]Industry Margin - Service'!#REF!</definedName>
    <definedName name="Electrical_good_and_equipments_Service_Segment">'Industry Margin - Service'!#REF!</definedName>
    <definedName name="Electrical_good_and_equipments_Trading_Segment">'Industry Margin - Trading'!$C$22:$AF$22</definedName>
    <definedName name="Electricals_M">'Industry Margin - Mfg'!$C$20:$C$20</definedName>
    <definedName name="Electricals_Trading">'Industry Margin - Trading'!$B$22:$B$22</definedName>
    <definedName name="Electrodes_and_Graphite__Mfg_Segment_" localSheetId="8">'[1]Industry Margin - Mfg'!#REF!</definedName>
    <definedName name="Electrodes_and_Graphite__Mfg_Segment_" localSheetId="10">'[1]Industry Margin - Mfg'!#REF!</definedName>
    <definedName name="Electrodes_and_Graphite__Mfg_Segment_" localSheetId="7">'[2]industry margin - mfg'!#REF!</definedName>
    <definedName name="Electrodes_and_Graphite__Mfg_Segment_" localSheetId="9">'[1]Industry Margin - Mfg'!#REF!</definedName>
    <definedName name="Electrodes_and_Graphite__Mfg_Segment_">'Industry Margin - Mfg'!#REF!</definedName>
    <definedName name="Electrodes_and_Graphite_Service_Segment" localSheetId="8">'[1]Industry Margin - Service'!#REF!</definedName>
    <definedName name="Electrodes_and_Graphite_Service_Segment" localSheetId="10">'[1]Industry Margin - Service'!#REF!</definedName>
    <definedName name="Electrodes_and_Graphite_Service_Segment" localSheetId="7">'[2]industry margin - service'!#REF!</definedName>
    <definedName name="Electrodes_and_Graphite_Service_Segment" localSheetId="9">'[1]Industry Margin - Service'!#REF!</definedName>
    <definedName name="Electrodes_and_Graphite_Service_Segment">'Industry Margin - Service'!#REF!</definedName>
    <definedName name="Electrodes_and_Graphite_Trading_Segment" localSheetId="8">'[1]Industry Margin - Trading'!#REF!</definedName>
    <definedName name="Electrodes_and_Graphite_Trading_Segment" localSheetId="10">'[1]Industry Margin - Trading'!#REF!</definedName>
    <definedName name="Electrodes_and_Graphite_Trading_Segment" localSheetId="7">'[2]industry margin - trading'!#REF!</definedName>
    <definedName name="Electrodes_and_Graphite_Trading_Segment" localSheetId="9">'[1]Industry Margin - Trading'!#REF!</definedName>
    <definedName name="Electrodes_and_Graphite_Trading_Segment">'Industry Margin - Trading'!#REF!</definedName>
    <definedName name="Electronic_Equipment__Mfg_Segment_" localSheetId="8">'[1]Industry Margin - Mfg'!#REF!</definedName>
    <definedName name="Electronic_Equipment__Mfg_Segment_" localSheetId="10">'[1]Industry Margin - Mfg'!#REF!</definedName>
    <definedName name="Electronic_Equipment__Mfg_Segment_" localSheetId="7">'[2]industry margin - mfg'!#REF!</definedName>
    <definedName name="Electronic_Equipment__Mfg_Segment_" localSheetId="9">'[1]Industry Margin - Mfg'!#REF!</definedName>
    <definedName name="Electronic_Equipment__Mfg_Segment_">'Industry Margin - Mfg'!#REF!</definedName>
    <definedName name="Electronic_Equipment_Service_Segment">'Industry Margin - Service'!$C$11:$AP$11</definedName>
    <definedName name="Electronic_Equipment_Trading_Segment">'Industry Margin - Trading'!$C$16:$AF$16</definedName>
    <definedName name="EMI_Returns_per_Track">OFFSET(#REF!,0,0,COUNTA(#REF!),1)</definedName>
    <definedName name="End_Bal">#REF!</definedName>
    <definedName name="Engineering__Mfg_Segment_" localSheetId="8">'[1]Industry Margin - Mfg'!#REF!</definedName>
    <definedName name="Engineering__Mfg_Segment_" localSheetId="10">'[1]Industry Margin - Mfg'!#REF!</definedName>
    <definedName name="Engineering__Mfg_Segment_" localSheetId="7">'[2]industry margin - mfg'!#REF!</definedName>
    <definedName name="Engineering__Mfg_Segment_" localSheetId="9">'[1]Industry Margin - Mfg'!#REF!</definedName>
    <definedName name="Engineering__Mfg_Segment_">'Industry Margin - Mfg'!#REF!</definedName>
    <definedName name="Engineering_M">'Industry Margin - Mfg'!$C$21:$C$21</definedName>
    <definedName name="Engineering_Service_Segment">'Industry Margin - Service'!$C$13:$AP$13</definedName>
    <definedName name="Engineering_Services_Industry">'Industry Margin - Service'!$B$13</definedName>
    <definedName name="Engineering_Trading" localSheetId="8">'[1]Industry Margin - Trading'!#REF!</definedName>
    <definedName name="Engineering_Trading" localSheetId="10">'[1]Industry Margin - Trading'!#REF!</definedName>
    <definedName name="Engineering_Trading" localSheetId="7">'[2]industry margin - trading'!#REF!</definedName>
    <definedName name="Engineering_Trading" localSheetId="9">'[1]Industry Margin - Trading'!#REF!</definedName>
    <definedName name="Engineering_Trading">'Industry Margin - Trading'!#REF!</definedName>
    <definedName name="Engineering_Trading_Segment" localSheetId="8">'[1]Industry Margin - Trading'!#REF!</definedName>
    <definedName name="Engineering_Trading_Segment" localSheetId="10">'[1]Industry Margin - Trading'!#REF!</definedName>
    <definedName name="Engineering_Trading_Segment" localSheetId="7">'[2]industry margin - trading'!#REF!</definedName>
    <definedName name="Engineering_Trading_Segment" localSheetId="9">'[1]Industry Margin - Trading'!#REF!</definedName>
    <definedName name="Engineering_Trading_Segment">'Industry Margin - Trading'!#REF!</definedName>
    <definedName name="Engines__Mfg_Segment_">'Industry Margin - Mfg'!$D$32:$DL$32</definedName>
    <definedName name="Engines_Service_Segment" localSheetId="8">'[1]Industry Margin - Service'!#REF!</definedName>
    <definedName name="Engines_Service_Segment" localSheetId="10">'[1]Industry Margin - Service'!#REF!</definedName>
    <definedName name="Engines_Service_Segment" localSheetId="7">'[2]industry margin - service'!#REF!</definedName>
    <definedName name="Engines_Service_Segment" localSheetId="9">'[1]Industry Margin - Service'!#REF!</definedName>
    <definedName name="Engines_Service_Segment">'Industry Margin - Service'!#REF!</definedName>
    <definedName name="Engines_Trading_Segment" localSheetId="8">'[1]Industry Margin - Trading'!#REF!</definedName>
    <definedName name="Engines_Trading_Segment" localSheetId="10">'[1]Industry Margin - Trading'!#REF!</definedName>
    <definedName name="Engines_Trading_Segment" localSheetId="7">'[2]industry margin - trading'!#REF!</definedName>
    <definedName name="Engines_Trading_Segment" localSheetId="9">'[1]Industry Margin - Trading'!#REF!</definedName>
    <definedName name="Engines_Trading_Segment">'Industry Margin - Trading'!#REF!</definedName>
    <definedName name="Enterprises_Segment">OFFSET(#REF!,0,0,COUNTA(#REF!),1)</definedName>
    <definedName name="Entertainment_and_Leisure_M" localSheetId="8">'[1]Industry Margin - Mfg'!#REF!</definedName>
    <definedName name="Entertainment_and_Leisure_M" localSheetId="10">'[1]Industry Margin - Mfg'!#REF!</definedName>
    <definedName name="Entertainment_and_Leisure_M" localSheetId="7">'[2]industry margin - mfg'!#REF!</definedName>
    <definedName name="Entertainment_and_Leisure_M" localSheetId="9">'[1]Industry Margin - Mfg'!#REF!</definedName>
    <definedName name="Entertainment_and_Leisure_M">'Industry Margin - Mfg'!#REF!</definedName>
    <definedName name="Entertainment_and_Leisure_Services_Industry">'Industry Margin - Service'!$B$14</definedName>
    <definedName name="Entertainment_and_Leisure_Trading" localSheetId="8">'[1]Industry Margin - Trading'!#REF!</definedName>
    <definedName name="Entertainment_and_Leisure_Trading" localSheetId="10">'[1]Industry Margin - Trading'!#REF!</definedName>
    <definedName name="Entertainment_and_Leisure_Trading" localSheetId="7">'[2]industry margin - trading'!#REF!</definedName>
    <definedName name="Entertainment_and_Leisure_Trading" localSheetId="9">'[1]Industry Margin - Trading'!#REF!</definedName>
    <definedName name="Entertainment_and_Leisure_Trading">'Industry Margin - Trading'!#REF!</definedName>
    <definedName name="Entertainment_and_Medic_content_provider__motion_picture_production__distribution__exhibition_Service_Segment">'Industry Margin - Service'!$C$15:$AP$15</definedName>
    <definedName name="Entertainment_and_Medic_content_provider_motion_picture_production_distribution_exhibition__Mfg_Segment_" localSheetId="8">'[1]Industry Margin - Mfg'!#REF!</definedName>
    <definedName name="Entertainment_and_Medic_content_provider_motion_picture_production_distribution_exhibition__Mfg_Segment_" localSheetId="10">'[1]Industry Margin - Mfg'!#REF!</definedName>
    <definedName name="Entertainment_and_Medic_content_provider_motion_picture_production_distribution_exhibition__Mfg_Segment_" localSheetId="7">'[2]industry margin - mfg'!#REF!</definedName>
    <definedName name="Entertainment_and_Medic_content_provider_motion_picture_production_distribution_exhibition__Mfg_Segment_" localSheetId="9">'[1]Industry Margin - Mfg'!#REF!</definedName>
    <definedName name="Entertainment_and_Medic_content_provider_motion_picture_production_distribution_exhibition__Mfg_Segment_">'Industry Margin - Mfg'!#REF!</definedName>
    <definedName name="Entertainment_and_Medic_content_provider_motion_picture_production_distribution_exhibition_Trading_Segment" localSheetId="8">'[1]Industry Margin - Trading'!#REF!</definedName>
    <definedName name="Entertainment_and_Medic_content_provider_motion_picture_production_distribution_exhibition_Trading_Segment" localSheetId="10">'[1]Industry Margin - Trading'!#REF!</definedName>
    <definedName name="Entertainment_and_Medic_content_provider_motion_picture_production_distribution_exhibition_Trading_Segment" localSheetId="7">'[2]industry margin - trading'!#REF!</definedName>
    <definedName name="Entertainment_and_Medic_content_provider_motion_picture_production_distribution_exhibition_Trading_Segment" localSheetId="9">'[1]Industry Margin - Trading'!#REF!</definedName>
    <definedName name="Entertainment_and_Medic_content_provider_motion_picture_production_distribution_exhibition_Trading_Segment">'Industry Margin - Trading'!#REF!</definedName>
    <definedName name="ERP___any_type_of_protecting_systems___anti_virus_Trading_Segment" localSheetId="8">'[1]Industry Margin - Trading'!#REF!</definedName>
    <definedName name="ERP___any_type_of_protecting_systems___anti_virus_Trading_Segment" localSheetId="10">'[1]Industry Margin - Trading'!#REF!</definedName>
    <definedName name="ERP___any_type_of_protecting_systems___anti_virus_Trading_Segment" localSheetId="7">'[2]industry margin - trading'!#REF!</definedName>
    <definedName name="ERP___any_type_of_protecting_systems___anti_virus_Trading_Segment" localSheetId="9">'[1]Industry Margin - Trading'!#REF!</definedName>
    <definedName name="ERP___any_type_of_protecting_systems___anti_virus_Trading_Segment">'Industry Margin - Trading'!#REF!</definedName>
    <definedName name="ERP_or_any_type_of_protecting_systems_or_anti_virus__Mfg_Segment_" localSheetId="8">'[1]Industry Margin - Mfg'!#REF!</definedName>
    <definedName name="ERP_or_any_type_of_protecting_systems_or_anti_virus__Mfg_Segment_" localSheetId="10">'[1]Industry Margin - Mfg'!#REF!</definedName>
    <definedName name="ERP_or_any_type_of_protecting_systems_or_anti_virus__Mfg_Segment_" localSheetId="7">'[2]industry margin - mfg'!#REF!</definedName>
    <definedName name="ERP_or_any_type_of_protecting_systems_or_anti_virus__Mfg_Segment_" localSheetId="9">'[1]Industry Margin - Mfg'!#REF!</definedName>
    <definedName name="ERP_or_any_type_of_protecting_systems_or_anti_virus__Mfg_Segment_">'Industry Margin - Mfg'!#REF!</definedName>
    <definedName name="ERP_or_any_type_of_protecting_systems_or_anti_virus_Service_Segment">'Industry Margin - Service'!$C$23:$AP$23</definedName>
    <definedName name="Excel_BuiltIn__FilterDatabase_1">#REF!</definedName>
    <definedName name="Executive_search___manpower_servicess_hostel_management_Trading_Segment" localSheetId="8">'[1]Industry Margin - Trading'!#REF!</definedName>
    <definedName name="Executive_search___manpower_servicess_hostel_management_Trading_Segment" localSheetId="10">'[1]Industry Margin - Trading'!#REF!</definedName>
    <definedName name="Executive_search___manpower_servicess_hostel_management_Trading_Segment" localSheetId="7">'[2]industry margin - trading'!#REF!</definedName>
    <definedName name="Executive_search___manpower_servicess_hostel_management_Trading_Segment" localSheetId="9">'[1]Industry Margin - Trading'!#REF!</definedName>
    <definedName name="Executive_search___manpower_servicess_hostel_management_Trading_Segment">'Industry Margin - Trading'!#REF!</definedName>
    <definedName name="Executive_search_or_manpower_servicess__hostel_management_Service_Segment">'Industry Margin - Service'!$C$34:$AP$34</definedName>
    <definedName name="Executive_search_or_manpower_servicess_hostel_management__Mfg_Segment_" localSheetId="8">'[1]Industry Margin - Mfg'!#REF!</definedName>
    <definedName name="Executive_search_or_manpower_servicess_hostel_management__Mfg_Segment_" localSheetId="10">'[1]Industry Margin - Mfg'!#REF!</definedName>
    <definedName name="Executive_search_or_manpower_servicess_hostel_management__Mfg_Segment_" localSheetId="7">'[2]industry margin - mfg'!#REF!</definedName>
    <definedName name="Executive_search_or_manpower_servicess_hostel_management__Mfg_Segment_" localSheetId="9">'[1]Industry Margin - Mfg'!#REF!</definedName>
    <definedName name="Executive_search_or_manpower_servicess_hostel_management__Mfg_Segment_">'Industry Margin - Mfg'!#REF!</definedName>
    <definedName name="Existing_Loan_Conduct">OFFSET(#REF!,0,0,COUNTA(#REF!),1)</definedName>
    <definedName name="Extra_Pay">#REF!</definedName>
    <definedName name="F_Interest">[6]FACTOR_INT!$D$7:$AF$63</definedName>
    <definedName name="F_Moratorium">[6]FACTOR_MORATORIUM!$D$7:$AF$63</definedName>
    <definedName name="F_Mortality">[6]FACTOR_MORT!$D$7:$AF$63</definedName>
    <definedName name="F_TI">[6]FACTOR_TI!$D$7:$AF$63</definedName>
    <definedName name="fatversion">[7]PD!$G$1</definedName>
    <definedName name="FCU_Waived">OFFSET(#REF!,0,0,COUNTA(#REF!),1)</definedName>
    <definedName name="Fertiliser_M">'Industry Margin - Mfg'!$C$22</definedName>
    <definedName name="Fertiliser_Services_Industry" localSheetId="8">'[1]Industry Margin - Service'!#REF!</definedName>
    <definedName name="Fertiliser_Services_Industry" localSheetId="10">'[1]Industry Margin - Service'!#REF!</definedName>
    <definedName name="Fertiliser_Services_Industry" localSheetId="7">'[2]industry margin - service'!#REF!</definedName>
    <definedName name="Fertiliser_Services_Industry" localSheetId="9">'[1]Industry Margin - Service'!#REF!</definedName>
    <definedName name="Fertiliser_Services_Industry">'Industry Margin - Service'!#REF!</definedName>
    <definedName name="Fertiliser_Trading">'Industry Margin - Trading'!$B$23</definedName>
    <definedName name="Fertilisers__Mfg_Segment_">'Industry Margin - Mfg'!$D$22:$DL$22</definedName>
    <definedName name="Fertilisers_Service_Segment" localSheetId="8">'[1]Industry Margin - Service'!#REF!</definedName>
    <definedName name="Fertilisers_Service_Segment" localSheetId="10">'[1]Industry Margin - Service'!#REF!</definedName>
    <definedName name="Fertilisers_Service_Segment" localSheetId="7">'[2]industry margin - service'!#REF!</definedName>
    <definedName name="Fertilisers_Service_Segment" localSheetId="9">'[1]Industry Margin - Service'!#REF!</definedName>
    <definedName name="Fertilisers_Service_Segment">'Industry Margin - Service'!#REF!</definedName>
    <definedName name="Fertilisers_Trading_Segment">'Industry Margin - Trading'!$C$23:$AF$23</definedName>
    <definedName name="FI" localSheetId="4">Sheet1!$K$5:$K$8</definedName>
    <definedName name="FI" localSheetId="8">#REF!</definedName>
    <definedName name="FI" localSheetId="10">#REF!</definedName>
    <definedName name="FI" localSheetId="7">[2]Sheet1!$K$5:$K$8</definedName>
    <definedName name="FI" localSheetId="3">Sheet1!$K$5:$K$8</definedName>
    <definedName name="FI" localSheetId="9">#REF!</definedName>
    <definedName name="FI" localSheetId="1">Sheet1!$K$5:$K$8</definedName>
    <definedName name="FI" localSheetId="0">Sheet1!$K$5:$K$8</definedName>
    <definedName name="FI" localSheetId="2">Sheet1!$K$5:$K$8</definedName>
    <definedName name="FI" localSheetId="21">[5]Sheet1!$K$5:$K$8</definedName>
    <definedName name="FI">Sheet1!$K$5:$K$8</definedName>
    <definedName name="FI_Verification">OFFSET(#REF!,0,0,COUNTA(#REF!),1)</definedName>
    <definedName name="Film_Industry_M" localSheetId="8">'[1]Industry Margin - Mfg'!#REF!</definedName>
    <definedName name="Film_Industry_M" localSheetId="10">'[1]Industry Margin - Mfg'!#REF!</definedName>
    <definedName name="Film_Industry_M" localSheetId="7">'[2]industry margin - mfg'!#REF!</definedName>
    <definedName name="Film_Industry_M" localSheetId="9">'[1]Industry Margin - Mfg'!#REF!</definedName>
    <definedName name="Film_Industry_M">'Industry Margin - Mfg'!#REF!</definedName>
    <definedName name="Film_Industry_Services_Industry">'Industry Margin - Service'!$B$15</definedName>
    <definedName name="Film_Industry_Trading" localSheetId="8">'[1]Industry Margin - Trading'!#REF!</definedName>
    <definedName name="Film_Industry_Trading" localSheetId="10">'[1]Industry Margin - Trading'!#REF!</definedName>
    <definedName name="Film_Industry_Trading" localSheetId="7">'[2]industry margin - trading'!#REF!</definedName>
    <definedName name="Film_Industry_Trading" localSheetId="9">'[1]Industry Margin - Trading'!#REF!</definedName>
    <definedName name="Film_Industry_Trading">'Industry Margin - Trading'!#REF!</definedName>
    <definedName name="Finance_relared_companies_and_consultancies__advisory_firms_Service_Segment">'Industry Margin - Service'!$C$16:$AP$16</definedName>
    <definedName name="Finance_relared_companies_and_consultancies__advisory_firms_Trading_Segment" localSheetId="8">'[1]Industry Margin - Trading'!#REF!</definedName>
    <definedName name="Finance_relared_companies_and_consultancies__advisory_firms_Trading_Segment" localSheetId="10">'[1]Industry Margin - Trading'!#REF!</definedName>
    <definedName name="Finance_relared_companies_and_consultancies__advisory_firms_Trading_Segment" localSheetId="7">'[2]industry margin - trading'!#REF!</definedName>
    <definedName name="Finance_relared_companies_and_consultancies__advisory_firms_Trading_Segment" localSheetId="9">'[1]Industry Margin - Trading'!#REF!</definedName>
    <definedName name="Finance_relared_companies_and_consultancies__advisory_firms_Trading_Segment">'Industry Margin - Trading'!#REF!</definedName>
    <definedName name="Finance_relared_companies_and_consultancies_advisory_firms__Mfg_Segment_" localSheetId="8">'[1]Industry Margin - Mfg'!#REF!</definedName>
    <definedName name="Finance_relared_companies_and_consultancies_advisory_firms__Mfg_Segment_" localSheetId="10">'[1]Industry Margin - Mfg'!#REF!</definedName>
    <definedName name="Finance_relared_companies_and_consultancies_advisory_firms__Mfg_Segment_" localSheetId="7">'[2]industry margin - mfg'!#REF!</definedName>
    <definedName name="Finance_relared_companies_and_consultancies_advisory_firms__Mfg_Segment_" localSheetId="9">'[1]Industry Margin - Mfg'!#REF!</definedName>
    <definedName name="Finance_relared_companies_and_consultancies_advisory_firms__Mfg_Segment_">'Industry Margin - Mfg'!#REF!</definedName>
    <definedName name="Financers">OFFSET(#REF!,0,0,COUNTA(#REF!),1)</definedName>
    <definedName name="Financial_Services_M" localSheetId="8">'[1]Industry Margin - Mfg'!#REF!</definedName>
    <definedName name="Financial_Services_M" localSheetId="10">'[1]Industry Margin - Mfg'!#REF!</definedName>
    <definedName name="Financial_Services_M" localSheetId="7">'[2]industry margin - mfg'!#REF!</definedName>
    <definedName name="Financial_Services_M" localSheetId="9">'[1]Industry Margin - Mfg'!#REF!</definedName>
    <definedName name="Financial_Services_M">'Industry Margin - Mfg'!#REF!</definedName>
    <definedName name="Financial_Services_Services_Industry">'Industry Margin - Service'!$B$16</definedName>
    <definedName name="Financial_Services_Trading" localSheetId="8">'[1]Industry Margin - Trading'!#REF!</definedName>
    <definedName name="Financial_Services_Trading" localSheetId="10">'[1]Industry Margin - Trading'!#REF!</definedName>
    <definedName name="Financial_Services_Trading" localSheetId="7">'[2]industry margin - trading'!#REF!</definedName>
    <definedName name="Financial_Services_Trading" localSheetId="9">'[1]Industry Margin - Trading'!#REF!</definedName>
    <definedName name="Financial_Services_Trading">'Industry Margin - Trading'!#REF!</definedName>
    <definedName name="Financial_Year">OFFSET(#REF!,0,0,COUNTA(#REF!),1)</definedName>
    <definedName name="FirmType" localSheetId="8">#REF!</definedName>
    <definedName name="FirmType" localSheetId="10">#REF!</definedName>
    <definedName name="FirmType" localSheetId="7">[2]Sheet8!$D$2:$D$9</definedName>
    <definedName name="FirmType" localSheetId="9">#REF!</definedName>
    <definedName name="FirmType">Sheet8!$D$2:$D$9</definedName>
    <definedName name="Flight_operator__Mfg_Segment_" localSheetId="8">'[1]Industry Margin - Mfg'!#REF!</definedName>
    <definedName name="Flight_operator__Mfg_Segment_" localSheetId="10">'[1]Industry Margin - Mfg'!#REF!</definedName>
    <definedName name="Flight_operator__Mfg_Segment_" localSheetId="7">'[2]industry margin - mfg'!#REF!</definedName>
    <definedName name="Flight_operator__Mfg_Segment_" localSheetId="9">'[1]Industry Margin - Mfg'!#REF!</definedName>
    <definedName name="Flight_operator__Mfg_Segment_">'Industry Margin - Mfg'!#REF!</definedName>
    <definedName name="Flight_operator_Service_Segment" localSheetId="8">'[1]Industry Margin - Service'!#REF!</definedName>
    <definedName name="Flight_operator_Service_Segment" localSheetId="10">'[1]Industry Margin - Service'!#REF!</definedName>
    <definedName name="Flight_operator_Service_Segment" localSheetId="7">'[2]industry margin - service'!#REF!</definedName>
    <definedName name="Flight_operator_Service_Segment" localSheetId="9">'[1]Industry Margin - Service'!#REF!</definedName>
    <definedName name="Flight_operator_Service_Segment">'Industry Margin - Service'!#REF!</definedName>
    <definedName name="Flight_operator_Trading_Segment" localSheetId="8">'[1]Industry Margin - Trading'!#REF!</definedName>
    <definedName name="Flight_operator_Trading_Segment" localSheetId="10">'[1]Industry Margin - Trading'!#REF!</definedName>
    <definedName name="Flight_operator_Trading_Segment" localSheetId="7">'[2]industry margin - trading'!#REF!</definedName>
    <definedName name="Flight_operator_Trading_Segment" localSheetId="9">'[1]Industry Margin - Trading'!#REF!</definedName>
    <definedName name="Flight_operator_Trading_Segment">'Industry Margin - Trading'!#REF!</definedName>
    <definedName name="Floriculture__Mfg_Segment_" localSheetId="8">'[1]Industry Margin - Mfg'!#REF!</definedName>
    <definedName name="Floriculture__Mfg_Segment_" localSheetId="10">'[1]Industry Margin - Mfg'!#REF!</definedName>
    <definedName name="Floriculture__Mfg_Segment_" localSheetId="7">'[2]industry margin - mfg'!#REF!</definedName>
    <definedName name="Floriculture__Mfg_Segment_" localSheetId="9">'[1]Industry Margin - Mfg'!#REF!</definedName>
    <definedName name="Floriculture__Mfg_Segment_">'Industry Margin - Mfg'!#REF!</definedName>
    <definedName name="Floriculture_Service_Segment" localSheetId="8">'[1]Industry Margin - Service'!#REF!</definedName>
    <definedName name="Floriculture_Service_Segment" localSheetId="10">'[1]Industry Margin - Service'!#REF!</definedName>
    <definedName name="Floriculture_Service_Segment" localSheetId="7">'[2]industry margin - service'!#REF!</definedName>
    <definedName name="Floriculture_Service_Segment" localSheetId="9">'[1]Industry Margin - Service'!#REF!</definedName>
    <definedName name="Floriculture_Service_Segment">'Industry Margin - Service'!#REF!</definedName>
    <definedName name="Floriculture_Trading_Segment">'Industry Margin - Trading'!$C$4:$AF$4</definedName>
    <definedName name="FMCG_M" localSheetId="8">'[1]Industry Margin - Mfg'!#REF!</definedName>
    <definedName name="FMCG_M" localSheetId="10">'[1]Industry Margin - Mfg'!#REF!</definedName>
    <definedName name="FMCG_M" localSheetId="7">'[2]industry margin - mfg'!#REF!</definedName>
    <definedName name="FMCG_M" localSheetId="9">'[1]Industry Margin - Mfg'!#REF!</definedName>
    <definedName name="FMCG_M">'Industry Margin - Mfg'!#REF!</definedName>
    <definedName name="FMCG_Services_Industry" localSheetId="8">'[1]Industry Margin - Service'!#REF!</definedName>
    <definedName name="FMCG_Services_Industry" localSheetId="10">'[1]Industry Margin - Service'!#REF!</definedName>
    <definedName name="FMCG_Services_Industry" localSheetId="7">'[2]industry margin - service'!#REF!</definedName>
    <definedName name="FMCG_Services_Industry" localSheetId="9">'[1]Industry Margin - Service'!#REF!</definedName>
    <definedName name="FMCG_Services_Industry">'Industry Margin - Service'!#REF!</definedName>
    <definedName name="FMCG_Trading">'Industry Margin - Trading'!$B$24:$B$24</definedName>
    <definedName name="Food_other_than_poultary_and_meat__Mfg_Segment_" localSheetId="8">'[1]Industry Margin - Mfg'!#REF!</definedName>
    <definedName name="Food_other_than_poultary_and_meat__Mfg_Segment_" localSheetId="10">'[1]Industry Margin - Mfg'!#REF!</definedName>
    <definedName name="Food_other_than_poultary_and_meat__Mfg_Segment_" localSheetId="7">'[2]industry margin - mfg'!#REF!</definedName>
    <definedName name="Food_other_than_poultary_and_meat__Mfg_Segment_" localSheetId="9">'[1]Industry Margin - Mfg'!#REF!</definedName>
    <definedName name="Food_other_than_poultary_and_meat__Mfg_Segment_">'Industry Margin - Mfg'!#REF!</definedName>
    <definedName name="Food_other_than_poultary_and_meat_Service_Segment" localSheetId="8">'[1]Industry Margin - Service'!#REF!</definedName>
    <definedName name="Food_other_than_poultary_and_meat_Service_Segment" localSheetId="10">'[1]Industry Margin - Service'!#REF!</definedName>
    <definedName name="Food_other_than_poultary_and_meat_Service_Segment" localSheetId="7">'[2]industry margin - service'!#REF!</definedName>
    <definedName name="Food_other_than_poultary_and_meat_Service_Segment" localSheetId="9">'[1]Industry Margin - Service'!#REF!</definedName>
    <definedName name="Food_other_than_poultary_and_meat_Service_Segment">'Industry Margin - Service'!#REF!</definedName>
    <definedName name="Food_other_than_poultary_and_meat_Trading_Segment" localSheetId="8">'[1]Industry Margin - Trading'!#REF!</definedName>
    <definedName name="Food_other_than_poultary_and_meat_Trading_Segment" localSheetId="10">'[1]Industry Margin - Trading'!#REF!</definedName>
    <definedName name="Food_other_than_poultary_and_meat_Trading_Segment" localSheetId="7">'[2]industry margin - trading'!#REF!</definedName>
    <definedName name="Food_other_than_poultary_and_meat_Trading_Segment" localSheetId="9">'[1]Industry Margin - Trading'!#REF!</definedName>
    <definedName name="Food_other_than_poultary_and_meat_Trading_Segment">'Industry Margin - Trading'!#REF!</definedName>
    <definedName name="Food_processing__Mfg_Segment_">'Industry Margin - Mfg'!$D$24:$DL$24</definedName>
    <definedName name="Food_Processing_M">'Industry Margin - Mfg'!$C$23:$C$26</definedName>
    <definedName name="Food_processing_Service_Segment" localSheetId="8">'[1]Industry Margin - Service'!#REF!</definedName>
    <definedName name="Food_processing_Service_Segment" localSheetId="10">'[1]Industry Margin - Service'!#REF!</definedName>
    <definedName name="Food_processing_Service_Segment" localSheetId="7">'[2]industry margin - service'!#REF!</definedName>
    <definedName name="Food_processing_Service_Segment" localSheetId="9">'[1]Industry Margin - Service'!#REF!</definedName>
    <definedName name="Food_processing_Service_Segment">'Industry Margin - Service'!#REF!</definedName>
    <definedName name="Food_Processing_Services_Industry" localSheetId="8">'[1]Industry Margin - Service'!#REF!</definedName>
    <definedName name="Food_Processing_Services_Industry" localSheetId="10">'[1]Industry Margin - Service'!#REF!</definedName>
    <definedName name="Food_Processing_Services_Industry" localSheetId="7">'[2]industry margin - service'!#REF!</definedName>
    <definedName name="Food_Processing_Services_Industry" localSheetId="9">'[1]Industry Margin - Service'!#REF!</definedName>
    <definedName name="Food_Processing_Services_Industry">'Industry Margin - Service'!#REF!</definedName>
    <definedName name="Food_Processing_Trading">'Industry Margin - Trading'!$B$25:$B$26</definedName>
    <definedName name="Food_processing_Trading_Segment" localSheetId="8">'[1]Industry Margin - Trading'!#REF!</definedName>
    <definedName name="Food_processing_Trading_Segment" localSheetId="10">'[1]Industry Margin - Trading'!#REF!</definedName>
    <definedName name="Food_processing_Trading_Segment" localSheetId="7">'[2]industry margin - trading'!#REF!</definedName>
    <definedName name="Food_processing_Trading_Segment" localSheetId="9">'[1]Industry Margin - Trading'!#REF!</definedName>
    <definedName name="Food_processing_Trading_Segment">'Industry Margin - Trading'!#REF!</definedName>
    <definedName name="Foorwear_bags__Mfg_Segment_" localSheetId="8">'[1]Industry Margin - Mfg'!#REF!</definedName>
    <definedName name="Foorwear_bags__Mfg_Segment_" localSheetId="10">'[1]Industry Margin - Mfg'!#REF!</definedName>
    <definedName name="Foorwear_bags__Mfg_Segment_" localSheetId="7">'[2]industry margin - mfg'!#REF!</definedName>
    <definedName name="Foorwear_bags__Mfg_Segment_" localSheetId="9">'[1]Industry Margin - Mfg'!#REF!</definedName>
    <definedName name="Foorwear_bags__Mfg_Segment_">'Industry Margin - Mfg'!#REF!</definedName>
    <definedName name="Foorwear_bags_Service_Segment" localSheetId="8">'[1]Industry Margin - Service'!#REF!</definedName>
    <definedName name="Foorwear_bags_Service_Segment" localSheetId="10">'[1]Industry Margin - Service'!#REF!</definedName>
    <definedName name="Foorwear_bags_Service_Segment" localSheetId="7">'[2]industry margin - service'!#REF!</definedName>
    <definedName name="Foorwear_bags_Service_Segment" localSheetId="9">'[1]Industry Margin - Service'!#REF!</definedName>
    <definedName name="Foorwear_bags_Service_Segment">'Industry Margin - Service'!#REF!</definedName>
    <definedName name="Foorwear_bags_Trading_Segment" localSheetId="8">'[1]Industry Margin - Trading'!#REF!</definedName>
    <definedName name="Foorwear_bags_Trading_Segment" localSheetId="10">'[1]Industry Margin - Trading'!#REF!</definedName>
    <definedName name="Foorwear_bags_Trading_Segment" localSheetId="7">'[2]industry margin - trading'!#REF!</definedName>
    <definedName name="Foorwear_bags_Trading_Segment" localSheetId="9">'[1]Industry Margin - Trading'!#REF!</definedName>
    <definedName name="Foorwear_bags_Trading_Segment">'Industry Margin - Trading'!#REF!</definedName>
    <definedName name="Fruits_and_Nurts_and_Vegatables__Mfg_Segment_">'Industry Margin - Mfg'!$D$5:$DL$5</definedName>
    <definedName name="Fruits_and_Nurts_and_Vegatables_Service_Segment" localSheetId="8">'[1]Industry Margin - Service'!#REF!</definedName>
    <definedName name="Fruits_and_Nurts_and_Vegatables_Service_Segment" localSheetId="10">'[1]Industry Margin - Service'!#REF!</definedName>
    <definedName name="Fruits_and_Nurts_and_Vegatables_Service_Segment" localSheetId="7">'[2]industry margin - service'!#REF!</definedName>
    <definedName name="Fruits_and_Nurts_and_Vegatables_Service_Segment" localSheetId="9">'[1]Industry Margin - Service'!#REF!</definedName>
    <definedName name="Fruits_and_Nurts_and_Vegatables_Service_Segment">'Industry Margin - Service'!#REF!</definedName>
    <definedName name="Fruits_and_Nurts_and_Vegatables_Trading_Segment" localSheetId="8">'[1]Industry Margin - Trading'!#REF!</definedName>
    <definedName name="Fruits_and_Nurts_and_Vegatables_Trading_Segment" localSheetId="10">'[1]Industry Margin - Trading'!#REF!</definedName>
    <definedName name="Fruits_and_Nurts_and_Vegatables_Trading_Segment" localSheetId="7">'[2]industry margin - trading'!#REF!</definedName>
    <definedName name="Fruits_and_Nurts_and_Vegatables_Trading_Segment" localSheetId="9">'[1]Industry Margin - Trading'!#REF!</definedName>
    <definedName name="Fruits_and_Nurts_and_Vegatables_Trading_Segment">'Industry Margin - Trading'!#REF!</definedName>
    <definedName name="Full_Print">#REF!</definedName>
    <definedName name="Future_Rentals_M" localSheetId="8">'[1]Industry Margin - Mfg'!#REF!</definedName>
    <definedName name="Future_Rentals_M" localSheetId="10">'[1]Industry Margin - Mfg'!#REF!</definedName>
    <definedName name="Future_Rentals_M" localSheetId="7">'[2]industry margin - mfg'!#REF!</definedName>
    <definedName name="Future_Rentals_M" localSheetId="9">'[1]Industry Margin - Mfg'!#REF!</definedName>
    <definedName name="Future_Rentals_M">'Industry Margin - Mfg'!#REF!</definedName>
    <definedName name="Future_Rentals_Services_Industry">'Industry Margin - Service'!$B$17</definedName>
    <definedName name="Future_Rentals_Trading" localSheetId="8">'[1]Industry Margin - Trading'!#REF!</definedName>
    <definedName name="Future_Rentals_Trading" localSheetId="10">'[1]Industry Margin - Trading'!#REF!</definedName>
    <definedName name="Future_Rentals_Trading" localSheetId="7">'[2]industry margin - trading'!#REF!</definedName>
    <definedName name="Future_Rentals_Trading" localSheetId="9">'[1]Industry Margin - Trading'!#REF!</definedName>
    <definedName name="Future_Rentals_Trading">'Industry Margin - Trading'!#REF!</definedName>
    <definedName name="FY_Ended">OFFSET(#REF!,0,0,COUNTA(#REF!),1)</definedName>
    <definedName name="Gems_and_jewellery__Mfg_Segment_">'Industry Margin - Mfg'!$D$27:$DL$27</definedName>
    <definedName name="Gems_and_Jewellery_M">'Industry Margin - Mfg'!$C$27</definedName>
    <definedName name="Gems_and_jewellery_Service_Segment" localSheetId="8">'[1]Industry Margin - Service'!#REF!</definedName>
    <definedName name="Gems_and_jewellery_Service_Segment" localSheetId="10">'[1]Industry Margin - Service'!#REF!</definedName>
    <definedName name="Gems_and_jewellery_Service_Segment" localSheetId="7">'[2]industry margin - service'!#REF!</definedName>
    <definedName name="Gems_and_jewellery_Service_Segment" localSheetId="9">'[1]Industry Margin - Service'!#REF!</definedName>
    <definedName name="Gems_and_jewellery_Service_Segment">'Industry Margin - Service'!#REF!</definedName>
    <definedName name="Gems_and_Jewellery_Services_Industry" localSheetId="8">'[1]Industry Margin - Service'!#REF!</definedName>
    <definedName name="Gems_and_Jewellery_Services_Industry" localSheetId="10">'[1]Industry Margin - Service'!#REF!</definedName>
    <definedName name="Gems_and_Jewellery_Services_Industry" localSheetId="7">'[2]industry margin - service'!#REF!</definedName>
    <definedName name="Gems_and_Jewellery_Services_Industry" localSheetId="9">'[1]Industry Margin - Service'!#REF!</definedName>
    <definedName name="Gems_and_Jewellery_Services_Industry">'Industry Margin - Service'!#REF!</definedName>
    <definedName name="Gems_and_Jewellery_Trading">'Industry Margin - Trading'!$B$27</definedName>
    <definedName name="Gems_and_jewellery_Trading_Segment">'Industry Margin - Trading'!$C$27:$AF$27</definedName>
    <definedName name="General_Merchandise_Stores___Kiryana_Stores_grocery_stores_etc_Trading_Segment">'Industry Margin - Trading'!$C$47:$AF$47</definedName>
    <definedName name="General_Merchandise_stores__Mfg_Segment_" localSheetId="8">'[1]Industry Margin - Mfg'!#REF!</definedName>
    <definedName name="General_Merchandise_stores__Mfg_Segment_" localSheetId="10">'[1]Industry Margin - Mfg'!#REF!</definedName>
    <definedName name="General_Merchandise_stores__Mfg_Segment_" localSheetId="7">'[2]industry margin - mfg'!#REF!</definedName>
    <definedName name="General_Merchandise_stores__Mfg_Segment_" localSheetId="9">'[1]Industry Margin - Mfg'!#REF!</definedName>
    <definedName name="General_Merchandise_stores__Mfg_Segment_">'Industry Margin - Mfg'!#REF!</definedName>
    <definedName name="General_Merchandise_Stores_or_Kiryana_Stores__grocery_stores_etc_Service_Segment" localSheetId="8">'[1]Industry Margin - Service'!#REF!</definedName>
    <definedName name="General_Merchandise_Stores_or_Kiryana_Stores__grocery_stores_etc_Service_Segment" localSheetId="10">'[1]Industry Margin - Service'!#REF!</definedName>
    <definedName name="General_Merchandise_Stores_or_Kiryana_Stores__grocery_stores_etc_Service_Segment" localSheetId="7">'[2]industry margin - service'!#REF!</definedName>
    <definedName name="General_Merchandise_Stores_or_Kiryana_Stores__grocery_stores_etc_Service_Segment" localSheetId="9">'[1]Industry Margin - Service'!#REF!</definedName>
    <definedName name="General_Merchandise_Stores_or_Kiryana_Stores__grocery_stores_etc_Service_Segment">'Industry Margin - Service'!#REF!</definedName>
    <definedName name="General_Merchandise_Stores_or_Kiryana_Stores_grocery_stores_etc__Mfg_Segment_" localSheetId="8">'[1]Industry Margin - Mfg'!#REF!</definedName>
    <definedName name="General_Merchandise_Stores_or_Kiryana_Stores_grocery_stores_etc__Mfg_Segment_" localSheetId="10">'[1]Industry Margin - Mfg'!#REF!</definedName>
    <definedName name="General_Merchandise_Stores_or_Kiryana_Stores_grocery_stores_etc__Mfg_Segment_" localSheetId="7">'[2]industry margin - mfg'!#REF!</definedName>
    <definedName name="General_Merchandise_Stores_or_Kiryana_Stores_grocery_stores_etc__Mfg_Segment_" localSheetId="9">'[1]Industry Margin - Mfg'!#REF!</definedName>
    <definedName name="General_Merchandise_Stores_or_Kiryana_Stores_grocery_stores_etc__Mfg_Segment_">'Industry Margin - Mfg'!#REF!</definedName>
    <definedName name="General_Merchandise_stores_Service_Segment" localSheetId="8">'[1]Industry Margin - Service'!#REF!</definedName>
    <definedName name="General_Merchandise_stores_Service_Segment" localSheetId="10">'[1]Industry Margin - Service'!#REF!</definedName>
    <definedName name="General_Merchandise_stores_Service_Segment" localSheetId="7">'[2]industry margin - service'!#REF!</definedName>
    <definedName name="General_Merchandise_stores_Service_Segment" localSheetId="9">'[1]Industry Margin - Service'!#REF!</definedName>
    <definedName name="General_Merchandise_stores_Service_Segment">'Industry Margin - Service'!#REF!</definedName>
    <definedName name="General_Merchandise_stores_Trading_Segment" localSheetId="8">'[1]Industry Margin - Trading'!#REF!</definedName>
    <definedName name="General_Merchandise_stores_Trading_Segment" localSheetId="10">'[1]Industry Margin - Trading'!#REF!</definedName>
    <definedName name="General_Merchandise_stores_Trading_Segment" localSheetId="7">'[2]industry margin - trading'!#REF!</definedName>
    <definedName name="General_Merchandise_stores_Trading_Segment" localSheetId="9">'[1]Industry Margin - Trading'!#REF!</definedName>
    <definedName name="General_Merchandise_stores_Trading_Segment">'Industry Margin - Trading'!#REF!</definedName>
    <definedName name="General_Purpose_Machinery__Mfg_Segment_">'Industry Margin - Mfg'!$D$36:$DL$36</definedName>
    <definedName name="General_Purpose_Machinery_Service_Segment" localSheetId="8">'[1]Industry Margin - Service'!#REF!</definedName>
    <definedName name="General_Purpose_Machinery_Service_Segment" localSheetId="10">'[1]Industry Margin - Service'!#REF!</definedName>
    <definedName name="General_Purpose_Machinery_Service_Segment" localSheetId="7">'[2]industry margin - service'!#REF!</definedName>
    <definedName name="General_Purpose_Machinery_Service_Segment" localSheetId="9">'[1]Industry Margin - Service'!#REF!</definedName>
    <definedName name="General_Purpose_Machinery_Service_Segment">'Industry Margin - Service'!#REF!</definedName>
    <definedName name="General_Purpose_Machinery_Trading_Segment" localSheetId="8">'[1]Industry Margin - Trading'!#REF!</definedName>
    <definedName name="General_Purpose_Machinery_Trading_Segment" localSheetId="10">'[1]Industry Margin - Trading'!#REF!</definedName>
    <definedName name="General_Purpose_Machinery_Trading_Segment" localSheetId="7">'[2]industry margin - trading'!#REF!</definedName>
    <definedName name="General_Purpose_Machinery_Trading_Segment" localSheetId="9">'[1]Industry Margin - Trading'!#REF!</definedName>
    <definedName name="General_Purpose_Machinery_Trading_Segment">'Industry Margin - Trading'!#REF!</definedName>
    <definedName name="Ginning_of_cotton__Mfg_Segment_">'Industry Margin - Mfg'!$D$74:$DL$74</definedName>
    <definedName name="Ginning_of_cotton_Service_Segment" localSheetId="8">'[1]Industry Margin - Service'!#REF!</definedName>
    <definedName name="Ginning_of_cotton_Service_Segment" localSheetId="10">'[1]Industry Margin - Service'!#REF!</definedName>
    <definedName name="Ginning_of_cotton_Service_Segment" localSheetId="7">'[2]industry margin - service'!#REF!</definedName>
    <definedName name="Ginning_of_cotton_Service_Segment" localSheetId="9">'[1]Industry Margin - Service'!#REF!</definedName>
    <definedName name="Ginning_of_cotton_Service_Segment">'Industry Margin - Service'!#REF!</definedName>
    <definedName name="Ginning_of_cotton_Trading_Segment" localSheetId="8">'[1]Industry Margin - Trading'!#REF!</definedName>
    <definedName name="Ginning_of_cotton_Trading_Segment" localSheetId="10">'[1]Industry Margin - Trading'!#REF!</definedName>
    <definedName name="Ginning_of_cotton_Trading_Segment" localSheetId="7">'[2]industry margin - trading'!#REF!</definedName>
    <definedName name="Ginning_of_cotton_Trading_Segment" localSheetId="9">'[1]Industry Margin - Trading'!#REF!</definedName>
    <definedName name="Ginning_of_cotton_Trading_Segment">'Industry Margin - Trading'!#REF!</definedName>
    <definedName name="Glass_and_Glass_Products___Labware_Service_Segment" localSheetId="8">'[1]Industry Margin - Service'!#REF!</definedName>
    <definedName name="Glass_and_Glass_Products___Labware_Service_Segment" localSheetId="10">'[1]Industry Margin - Service'!#REF!</definedName>
    <definedName name="Glass_and_Glass_Products___Labware_Service_Segment" localSheetId="7">'[2]industry margin - service'!#REF!</definedName>
    <definedName name="Glass_and_Glass_Products___Labware_Service_Segment" localSheetId="9">'[1]Industry Margin - Service'!#REF!</definedName>
    <definedName name="Glass_and_Glass_Products___Labware_Service_Segment">'Industry Margin - Service'!#REF!</definedName>
    <definedName name="Glass_and_Glass_Products___Labware_Trading_Segment" localSheetId="8">'[1]Industry Margin - Trading'!#REF!</definedName>
    <definedName name="Glass_and_Glass_Products___Labware_Trading_Segment" localSheetId="10">'[1]Industry Margin - Trading'!#REF!</definedName>
    <definedName name="Glass_and_Glass_Products___Labware_Trading_Segment" localSheetId="7">'[2]industry margin - trading'!#REF!</definedName>
    <definedName name="Glass_and_Glass_Products___Labware_Trading_Segment" localSheetId="9">'[1]Industry Margin - Trading'!#REF!</definedName>
    <definedName name="Glass_and_Glass_Products___Labware_Trading_Segment">'Industry Margin - Trading'!#REF!</definedName>
    <definedName name="Glass_and_Glass_Products__Labware__Mfg_Segment_" localSheetId="8">'[1]Industry Margin - Mfg'!#REF!</definedName>
    <definedName name="Glass_and_Glass_Products__Labware__Mfg_Segment_" localSheetId="10">'[1]Industry Margin - Mfg'!#REF!</definedName>
    <definedName name="Glass_and_Glass_Products__Labware__Mfg_Segment_" localSheetId="7">'[2]industry margin - mfg'!#REF!</definedName>
    <definedName name="Glass_and_Glass_Products__Labware__Mfg_Segment_" localSheetId="9">'[1]Industry Margin - Mfg'!#REF!</definedName>
    <definedName name="Glass_and_Glass_Products__Labware__Mfg_Segment_">'Industry Margin - Mfg'!#REF!</definedName>
    <definedName name="Glass_and_Glass_Products__Mfg_Segment_">'Industry Margin - Mfg'!$D$28:$DL$28</definedName>
    <definedName name="Glass_and_Glass_Products_Service_Segment" localSheetId="8">'[1]Industry Margin - Service'!#REF!</definedName>
    <definedName name="Glass_and_Glass_Products_Service_Segment" localSheetId="10">'[1]Industry Margin - Service'!#REF!</definedName>
    <definedName name="Glass_and_Glass_Products_Service_Segment" localSheetId="7">'[2]industry margin - service'!#REF!</definedName>
    <definedName name="Glass_and_Glass_Products_Service_Segment" localSheetId="9">'[1]Industry Margin - Service'!#REF!</definedName>
    <definedName name="Glass_and_Glass_Products_Service_Segment">'Industry Margin - Service'!#REF!</definedName>
    <definedName name="Glass_and_Glass_Products_Trading_Segment" localSheetId="8">'[1]Industry Margin - Trading'!#REF!</definedName>
    <definedName name="Glass_and_Glass_Products_Trading_Segment" localSheetId="10">'[1]Industry Margin - Trading'!#REF!</definedName>
    <definedName name="Glass_and_Glass_Products_Trading_Segment" localSheetId="7">'[2]industry margin - trading'!#REF!</definedName>
    <definedName name="Glass_and_Glass_Products_Trading_Segment" localSheetId="9">'[1]Industry Margin - Trading'!#REF!</definedName>
    <definedName name="Glass_and_Glass_Products_Trading_Segment">'Industry Margin - Trading'!#REF!</definedName>
    <definedName name="Glass_M">'Industry Margin - Mfg'!$C$28:$C$28</definedName>
    <definedName name="Glass_Services_Industry" localSheetId="8">'[1]Industry Margin - Service'!#REF!</definedName>
    <definedName name="Glass_Services_Industry" localSheetId="10">'[1]Industry Margin - Service'!#REF!</definedName>
    <definedName name="Glass_Services_Industry" localSheetId="7">'[2]industry margin - service'!#REF!</definedName>
    <definedName name="Glass_Services_Industry" localSheetId="9">'[1]Industry Margin - Service'!#REF!</definedName>
    <definedName name="Glass_Services_Industry">'Industry Margin - Service'!#REF!</definedName>
    <definedName name="Glass_Trading" localSheetId="8">'[1]Industry Margin - Trading'!#REF!</definedName>
    <definedName name="Glass_Trading" localSheetId="10">'[1]Industry Margin - Trading'!#REF!</definedName>
    <definedName name="Glass_Trading" localSheetId="7">'[2]industry margin - trading'!#REF!</definedName>
    <definedName name="Glass_Trading" localSheetId="9">'[1]Industry Margin - Trading'!#REF!</definedName>
    <definedName name="Glass_Trading">'Industry Margin - Trading'!#REF!</definedName>
    <definedName name="Goods_Transport_Services__Road___Mfg_Segment_" localSheetId="8">'[1]Industry Margin - Mfg'!#REF!</definedName>
    <definedName name="Goods_Transport_Services__Road___Mfg_Segment_" localSheetId="10">'[1]Industry Margin - Mfg'!#REF!</definedName>
    <definedName name="Goods_Transport_Services__Road___Mfg_Segment_" localSheetId="7">'[2]industry margin - mfg'!#REF!</definedName>
    <definedName name="Goods_Transport_Services__Road___Mfg_Segment_" localSheetId="9">'[1]Industry Margin - Mfg'!#REF!</definedName>
    <definedName name="Goods_Transport_Services__Road___Mfg_Segment_">'Industry Margin - Mfg'!#REF!</definedName>
    <definedName name="Goods_Transport_Services__Road__Service_Segment" localSheetId="8">'[1]Industry Margin - Service'!#REF!</definedName>
    <definedName name="Goods_Transport_Services__Road__Service_Segment" localSheetId="10">'[1]Industry Margin - Service'!#REF!</definedName>
    <definedName name="Goods_Transport_Services__Road__Service_Segment" localSheetId="7">'[2]industry margin - service'!#REF!</definedName>
    <definedName name="Goods_Transport_Services__Road__Service_Segment" localSheetId="9">'[1]Industry Margin - Service'!#REF!</definedName>
    <definedName name="Goods_Transport_Services__Road__Service_Segment">'Industry Margin - Service'!#REF!</definedName>
    <definedName name="Goods_Transport_Services__Road__Trading_Segment" localSheetId="8">'[1]Industry Margin - Trading'!#REF!</definedName>
    <definedName name="Goods_Transport_Services__Road__Trading_Segment" localSheetId="10">'[1]Industry Margin - Trading'!#REF!</definedName>
    <definedName name="Goods_Transport_Services__Road__Trading_Segment" localSheetId="7">'[2]industry margin - trading'!#REF!</definedName>
    <definedName name="Goods_Transport_Services__Road__Trading_Segment" localSheetId="9">'[1]Industry Margin - Trading'!#REF!</definedName>
    <definedName name="Goods_Transport_Services__Road__Trading_Segment">'Industry Margin - Trading'!#REF!</definedName>
    <definedName name="Grocery_and_starch_related_products__Mfg_Segment_" localSheetId="8">'[1]Industry Margin - Mfg'!#REF!</definedName>
    <definedName name="Grocery_and_starch_related_products__Mfg_Segment_" localSheetId="10">'[1]Industry Margin - Mfg'!#REF!</definedName>
    <definedName name="Grocery_and_starch_related_products__Mfg_Segment_" localSheetId="7">'[2]industry margin - mfg'!#REF!</definedName>
    <definedName name="Grocery_and_starch_related_products__Mfg_Segment_" localSheetId="9">'[1]Industry Margin - Mfg'!#REF!</definedName>
    <definedName name="Grocery_and_starch_related_products__Mfg_Segment_">'Industry Margin - Mfg'!#REF!</definedName>
    <definedName name="Grocery_and_starch_related_products_Service_Segment" localSheetId="8">'[1]Industry Margin - Service'!#REF!</definedName>
    <definedName name="Grocery_and_starch_related_products_Service_Segment" localSheetId="10">'[1]Industry Margin - Service'!#REF!</definedName>
    <definedName name="Grocery_and_starch_related_products_Service_Segment" localSheetId="7">'[2]industry margin - service'!#REF!</definedName>
    <definedName name="Grocery_and_starch_related_products_Service_Segment" localSheetId="9">'[1]Industry Margin - Service'!#REF!</definedName>
    <definedName name="Grocery_and_starch_related_products_Service_Segment">'Industry Margin - Service'!#REF!</definedName>
    <definedName name="Grocery_and_starch_related_products_Trading_Segment" localSheetId="8">'[1]Industry Margin - Trading'!#REF!</definedName>
    <definedName name="Grocery_and_starch_related_products_Trading_Segment" localSheetId="10">'[1]Industry Margin - Trading'!#REF!</definedName>
    <definedName name="Grocery_and_starch_related_products_Trading_Segment" localSheetId="7">'[2]industry margin - trading'!#REF!</definedName>
    <definedName name="Grocery_and_starch_related_products_Trading_Segment" localSheetId="9">'[1]Industry Margin - Trading'!#REF!</definedName>
    <definedName name="Grocery_and_starch_related_products_Trading_Segment">'Industry Margin - Trading'!#REF!</definedName>
    <definedName name="Haha">'[1]Policy Checks on recent changes'!$XAC$58:$XAC$59</definedName>
    <definedName name="Handicrafts_M" localSheetId="8">'[1]Industry Margin - Mfg'!#REF!</definedName>
    <definedName name="Handicrafts_M" localSheetId="10">'[1]Industry Margin - Mfg'!#REF!</definedName>
    <definedName name="Handicrafts_M" localSheetId="7">'[2]industry margin - mfg'!#REF!</definedName>
    <definedName name="Handicrafts_M" localSheetId="9">'[1]Industry Margin - Mfg'!#REF!</definedName>
    <definedName name="Handicrafts_M">'Industry Margin - Mfg'!#REF!</definedName>
    <definedName name="Handicrafts_Services_Industry" localSheetId="8">'[1]Industry Margin - Service'!#REF!</definedName>
    <definedName name="Handicrafts_Services_Industry" localSheetId="10">'[1]Industry Margin - Service'!#REF!</definedName>
    <definedName name="Handicrafts_Services_Industry" localSheetId="7">'[2]industry margin - service'!#REF!</definedName>
    <definedName name="Handicrafts_Services_Industry" localSheetId="9">'[1]Industry Margin - Service'!#REF!</definedName>
    <definedName name="Handicrafts_Services_Industry">'Industry Margin - Service'!#REF!</definedName>
    <definedName name="Handicrafts_Trading" localSheetId="8">'[1]Industry Margin - Trading'!#REF!</definedName>
    <definedName name="Handicrafts_Trading" localSheetId="10">'[1]Industry Margin - Trading'!#REF!</definedName>
    <definedName name="Handicrafts_Trading" localSheetId="7">'[2]industry margin - trading'!#REF!</definedName>
    <definedName name="Handicrafts_Trading" localSheetId="9">'[1]Industry Margin - Trading'!#REF!</definedName>
    <definedName name="Handicrafts_Trading">'Industry Margin - Trading'!#REF!</definedName>
    <definedName name="HdfcLifeSA">'[4]hdfc life'!$L$13</definedName>
    <definedName name="Header_Row">ROW(#REF!)</definedName>
    <definedName name="Hobby__Toy__Game__Camera_and_Photographic_Supply_Stores_Service_Segment" localSheetId="8">'[1]Industry Margin - Service'!#REF!</definedName>
    <definedName name="Hobby__Toy__Game__Camera_and_Photographic_Supply_Stores_Service_Segment" localSheetId="10">'[1]Industry Margin - Service'!#REF!</definedName>
    <definedName name="Hobby__Toy__Game__Camera_and_Photographic_Supply_Stores_Service_Segment" localSheetId="7">'[2]industry margin - service'!#REF!</definedName>
    <definedName name="Hobby__Toy__Game__Camera_and_Photographic_Supply_Stores_Service_Segment" localSheetId="9">'[1]Industry Margin - Service'!#REF!</definedName>
    <definedName name="Hobby__Toy__Game__Camera_and_Photographic_Supply_Stores_Service_Segment">'Industry Margin - Service'!#REF!</definedName>
    <definedName name="Hobby_Toy_Game_Camera_and_Photographic_Supply_Stores__Mfg_Segment_" localSheetId="8">'[1]Industry Margin - Mfg'!#REF!</definedName>
    <definedName name="Hobby_Toy_Game_Camera_and_Photographic_Supply_Stores__Mfg_Segment_" localSheetId="10">'[1]Industry Margin - Mfg'!#REF!</definedName>
    <definedName name="Hobby_Toy_Game_Camera_and_Photographic_Supply_Stores__Mfg_Segment_" localSheetId="7">'[2]industry margin - mfg'!#REF!</definedName>
    <definedName name="Hobby_Toy_Game_Camera_and_Photographic_Supply_Stores__Mfg_Segment_" localSheetId="9">'[1]Industry Margin - Mfg'!#REF!</definedName>
    <definedName name="Hobby_Toy_Game_Camera_and_Photographic_Supply_Stores__Mfg_Segment_">'Industry Margin - Mfg'!#REF!</definedName>
    <definedName name="Hobby_Toy_Game_Camera_and_Photographic_Supply_Stores_Trading_Segment" localSheetId="8">'[1]Industry Margin - Trading'!#REF!</definedName>
    <definedName name="Hobby_Toy_Game_Camera_and_Photographic_Supply_Stores_Trading_Segment" localSheetId="10">'[1]Industry Margin - Trading'!#REF!</definedName>
    <definedName name="Hobby_Toy_Game_Camera_and_Photographic_Supply_Stores_Trading_Segment" localSheetId="7">'[2]industry margin - trading'!#REF!</definedName>
    <definedName name="Hobby_Toy_Game_Camera_and_Photographic_Supply_Stores_Trading_Segment" localSheetId="9">'[1]Industry Margin - Trading'!#REF!</definedName>
    <definedName name="Hobby_Toy_Game_Camera_and_Photographic_Supply_Stores_Trading_Segment">'Industry Margin - Trading'!#REF!</definedName>
    <definedName name="Home_Appliances___Kitchen_Appliances_Trading_Segment">'Industry Margin - Trading'!$C$52:$AF$52</definedName>
    <definedName name="Home_Appliances_or_Kitchen_Appliances__Mfg_Segment_" localSheetId="8">'[1]Industry Margin - Mfg'!#REF!</definedName>
    <definedName name="Home_Appliances_or_Kitchen_Appliances__Mfg_Segment_" localSheetId="10">'[1]Industry Margin - Mfg'!#REF!</definedName>
    <definedName name="Home_Appliances_or_Kitchen_Appliances__Mfg_Segment_" localSheetId="7">'[2]industry margin - mfg'!#REF!</definedName>
    <definedName name="Home_Appliances_or_Kitchen_Appliances__Mfg_Segment_" localSheetId="9">'[1]Industry Margin - Mfg'!#REF!</definedName>
    <definedName name="Home_Appliances_or_Kitchen_Appliances__Mfg_Segment_">'Industry Margin - Mfg'!#REF!</definedName>
    <definedName name="Home_Appliances_or_Kitchen_Appliances_Service_Segment" localSheetId="8">'[1]Industry Margin - Service'!#REF!</definedName>
    <definedName name="Home_Appliances_or_Kitchen_Appliances_Service_Segment" localSheetId="10">'[1]Industry Margin - Service'!#REF!</definedName>
    <definedName name="Home_Appliances_or_Kitchen_Appliances_Service_Segment" localSheetId="7">'[2]industry margin - service'!#REF!</definedName>
    <definedName name="Home_Appliances_or_Kitchen_Appliances_Service_Segment" localSheetId="9">'[1]Industry Margin - Service'!#REF!</definedName>
    <definedName name="Home_Appliances_or_Kitchen_Appliances_Service_Segment">'Industry Margin - Service'!#REF!</definedName>
    <definedName name="Home_Furnishing___Kitchen_and_household_hardware_Trading_Segment">'Industry Margin - Trading'!$C$51:$AF$51</definedName>
    <definedName name="Home_furnishing__Mfg_Segment_">'Industry Margin - Mfg'!$D$70:$DL$70</definedName>
    <definedName name="Home_Furnishing_or_Kitchen_and_household_hardware__Mfg_Segment_">'Industry Margin - Mfg'!$D$66:$DL$66</definedName>
    <definedName name="Home_Furnishing_or_Kitchen_and_household_hardware_Service_Segment" localSheetId="8">'[1]Industry Margin - Service'!#REF!</definedName>
    <definedName name="Home_Furnishing_or_Kitchen_and_household_hardware_Service_Segment" localSheetId="10">'[1]Industry Margin - Service'!#REF!</definedName>
    <definedName name="Home_Furnishing_or_Kitchen_and_household_hardware_Service_Segment" localSheetId="7">'[2]industry margin - service'!#REF!</definedName>
    <definedName name="Home_Furnishing_or_Kitchen_and_household_hardware_Service_Segment" localSheetId="9">'[1]Industry Margin - Service'!#REF!</definedName>
    <definedName name="Home_Furnishing_or_Kitchen_and_household_hardware_Service_Segment">'Industry Margin - Service'!#REF!</definedName>
    <definedName name="Home_furnishing_Service_Segment" localSheetId="8">'[1]Industry Margin - Service'!#REF!</definedName>
    <definedName name="Home_furnishing_Service_Segment" localSheetId="10">'[1]Industry Margin - Service'!#REF!</definedName>
    <definedName name="Home_furnishing_Service_Segment" localSheetId="7">'[2]industry margin - service'!#REF!</definedName>
    <definedName name="Home_furnishing_Service_Segment" localSheetId="9">'[1]Industry Margin - Service'!#REF!</definedName>
    <definedName name="Home_furnishing_Service_Segment">'Industry Margin - Service'!#REF!</definedName>
    <definedName name="Home_furnishing_Trading_Segment" localSheetId="8">'[1]Industry Margin - Trading'!#REF!</definedName>
    <definedName name="Home_furnishing_Trading_Segment" localSheetId="10">'[1]Industry Margin - Trading'!#REF!</definedName>
    <definedName name="Home_furnishing_Trading_Segment" localSheetId="7">'[2]industry margin - trading'!#REF!</definedName>
    <definedName name="Home_furnishing_Trading_Segment" localSheetId="9">'[1]Industry Margin - Trading'!#REF!</definedName>
    <definedName name="Home_furnishing_Trading_Segment">'Industry Margin - Trading'!#REF!</definedName>
    <definedName name="Hospitals_and_Clinics_M" localSheetId="8">'[1]Industry Margin - Mfg'!#REF!</definedName>
    <definedName name="Hospitals_and_Clinics_M" localSheetId="10">'[1]Industry Margin - Mfg'!#REF!</definedName>
    <definedName name="Hospitals_and_Clinics_M" localSheetId="7">'[2]industry margin - mfg'!#REF!</definedName>
    <definedName name="Hospitals_and_Clinics_M" localSheetId="9">'[1]Industry Margin - Mfg'!#REF!</definedName>
    <definedName name="Hospitals_and_Clinics_M">'Industry Margin - Mfg'!#REF!</definedName>
    <definedName name="Hospitals_and_Clinics_Services_Industry">'Industry Margin - Service'!$B$18</definedName>
    <definedName name="Hospitals_and_Clinics_Trading" localSheetId="8">'[1]Industry Margin - Trading'!#REF!</definedName>
    <definedName name="Hospitals_and_Clinics_Trading" localSheetId="10">'[1]Industry Margin - Trading'!#REF!</definedName>
    <definedName name="Hospitals_and_Clinics_Trading" localSheetId="7">'[2]industry margin - trading'!#REF!</definedName>
    <definedName name="Hospitals_and_Clinics_Trading" localSheetId="9">'[1]Industry Margin - Trading'!#REF!</definedName>
    <definedName name="Hospitals_and_Clinics_Trading">'Industry Margin - Trading'!#REF!</definedName>
    <definedName name="Hotel_and_Restaurants_M" localSheetId="8">'[1]Industry Margin - Mfg'!#REF!</definedName>
    <definedName name="Hotel_and_Restaurants_M" localSheetId="10">'[1]Industry Margin - Mfg'!#REF!</definedName>
    <definedName name="Hotel_and_Restaurants_M" localSheetId="7">'[2]industry margin - mfg'!#REF!</definedName>
    <definedName name="Hotel_and_Restaurants_M" localSheetId="9">'[1]Industry Margin - Mfg'!#REF!</definedName>
    <definedName name="Hotel_and_Restaurants_M">'Industry Margin - Mfg'!#REF!</definedName>
    <definedName name="Hotel_and_Restaurants_Services_Industry">'Industry Margin - Service'!$B$19</definedName>
    <definedName name="Hotel_and_Restaurants_Trading" localSheetId="8">'[1]Industry Margin - Trading'!#REF!</definedName>
    <definedName name="Hotel_and_Restaurants_Trading" localSheetId="10">'[1]Industry Margin - Trading'!#REF!</definedName>
    <definedName name="Hotel_and_Restaurants_Trading" localSheetId="7">'[2]industry margin - trading'!#REF!</definedName>
    <definedName name="Hotel_and_Restaurants_Trading" localSheetId="9">'[1]Industry Margin - Trading'!#REF!</definedName>
    <definedName name="Hotel_and_Restaurants_Trading">'Industry Margin - Trading'!#REF!</definedName>
    <definedName name="Hotels_and_Restaurants__Mfg_Segment_" localSheetId="8">'[1]Industry Margin - Mfg'!#REF!</definedName>
    <definedName name="Hotels_and_Restaurants__Mfg_Segment_" localSheetId="10">'[1]Industry Margin - Mfg'!#REF!</definedName>
    <definedName name="Hotels_and_Restaurants__Mfg_Segment_" localSheetId="7">'[2]industry margin - mfg'!#REF!</definedName>
    <definedName name="Hotels_and_Restaurants__Mfg_Segment_" localSheetId="9">'[1]Industry Margin - Mfg'!#REF!</definedName>
    <definedName name="Hotels_and_Restaurants__Mfg_Segment_">'Industry Margin - Mfg'!#REF!</definedName>
    <definedName name="Hotels_and_Restaurants_Service_Segment">'Industry Margin - Service'!$C$19:$AP$19</definedName>
    <definedName name="Hotels_and_Restaurants_Trading_Segment" localSheetId="8">'[1]Industry Margin - Trading'!#REF!</definedName>
    <definedName name="Hotels_and_Restaurants_Trading_Segment" localSheetId="10">'[1]Industry Margin - Trading'!#REF!</definedName>
    <definedName name="Hotels_and_Restaurants_Trading_Segment" localSheetId="7">'[2]industry margin - trading'!#REF!</definedName>
    <definedName name="Hotels_and_Restaurants_Trading_Segment" localSheetId="9">'[1]Industry Margin - Trading'!#REF!</definedName>
    <definedName name="Hotels_and_Restaurants_Trading_Segment">'Industry Margin - Trading'!#REF!</definedName>
    <definedName name="HR_and_A___Medical_Transcriptions_Trading_Segment" localSheetId="8">'[1]Industry Margin - Trading'!#REF!</definedName>
    <definedName name="HR_and_A___Medical_Transcriptions_Trading_Segment" localSheetId="10">'[1]Industry Margin - Trading'!#REF!</definedName>
    <definedName name="HR_and_A___Medical_Transcriptions_Trading_Segment" localSheetId="7">'[2]industry margin - trading'!#REF!</definedName>
    <definedName name="HR_and_A___Medical_Transcriptions_Trading_Segment" localSheetId="9">'[1]Industry Margin - Trading'!#REF!</definedName>
    <definedName name="HR_and_A___Medical_Transcriptions_Trading_Segment">'Industry Margin - Trading'!#REF!</definedName>
    <definedName name="HR_and_A_or_Medical_Transcriptions__Mfg_Segment_" localSheetId="8">'[1]Industry Margin - Mfg'!#REF!</definedName>
    <definedName name="HR_and_A_or_Medical_Transcriptions__Mfg_Segment_" localSheetId="10">'[1]Industry Margin - Mfg'!#REF!</definedName>
    <definedName name="HR_and_A_or_Medical_Transcriptions__Mfg_Segment_" localSheetId="7">'[2]industry margin - mfg'!#REF!</definedName>
    <definedName name="HR_and_A_or_Medical_Transcriptions__Mfg_Segment_" localSheetId="9">'[1]Industry Margin - Mfg'!#REF!</definedName>
    <definedName name="HR_and_A_or_Medical_Transcriptions__Mfg_Segment_">'Industry Margin - Mfg'!#REF!</definedName>
    <definedName name="HR_and_A_or_Medical_Transcriptions_Service_Segment">'Industry Margin - Service'!$C$36:$AP$36</definedName>
    <definedName name="Hunter_Match">OFFSET(#REF!,0,0,COUNTA(#REF!),1)</definedName>
    <definedName name="ID_Proof">OFFSET(#REF!,0,0,COUNTA(#REF!),1)</definedName>
    <definedName name="iIndicator">[6]Input!$D$4</definedName>
    <definedName name="IndMarginAllowed">#REF!</definedName>
    <definedName name="Industrial_Equipment_or_Machinery_M">'Industry Margin - Mfg'!$C$29:$C$36</definedName>
    <definedName name="Industrial_Equipment_or_Machinery_Services_Industry">'Industry Margin - Service'!$B$20:$B$20</definedName>
    <definedName name="Industrial_Equipment_or_Machinery_Trading">'Industry Margin - Trading'!$B$28:$B$30</definedName>
    <definedName name="Industrial_Furnaces__Mfg_Segment_">'Industry Margin - Mfg'!$D$33:$DL$33</definedName>
    <definedName name="Industrial_Furnaces_Service_Segment" localSheetId="8">'[1]Industry Margin - Service'!#REF!</definedName>
    <definedName name="Industrial_Furnaces_Service_Segment" localSheetId="10">'[1]Industry Margin - Service'!#REF!</definedName>
    <definedName name="Industrial_Furnaces_Service_Segment" localSheetId="7">'[2]industry margin - service'!#REF!</definedName>
    <definedName name="Industrial_Furnaces_Service_Segment" localSheetId="9">'[1]Industry Margin - Service'!#REF!</definedName>
    <definedName name="Industrial_Furnaces_Service_Segment">'Industry Margin - Service'!#REF!</definedName>
    <definedName name="Industrial_Furnaces_Trading_Segment" localSheetId="8">'[1]Industry Margin - Trading'!#REF!</definedName>
    <definedName name="Industrial_Furnaces_Trading_Segment" localSheetId="10">'[1]Industry Margin - Trading'!#REF!</definedName>
    <definedName name="Industrial_Furnaces_Trading_Segment" localSheetId="7">'[2]industry margin - trading'!#REF!</definedName>
    <definedName name="Industrial_Furnaces_Trading_Segment" localSheetId="9">'[1]Industry Margin - Trading'!#REF!</definedName>
    <definedName name="Industrial_Furnaces_Trading_Segment">'Industry Margin - Trading'!#REF!</definedName>
    <definedName name="Industrial_Machincery___Chemicals_Service_Segment" localSheetId="8">'[1]Industry Margin - Service'!#REF!</definedName>
    <definedName name="Industrial_Machincery___Chemicals_Service_Segment" localSheetId="10">'[1]Industry Margin - Service'!#REF!</definedName>
    <definedName name="Industrial_Machincery___Chemicals_Service_Segment" localSheetId="7">'[2]industry margin - service'!#REF!</definedName>
    <definedName name="Industrial_Machincery___Chemicals_Service_Segment" localSheetId="9">'[1]Industry Margin - Service'!#REF!</definedName>
    <definedName name="Industrial_Machincery___Chemicals_Service_Segment">'Industry Margin - Service'!#REF!</definedName>
    <definedName name="Industrial_Machincery__Chemicals__Mfg_Segment_" localSheetId="8">'[1]Industry Margin - Mfg'!#REF!</definedName>
    <definedName name="Industrial_Machincery__Chemicals__Mfg_Segment_" localSheetId="10">'[1]Industry Margin - Mfg'!#REF!</definedName>
    <definedName name="Industrial_Machincery__Chemicals__Mfg_Segment_" localSheetId="7">'[2]industry margin - mfg'!#REF!</definedName>
    <definedName name="Industrial_Machincery__Chemicals__Mfg_Segment_" localSheetId="9">'[1]Industry Margin - Mfg'!#REF!</definedName>
    <definedName name="Industrial_Machincery__Chemicals__Mfg_Segment_">'Industry Margin - Mfg'!#REF!</definedName>
    <definedName name="Industrial_Machincery__Chemicals_Trading_Segment" localSheetId="8">'[1]Industry Margin - Trading'!#REF!</definedName>
    <definedName name="Industrial_Machincery__Chemicals_Trading_Segment" localSheetId="10">'[1]Industry Margin - Trading'!#REF!</definedName>
    <definedName name="Industrial_Machincery__Chemicals_Trading_Segment" localSheetId="7">'[2]industry margin - trading'!#REF!</definedName>
    <definedName name="Industrial_Machincery__Chemicals_Trading_Segment" localSheetId="9">'[1]Industry Margin - Trading'!#REF!</definedName>
    <definedName name="Industrial_Machincery__Chemicals_Trading_Segment">'Industry Margin - Trading'!#REF!</definedName>
    <definedName name="Industrial_Machinery__Mfg_Segment_">'Industry Margin - Mfg'!$D$30:$DL$30</definedName>
    <definedName name="Industrial_Machinery_Service_Segment">'Industry Margin - Service'!$C$20:$AP$20</definedName>
    <definedName name="Industrial_Machinery_Trading_Segment">'Industry Margin - Trading'!$C$28:$AF$28</definedName>
    <definedName name="Industries_not_classified_elsewhere__Mfg_Segment_" localSheetId="8">'[1]Industry Margin - Mfg'!#REF!</definedName>
    <definedName name="Industries_not_classified_elsewhere__Mfg_Segment_" localSheetId="10">'[1]Industry Margin - Mfg'!#REF!</definedName>
    <definedName name="Industries_not_classified_elsewhere__Mfg_Segment_" localSheetId="7">'[2]industry margin - mfg'!#REF!</definedName>
    <definedName name="Industries_not_classified_elsewhere__Mfg_Segment_" localSheetId="9">'[1]Industry Margin - Mfg'!#REF!</definedName>
    <definedName name="Industries_not_classified_elsewhere__Mfg_Segment_">'Industry Margin - Mfg'!#REF!</definedName>
    <definedName name="Industries_not_classified_elsewhere__Mfg_Segment_1">'Industry Margin - Mfg'!$D$47:$DL$47</definedName>
    <definedName name="Industries_not_classified_elsewhere_Service_Segment" localSheetId="8">'[1]Industry Margin - Service'!#REF!</definedName>
    <definedName name="Industries_not_classified_elsewhere_Service_Segment" localSheetId="10">'[1]Industry Margin - Service'!#REF!</definedName>
    <definedName name="Industries_not_classified_elsewhere_Service_Segment" localSheetId="7">'[2]industry margin - service'!#REF!</definedName>
    <definedName name="Industries_not_classified_elsewhere_Service_Segment" localSheetId="9">'[1]Industry Margin - Service'!#REF!</definedName>
    <definedName name="Industries_not_classified_elsewhere_Service_Segment">'Industry Margin - Service'!#REF!</definedName>
    <definedName name="Industries_not_classified_elsewhere_Trading_Segment" localSheetId="8">'[1]Industry Margin - Trading'!#REF!</definedName>
    <definedName name="Industries_not_classified_elsewhere_Trading_Segment" localSheetId="10">'[1]Industry Margin - Trading'!#REF!</definedName>
    <definedName name="Industries_not_classified_elsewhere_Trading_Segment" localSheetId="7">'[2]industry margin - trading'!#REF!</definedName>
    <definedName name="Industries_not_classified_elsewhere_Trading_Segment" localSheetId="9">'[1]Industry Margin - Trading'!#REF!</definedName>
    <definedName name="Industries_not_classified_elsewhere_Trading_Segment">'Industry Margin - Trading'!#REF!</definedName>
    <definedName name="Industry" localSheetId="4">'[3]Industry Margin'!$A$3:$A$193</definedName>
    <definedName name="Industry" localSheetId="3">'[3]Industry Margin'!$A$3:$A$193</definedName>
    <definedName name="Industry" localSheetId="1">'[3]Industry Margin'!$A$3:$A$193</definedName>
    <definedName name="Industry" localSheetId="0">'[3]Industry Margin'!$A$3:$A$193</definedName>
    <definedName name="Industry" localSheetId="2">'[3]Industry Margin'!$A$3:$A$193</definedName>
    <definedName name="Industry" localSheetId="21">'[3]Industry Margin'!$A$3:$A$193</definedName>
    <definedName name="industry">#REF!</definedName>
    <definedName name="Industry_not_classified_elsewhere_Service_Segment">'Industry Margin - Service'!$C$27:$AP$27</definedName>
    <definedName name="Industry_not_classified_elsewhere_Trading_Segment">'Industry Margin - Trading'!$C$38:$AF$38</definedName>
    <definedName name="Inorganic_and_Organic_Chemicals__Mfg_Segment_" localSheetId="8">'[1]Industry Margin - Mfg'!#REF!</definedName>
    <definedName name="Inorganic_and_Organic_Chemicals__Mfg_Segment_" localSheetId="10">'[1]Industry Margin - Mfg'!#REF!</definedName>
    <definedName name="Inorganic_and_Organic_Chemicals__Mfg_Segment_" localSheetId="7">'[2]industry margin - mfg'!#REF!</definedName>
    <definedName name="Inorganic_and_Organic_Chemicals__Mfg_Segment_" localSheetId="9">'[1]Industry Margin - Mfg'!#REF!</definedName>
    <definedName name="Inorganic_and_Organic_Chemicals__Mfg_Segment_">'Industry Margin - Mfg'!#REF!</definedName>
    <definedName name="Inorganic_and_Organic_Chemicals_Service_Segment" localSheetId="8">'[1]Industry Margin - Service'!#REF!</definedName>
    <definedName name="Inorganic_and_Organic_Chemicals_Service_Segment" localSheetId="10">'[1]Industry Margin - Service'!#REF!</definedName>
    <definedName name="Inorganic_and_Organic_Chemicals_Service_Segment" localSheetId="7">'[2]industry margin - service'!#REF!</definedName>
    <definedName name="Inorganic_and_Organic_Chemicals_Service_Segment" localSheetId="9">'[1]Industry Margin - Service'!#REF!</definedName>
    <definedName name="Inorganic_and_Organic_Chemicals_Service_Segment">'Industry Margin - Service'!#REF!</definedName>
    <definedName name="Inorganic_and_Organic_Chemicals_Trading_Segment" localSheetId="8">'[1]Industry Margin - Trading'!#REF!</definedName>
    <definedName name="Inorganic_and_Organic_Chemicals_Trading_Segment" localSheetId="10">'[1]Industry Margin - Trading'!#REF!</definedName>
    <definedName name="Inorganic_and_Organic_Chemicals_Trading_Segment" localSheetId="7">'[2]industry margin - trading'!#REF!</definedName>
    <definedName name="Inorganic_and_Organic_Chemicals_Trading_Segment" localSheetId="9">'[1]Industry Margin - Trading'!#REF!</definedName>
    <definedName name="Inorganic_and_Organic_Chemicals_Trading_Segment">'Industry Margin - Trading'!#REF!</definedName>
    <definedName name="Int">#REF!</definedName>
    <definedName name="Interest_Rate">#REF!</definedName>
    <definedName name="Internal_Dedupe">OFFSET(#REF!,0,0,COUNTA(#REF!),1)</definedName>
    <definedName name="Internet_or_Broadband_Services_M" localSheetId="8">'[1]Industry Margin - Mfg'!#REF!</definedName>
    <definedName name="Internet_or_Broadband_Services_M" localSheetId="10">'[1]Industry Margin - Mfg'!#REF!</definedName>
    <definedName name="Internet_or_Broadband_Services_M" localSheetId="7">'[2]industry margin - mfg'!#REF!</definedName>
    <definedName name="Internet_or_Broadband_Services_M" localSheetId="9">'[1]Industry Margin - Mfg'!#REF!</definedName>
    <definedName name="Internet_or_Broadband_Services_M">'Industry Margin - Mfg'!#REF!</definedName>
    <definedName name="Internet_or_Broadband_Services_Services_Industry" localSheetId="8">'[1]Industry Margin - Service'!#REF!</definedName>
    <definedName name="Internet_or_Broadband_Services_Services_Industry" localSheetId="10">'[1]Industry Margin - Service'!#REF!</definedName>
    <definedName name="Internet_or_Broadband_Services_Services_Industry" localSheetId="7">'[2]industry margin - service'!#REF!</definedName>
    <definedName name="Internet_or_Broadband_Services_Services_Industry" localSheetId="9">'[1]Industry Margin - Service'!#REF!</definedName>
    <definedName name="Internet_or_Broadband_Services_Services_Industry">'Industry Margin - Service'!#REF!</definedName>
    <definedName name="Internet_or_Broadband_Services_Trading" localSheetId="8">'[1]Industry Margin - Trading'!#REF!</definedName>
    <definedName name="Internet_or_Broadband_Services_Trading" localSheetId="10">'[1]Industry Margin - Trading'!#REF!</definedName>
    <definedName name="Internet_or_Broadband_Services_Trading" localSheetId="7">'[2]industry margin - trading'!#REF!</definedName>
    <definedName name="Internet_or_Broadband_Services_Trading" localSheetId="9">'[1]Industry Margin - Trading'!#REF!</definedName>
    <definedName name="Internet_or_Broadband_Services_Trading">'Industry Margin - Trading'!#REF!</definedName>
    <definedName name="Internet_Services__Others_Service_Segment" localSheetId="8">'[1]Industry Margin - Service'!#REF!</definedName>
    <definedName name="Internet_Services__Others_Service_Segment" localSheetId="10">'[1]Industry Margin - Service'!#REF!</definedName>
    <definedName name="Internet_Services__Others_Service_Segment" localSheetId="7">'[2]industry margin - service'!#REF!</definedName>
    <definedName name="Internet_Services__Others_Service_Segment" localSheetId="9">'[1]Industry Margin - Service'!#REF!</definedName>
    <definedName name="Internet_Services__Others_Service_Segment">'Industry Margin - Service'!#REF!</definedName>
    <definedName name="Internet_Services_Others__Mfg_Segment_" localSheetId="8">'[1]Industry Margin - Mfg'!#REF!</definedName>
    <definedName name="Internet_Services_Others__Mfg_Segment_" localSheetId="10">'[1]Industry Margin - Mfg'!#REF!</definedName>
    <definedName name="Internet_Services_Others__Mfg_Segment_" localSheetId="7">'[2]industry margin - mfg'!#REF!</definedName>
    <definedName name="Internet_Services_Others__Mfg_Segment_" localSheetId="9">'[1]Industry Margin - Mfg'!#REF!</definedName>
    <definedName name="Internet_Services_Others__Mfg_Segment_">'Industry Margin - Mfg'!#REF!</definedName>
    <definedName name="Internet_Services_Others_Trading_Segment" localSheetId="8">'[1]Industry Margin - Trading'!#REF!</definedName>
    <definedName name="Internet_Services_Others_Trading_Segment" localSheetId="10">'[1]Industry Margin - Trading'!#REF!</definedName>
    <definedName name="Internet_Services_Others_Trading_Segment" localSheetId="7">'[2]industry margin - trading'!#REF!</definedName>
    <definedName name="Internet_Services_Others_Trading_Segment" localSheetId="9">'[1]Industry Margin - Trading'!#REF!</definedName>
    <definedName name="Internet_Services_Others_Trading_Segment">'Industry Margin - Trading'!#REF!</definedName>
    <definedName name="IntRat">[9]LISTS!$R$3:$R$6</definedName>
    <definedName name="Iron__Steel_and_Steel_Alloys__Wires_and_Cables_Service_Segment">'Industry Margin - Service'!$C$25:$AP$25</definedName>
    <definedName name="Iron_Steel_and_Steel_Alloys_Wires_and_Cables__Mfg_Segment_">'Industry Margin - Mfg'!$D$43:$DL$43</definedName>
    <definedName name="Iron_Steel_and_Steel_Alloys_Wires_and_Cables_Trading_Segment">'Industry Margin - Trading'!$C$35:$AF$35</definedName>
    <definedName name="IT_or_Software_or_ITES_or_BPO_or_KPO_M" localSheetId="8">'[1]Industry Margin - Mfg'!#REF!</definedName>
    <definedName name="IT_or_Software_or_ITES_or_BPO_or_KPO_M" localSheetId="10">'[1]Industry Margin - Mfg'!#REF!</definedName>
    <definedName name="IT_or_Software_or_ITES_or_BPO_or_KPO_M" localSheetId="7">'[2]industry margin - mfg'!#REF!</definedName>
    <definedName name="IT_or_Software_or_ITES_or_BPO_or_KPO_M" localSheetId="9">'[1]Industry Margin - Mfg'!#REF!</definedName>
    <definedName name="IT_or_Software_or_ITES_or_BPO_or_KPO_M">'Industry Margin - Mfg'!#REF!</definedName>
    <definedName name="IT_or_Software_or_ITES_or_BPO_or_KPO_Services_Industry">'Industry Margin - Service'!$B$21:$B$23</definedName>
    <definedName name="IT_or_Software_or_ITES_or_BPO_or_KPO_Trading" localSheetId="8">'[1]Industry Margin - Trading'!#REF!</definedName>
    <definedName name="IT_or_Software_or_ITES_or_BPO_or_KPO_Trading" localSheetId="10">'[1]Industry Margin - Trading'!#REF!</definedName>
    <definedName name="IT_or_Software_or_ITES_or_BPO_or_KPO_Trading" localSheetId="7">'[2]industry margin - trading'!#REF!</definedName>
    <definedName name="IT_or_Software_or_ITES_or_BPO_or_KPO_Trading" localSheetId="9">'[1]Industry Margin - Trading'!#REF!</definedName>
    <definedName name="IT_or_Software_or_ITES_or_BPO_or_KPO_Trading">'Industry Margin - Trading'!#REF!</definedName>
    <definedName name="ITES___Call_Centres_Trading_Segment" localSheetId="8">'[1]Industry Margin - Trading'!#REF!</definedName>
    <definedName name="ITES___Call_Centres_Trading_Segment" localSheetId="10">'[1]Industry Margin - Trading'!#REF!</definedName>
    <definedName name="ITES___Call_Centres_Trading_Segment" localSheetId="7">'[2]industry margin - trading'!#REF!</definedName>
    <definedName name="ITES___Call_Centres_Trading_Segment" localSheetId="9">'[1]Industry Margin - Trading'!#REF!</definedName>
    <definedName name="ITES___Call_Centres_Trading_Segment">'Industry Margin - Trading'!#REF!</definedName>
    <definedName name="ITES_or_Call_Centres__Mfg_Segment_" localSheetId="8">'[1]Industry Margin - Mfg'!#REF!</definedName>
    <definedName name="ITES_or_Call_Centres__Mfg_Segment_" localSheetId="10">'[1]Industry Margin - Mfg'!#REF!</definedName>
    <definedName name="ITES_or_Call_Centres__Mfg_Segment_" localSheetId="7">'[2]industry margin - mfg'!#REF!</definedName>
    <definedName name="ITES_or_Call_Centres__Mfg_Segment_" localSheetId="9">'[1]Industry Margin - Mfg'!#REF!</definedName>
    <definedName name="ITES_or_Call_Centres__Mfg_Segment_">'Industry Margin - Mfg'!#REF!</definedName>
    <definedName name="ITES_or_Call_Centres_Service_Segment">'Industry Margin - Service'!$C$22:$AP$22</definedName>
    <definedName name="Jute__Mfg_Segment_">'Industry Margin - Mfg'!$D$37:$DL$37</definedName>
    <definedName name="Jute_M">'Industry Margin - Mfg'!$C$37</definedName>
    <definedName name="Jute_Service_Segment" localSheetId="8">'[1]Industry Margin - Service'!#REF!</definedName>
    <definedName name="Jute_Service_Segment" localSheetId="10">'[1]Industry Margin - Service'!#REF!</definedName>
    <definedName name="Jute_Service_Segment" localSheetId="7">'[2]industry margin - service'!#REF!</definedName>
    <definedName name="Jute_Service_Segment" localSheetId="9">'[1]Industry Margin - Service'!#REF!</definedName>
    <definedName name="Jute_Service_Segment">'Industry Margin - Service'!#REF!</definedName>
    <definedName name="Jute_Services_Industry" localSheetId="8">'[1]Industry Margin - Service'!#REF!</definedName>
    <definedName name="Jute_Services_Industry" localSheetId="10">'[1]Industry Margin - Service'!#REF!</definedName>
    <definedName name="Jute_Services_Industry" localSheetId="7">'[2]industry margin - service'!#REF!</definedName>
    <definedName name="Jute_Services_Industry" localSheetId="9">'[1]Industry Margin - Service'!#REF!</definedName>
    <definedName name="Jute_Services_Industry">'Industry Margin - Service'!#REF!</definedName>
    <definedName name="Jute_Trading" localSheetId="8">'[1]Industry Margin - Trading'!#REF!</definedName>
    <definedName name="Jute_Trading" localSheetId="10">'[1]Industry Margin - Trading'!#REF!</definedName>
    <definedName name="Jute_Trading" localSheetId="7">'[2]industry margin - trading'!#REF!</definedName>
    <definedName name="Jute_Trading" localSheetId="9">'[1]Industry Margin - Trading'!#REF!</definedName>
    <definedName name="Jute_Trading">'Industry Margin - Trading'!#REF!</definedName>
    <definedName name="Jute_Trading_Segment" localSheetId="8">'[1]Industry Margin - Trading'!#REF!</definedName>
    <definedName name="Jute_Trading_Segment" localSheetId="10">'[1]Industry Margin - Trading'!#REF!</definedName>
    <definedName name="Jute_Trading_Segment" localSheetId="7">'[2]industry margin - trading'!#REF!</definedName>
    <definedName name="Jute_Trading_Segment" localSheetId="9">'[1]Industry Margin - Trading'!#REF!</definedName>
    <definedName name="Jute_Trading_Segment">'Industry Margin - Trading'!#REF!</definedName>
    <definedName name="L1_">'Deviation Sheet'!$H$3:$H$5</definedName>
    <definedName name="Landline">OFFSET(#REF!,0,0,COUNTA(#REF!),1)</definedName>
    <definedName name="Last_Row" localSheetId="8">IF(Banking!Values_Entered,Header_Row+Banking!Number_of_Payments,Header_Row)</definedName>
    <definedName name="Last_Row" localSheetId="10">IF('Existing Loans'!Values_Entered,Header_Row+'Existing Loans'!Number_of_Payments,Header_Row)</definedName>
    <definedName name="Last_Row" localSheetId="9">IF('GST-VAT'!Values_Entered,Header_Row+'GST-VAT'!Number_of_Payments,Header_Row)</definedName>
    <definedName name="Last_Row">IF(Values_Entered,Header_Row+Number_of_Payments,Header_Row)</definedName>
    <definedName name="Laundary_and_Surface_Care_M" localSheetId="8">'[1]Industry Margin - Mfg'!#REF!</definedName>
    <definedName name="Laundary_and_Surface_Care_M" localSheetId="10">'[1]Industry Margin - Mfg'!#REF!</definedName>
    <definedName name="Laundary_and_Surface_Care_M" localSheetId="7">'[2]industry margin - mfg'!#REF!</definedName>
    <definedName name="Laundary_and_Surface_Care_M" localSheetId="9">'[1]Industry Margin - Mfg'!#REF!</definedName>
    <definedName name="Laundary_and_Surface_Care_M">'Industry Margin - Mfg'!#REF!</definedName>
    <definedName name="Laundary_and_Surface_Care_Services_Industry" localSheetId="8">'[1]Industry Margin - Service'!#REF!</definedName>
    <definedName name="Laundary_and_Surface_Care_Services_Industry" localSheetId="10">'[1]Industry Margin - Service'!#REF!</definedName>
    <definedName name="Laundary_and_Surface_Care_Services_Industry" localSheetId="7">'[2]industry margin - service'!#REF!</definedName>
    <definedName name="Laundary_and_Surface_Care_Services_Industry" localSheetId="9">'[1]Industry Margin - Service'!#REF!</definedName>
    <definedName name="Laundary_and_Surface_Care_Services_Industry">'Industry Margin - Service'!#REF!</definedName>
    <definedName name="Laundary_and_Surface_Care_Trading" localSheetId="8">'[1]Industry Margin - Trading'!#REF!</definedName>
    <definedName name="Laundary_and_Surface_Care_Trading" localSheetId="10">'[1]Industry Margin - Trading'!#REF!</definedName>
    <definedName name="Laundary_and_Surface_Care_Trading" localSheetId="7">'[2]industry margin - trading'!#REF!</definedName>
    <definedName name="Laundary_and_Surface_Care_Trading" localSheetId="9">'[1]Industry Margin - Trading'!#REF!</definedName>
    <definedName name="Laundary_and_Surface_Care_Trading">'Industry Margin - Trading'!#REF!</definedName>
    <definedName name="Laundary_services_and_management_of_washing_etc__Mfg_Segment_" localSheetId="8">'[1]Industry Margin - Mfg'!#REF!</definedName>
    <definedName name="Laundary_services_and_management_of_washing_etc__Mfg_Segment_" localSheetId="10">'[1]Industry Margin - Mfg'!#REF!</definedName>
    <definedName name="Laundary_services_and_management_of_washing_etc__Mfg_Segment_" localSheetId="7">'[2]industry margin - mfg'!#REF!</definedName>
    <definedName name="Laundary_services_and_management_of_washing_etc__Mfg_Segment_" localSheetId="9">'[1]Industry Margin - Mfg'!#REF!</definedName>
    <definedName name="Laundary_services_and_management_of_washing_etc__Mfg_Segment_">'Industry Margin - Mfg'!#REF!</definedName>
    <definedName name="Laundary_services_and_management_of_washing_etc_Service_Segment" localSheetId="8">'[1]Industry Margin - Service'!#REF!</definedName>
    <definedName name="Laundary_services_and_management_of_washing_etc_Service_Segment" localSheetId="10">'[1]Industry Margin - Service'!#REF!</definedName>
    <definedName name="Laundary_services_and_management_of_washing_etc_Service_Segment" localSheetId="7">'[2]industry margin - service'!#REF!</definedName>
    <definedName name="Laundary_services_and_management_of_washing_etc_Service_Segment" localSheetId="9">'[1]Industry Margin - Service'!#REF!</definedName>
    <definedName name="Laundary_services_and_management_of_washing_etc_Service_Segment">'Industry Margin - Service'!#REF!</definedName>
    <definedName name="Laundary_services_and_management_of_washing_etc_Trading_Segment" localSheetId="8">'[1]Industry Margin - Trading'!#REF!</definedName>
    <definedName name="Laundary_services_and_management_of_washing_etc_Trading_Segment" localSheetId="10">'[1]Industry Margin - Trading'!#REF!</definedName>
    <definedName name="Laundary_services_and_management_of_washing_etc_Trading_Segment" localSheetId="7">'[2]industry margin - trading'!#REF!</definedName>
    <definedName name="Laundary_services_and_management_of_washing_etc_Trading_Segment" localSheetId="9">'[1]Industry Margin - Trading'!#REF!</definedName>
    <definedName name="Laundary_services_and_management_of_washing_etc_Trading_Segment">'Industry Margin - Trading'!#REF!</definedName>
    <definedName name="LCV__HCV__Commercial_Vehicles_Service_Segment">'Industry Margin - Service'!$C$6:$AP$6</definedName>
    <definedName name="LCV_HCV_Commercial_Vehicles__Mfg_Segment_">'Industry Margin - Mfg'!$D$16:$DL$16</definedName>
    <definedName name="LCV_HCV_Commercial_Vehicles_Trading_Segment">'Industry Margin - Trading'!$C$15:$AF$15</definedName>
    <definedName name="LDoBDays">[4]LISTS!$E$3:$E$33</definedName>
    <definedName name="LDoBMonths">[4]LISTS!$F$3:$F$14</definedName>
    <definedName name="LDoBYears">[4]LISTS!$G$3:$G$69</definedName>
    <definedName name="Leather_M">'Industry Margin - Mfg'!$C$38:$C$38</definedName>
    <definedName name="Leather_Services_Industry" localSheetId="8">'[1]Industry Margin - Service'!#REF!</definedName>
    <definedName name="Leather_Services_Industry" localSheetId="10">'[1]Industry Margin - Service'!#REF!</definedName>
    <definedName name="Leather_Services_Industry" localSheetId="7">'[2]industry margin - service'!#REF!</definedName>
    <definedName name="Leather_Services_Industry" localSheetId="9">'[1]Industry Margin - Service'!#REF!</definedName>
    <definedName name="Leather_Services_Industry">'Industry Margin - Service'!#REF!</definedName>
    <definedName name="Leather_Trading" localSheetId="8">'[1]Industry Margin - Trading'!#REF!</definedName>
    <definedName name="Leather_Trading" localSheetId="10">'[1]Industry Margin - Trading'!#REF!</definedName>
    <definedName name="Leather_Trading" localSheetId="7">'[2]industry margin - trading'!#REF!</definedName>
    <definedName name="Leather_Trading" localSheetId="9">'[1]Industry Margin - Trading'!#REF!</definedName>
    <definedName name="Leather_Trading">'Industry Margin - Trading'!#REF!</definedName>
    <definedName name="Legal_Services__Solicitor_firms__Public_Relations__Professional_or_Consultants_or_specialised_dance_schools_Service_Segment" localSheetId="8">'[1]Industry Margin - Service'!#REF!</definedName>
    <definedName name="Legal_Services__Solicitor_firms__Public_Relations__Professional_or_Consultants_or_specialised_dance_schools_Service_Segment" localSheetId="10">'[1]Industry Margin - Service'!#REF!</definedName>
    <definedName name="Legal_Services__Solicitor_firms__Public_Relations__Professional_or_Consultants_or_specialised_dance_schools_Service_Segment" localSheetId="7">'[2]industry margin - service'!#REF!</definedName>
    <definedName name="Legal_Services__Solicitor_firms__Public_Relations__Professional_or_Consultants_or_specialised_dance_schools_Service_Segment" localSheetId="9">'[1]Industry Margin - Service'!#REF!</definedName>
    <definedName name="Legal_Services__Solicitor_firms__Public_Relations__Professional_or_Consultants_or_specialised_dance_schools_Service_Segment">'Industry Margin - Service'!#REF!</definedName>
    <definedName name="Legal_Services_Solicitor_firms_Public_Relations_Professional___Consultants___specialised_dance_schools_Trading_Segment" localSheetId="8">'[1]Industry Margin - Trading'!#REF!</definedName>
    <definedName name="Legal_Services_Solicitor_firms_Public_Relations_Professional___Consultants___specialised_dance_schools_Trading_Segment" localSheetId="10">'[1]Industry Margin - Trading'!#REF!</definedName>
    <definedName name="Legal_Services_Solicitor_firms_Public_Relations_Professional___Consultants___specialised_dance_schools_Trading_Segment" localSheetId="7">'[2]industry margin - trading'!#REF!</definedName>
    <definedName name="Legal_Services_Solicitor_firms_Public_Relations_Professional___Consultants___specialised_dance_schools_Trading_Segment" localSheetId="9">'[1]Industry Margin - Trading'!#REF!</definedName>
    <definedName name="Legal_Services_Solicitor_firms_Public_Relations_Professional___Consultants___specialised_dance_schools_Trading_Segment">'Industry Margin - Trading'!#REF!</definedName>
    <definedName name="Legal_Services_Solicitor_firms_Public_Relations_Professional_or_Consultants_or_specialised_dance_schools__Mfg_Segment_" localSheetId="8">'[1]Industry Margin - Mfg'!#REF!</definedName>
    <definedName name="Legal_Services_Solicitor_firms_Public_Relations_Professional_or_Consultants_or_specialised_dance_schools__Mfg_Segment_" localSheetId="10">'[1]Industry Margin - Mfg'!#REF!</definedName>
    <definedName name="Legal_Services_Solicitor_firms_Public_Relations_Professional_or_Consultants_or_specialised_dance_schools__Mfg_Segment_" localSheetId="7">'[2]industry margin - mfg'!#REF!</definedName>
    <definedName name="Legal_Services_Solicitor_firms_Public_Relations_Professional_or_Consultants_or_specialised_dance_schools__Mfg_Segment_" localSheetId="9">'[1]Industry Margin - Mfg'!#REF!</definedName>
    <definedName name="Legal_Services_Solicitor_firms_Public_Relations_Professional_or_Consultants_or_specialised_dance_schools__Mfg_Segment_">'Industry Margin - Mfg'!#REF!</definedName>
    <definedName name="Lending_Program_Sel">#REF!</definedName>
    <definedName name="Lending_Programs">OFFSET(#REF!,0,0,COUNTA(#REF!),1)</definedName>
    <definedName name="Level" localSheetId="8">[10]Sheet3!$H$5:$H$8</definedName>
    <definedName name="Level" localSheetId="10">[10]Sheet3!$H$5:$H$8</definedName>
    <definedName name="Level" localSheetId="7">[10]Sheet3!$H$5:$H$8</definedName>
    <definedName name="Level" localSheetId="9">[10]Sheet3!$H$5:$H$8</definedName>
    <definedName name="Level">[11]Sheet3!$H$5:$H$8</definedName>
    <definedName name="Limit_Acc_Type">#REF!</definedName>
    <definedName name="Liquor_or_Breweries_or_imfi_M">'Industry Margin - Mfg'!$C$39:$C$39</definedName>
    <definedName name="Liquor_or_Breweries_or_imfi_Services_Industry" localSheetId="8">'[1]Industry Margin - Service'!#REF!</definedName>
    <definedName name="Liquor_or_Breweries_or_imfi_Services_Industry" localSheetId="10">'[1]Industry Margin - Service'!#REF!</definedName>
    <definedName name="Liquor_or_Breweries_or_imfi_Services_Industry" localSheetId="7">'[2]industry margin - service'!#REF!</definedName>
    <definedName name="Liquor_or_Breweries_or_imfi_Services_Industry" localSheetId="9">'[1]Industry Margin - Service'!#REF!</definedName>
    <definedName name="Liquor_or_Breweries_or_imfi_Services_Industry">'Industry Margin - Service'!#REF!</definedName>
    <definedName name="Liquor_or_Breweries_or_imfi_Trading">'Industry Margin - Trading'!$B$31:$B$31</definedName>
    <definedName name="Live_Stock_M">'Industry Margin - Mfg'!$C$40</definedName>
    <definedName name="Live_Stock_Services_Industry" localSheetId="8">'[1]Industry Margin - Service'!#REF!</definedName>
    <definedName name="Live_Stock_Services_Industry" localSheetId="10">'[1]Industry Margin - Service'!#REF!</definedName>
    <definedName name="Live_Stock_Services_Industry" localSheetId="7">'[2]industry margin - service'!#REF!</definedName>
    <definedName name="Live_Stock_Services_Industry" localSheetId="9">'[1]Industry Margin - Service'!#REF!</definedName>
    <definedName name="Live_Stock_Services_Industry">'Industry Margin - Service'!#REF!</definedName>
    <definedName name="Live_Stock_Trading" localSheetId="8">'[1]Industry Margin - Trading'!#REF!</definedName>
    <definedName name="Live_Stock_Trading" localSheetId="10">'[1]Industry Margin - Trading'!#REF!</definedName>
    <definedName name="Live_Stock_Trading" localSheetId="7">'[2]industry margin - trading'!#REF!</definedName>
    <definedName name="Live_Stock_Trading" localSheetId="9">'[1]Industry Margin - Trading'!#REF!</definedName>
    <definedName name="Live_Stock_Trading">'Industry Margin - Trading'!#REF!</definedName>
    <definedName name="LLoanTerm">[4]LISTS!$C$3:$C$31</definedName>
    <definedName name="Loan" localSheetId="4">'[3]Existing Loans'!$AE$9:$AE$28</definedName>
    <definedName name="Loan" localSheetId="8">'[1]Existing Loans'!$AE$5:$AE$26</definedName>
    <definedName name="Loan" localSheetId="10">'Existing Loans'!$AE$5:$AE$26</definedName>
    <definedName name="Loan" localSheetId="7">'[2]Existing Loans'!$AE$5:$AE$26</definedName>
    <definedName name="Loan" localSheetId="3">'[3]Existing Loans'!$AE$9:$AE$28</definedName>
    <definedName name="Loan" localSheetId="9">'[1]Existing Loans'!$AE$5:$AE$26</definedName>
    <definedName name="Loan" localSheetId="1">'[3]Existing Loans'!$AE$9:$AE$28</definedName>
    <definedName name="Loan" localSheetId="0">'[3]Existing Loans'!$AE$9:$AE$28</definedName>
    <definedName name="Loan" localSheetId="2">'[3]Existing Loans'!$AE$9:$AE$28</definedName>
    <definedName name="Loan" localSheetId="21">'[3]Existing Loans'!$AE$9:$AE$28</definedName>
    <definedName name="Loan">#REF!</definedName>
    <definedName name="Loan_Amount">#REF!</definedName>
    <definedName name="Loan_Category">OFFSET(#REF!,0,0,COUNTA(#REF!),1)</definedName>
    <definedName name="Loan_Decision">OFFSET(#REF!,0,0,COUNTA(#REF!),1)</definedName>
    <definedName name="Loan_Requested">#REF!</definedName>
    <definedName name="Loan_Sel">#REF!</definedName>
    <definedName name="Loan_Start">#REF!</definedName>
    <definedName name="Loan_Type" localSheetId="4">'[3]Customer Details'!$T$8:$T$10</definedName>
    <definedName name="Loan_Type" localSheetId="8">'[1]Customer Details'!$X$8:$X$10</definedName>
    <definedName name="Loan_Type" localSheetId="10">'[1]Customer Details'!$X$8:$X$10</definedName>
    <definedName name="Loan_Type" localSheetId="7">'[2]Customer Details'!$X$8:$X$10</definedName>
    <definedName name="Loan_Type" localSheetId="3">'[3]Customer Details'!$T$8:$T$10</definedName>
    <definedName name="Loan_Type" localSheetId="9">'[1]Customer Details'!$X$8:$X$10</definedName>
    <definedName name="Loan_Type" localSheetId="1">'[3]Customer Details'!$T$8:$T$10</definedName>
    <definedName name="Loan_Type" localSheetId="0">'[3]Customer Details'!$T$8:$T$10</definedName>
    <definedName name="Loan_Type" localSheetId="2">'[3]Customer Details'!$T$8:$T$10</definedName>
    <definedName name="Loan_Type" localSheetId="21">'[3]Customer Details'!$T$8:$T$10</definedName>
    <definedName name="Loan_Type">'Customer Details'!$Y$8:$Y$10</definedName>
    <definedName name="Loan_Years">#REF!</definedName>
    <definedName name="Login_Date">#REF!</definedName>
    <definedName name="Logistics_M" localSheetId="8">'[1]Industry Margin - Mfg'!#REF!</definedName>
    <definedName name="Logistics_M" localSheetId="10">'[1]Industry Margin - Mfg'!#REF!</definedName>
    <definedName name="Logistics_M" localSheetId="7">'[2]industry margin - mfg'!#REF!</definedName>
    <definedName name="Logistics_M" localSheetId="9">'[1]Industry Margin - Mfg'!#REF!</definedName>
    <definedName name="Logistics_M">'Industry Margin - Mfg'!#REF!</definedName>
    <definedName name="Logistics_Services_Industry" localSheetId="8">'[1]Industry Margin - Service'!#REF!</definedName>
    <definedName name="Logistics_Services_Industry" localSheetId="10">'[1]Industry Margin - Service'!#REF!</definedName>
    <definedName name="Logistics_Services_Industry" localSheetId="7">'[2]industry margin - service'!#REF!</definedName>
    <definedName name="Logistics_Services_Industry" localSheetId="9">'[1]Industry Margin - Service'!#REF!</definedName>
    <definedName name="Logistics_Services_Industry">'Industry Margin - Service'!#REF!</definedName>
    <definedName name="Logistics_Trading" localSheetId="8">'[1]Industry Margin - Trading'!#REF!</definedName>
    <definedName name="Logistics_Trading" localSheetId="10">'[1]Industry Margin - Trading'!#REF!</definedName>
    <definedName name="Logistics_Trading" localSheetId="7">'[2]industry margin - trading'!#REF!</definedName>
    <definedName name="Logistics_Trading" localSheetId="9">'[1]Industry Margin - Trading'!#REF!</definedName>
    <definedName name="Logistics_Trading">'Industry Margin - Trading'!#REF!</definedName>
    <definedName name="Low" localSheetId="8">#REF!</definedName>
    <definedName name="Low" localSheetId="10">#REF!</definedName>
    <definedName name="Low" localSheetId="7">#REF!</definedName>
    <definedName name="Low" localSheetId="9">#REF!</definedName>
    <definedName name="Low">#REF!</definedName>
    <definedName name="LPropDays">[4]LISTS!$I$3:$I$33</definedName>
    <definedName name="LPropMonths">[4]LISTS!$J$3:$J$14</definedName>
    <definedName name="LPropYears">[4]LISTS!$K$3:$K$12</definedName>
    <definedName name="LRD__lease_rentals__rental_income_Service_Segment">'Industry Margin - Service'!$C$17:$AP$17</definedName>
    <definedName name="LRD_lease_rentals_rental_income__Mfg_Segment_" localSheetId="8">'[1]Industry Margin - Mfg'!#REF!</definedName>
    <definedName name="LRD_lease_rentals_rental_income__Mfg_Segment_" localSheetId="10">'[1]Industry Margin - Mfg'!#REF!</definedName>
    <definedName name="LRD_lease_rentals_rental_income__Mfg_Segment_" localSheetId="7">'[2]industry margin - mfg'!#REF!</definedName>
    <definedName name="LRD_lease_rentals_rental_income__Mfg_Segment_" localSheetId="9">'[1]Industry Margin - Mfg'!#REF!</definedName>
    <definedName name="LRD_lease_rentals_rental_income__Mfg_Segment_">'Industry Margin - Mfg'!#REF!</definedName>
    <definedName name="LRD_lease_rentals_rental_income_Trading_Segment" localSheetId="8">'[1]Industry Margin - Trading'!#REF!</definedName>
    <definedName name="LRD_lease_rentals_rental_income_Trading_Segment" localSheetId="10">'[1]Industry Margin - Trading'!#REF!</definedName>
    <definedName name="LRD_lease_rentals_rental_income_Trading_Segment" localSheetId="7">'[2]industry margin - trading'!#REF!</definedName>
    <definedName name="LRD_lease_rentals_rental_income_Trading_Segment" localSheetId="9">'[1]Industry Margin - Trading'!#REF!</definedName>
    <definedName name="LRD_lease_rentals_rental_income_Trading_Segment">'Industry Margin - Trading'!#REF!</definedName>
    <definedName name="Lubricants___Gas_Cyliners_Trading_Segment" localSheetId="8">'[1]Industry Margin - Trading'!#REF!</definedName>
    <definedName name="Lubricants___Gas_Cyliners_Trading_Segment" localSheetId="10">'[1]Industry Margin - Trading'!#REF!</definedName>
    <definedName name="Lubricants___Gas_Cyliners_Trading_Segment" localSheetId="7">'[2]industry margin - trading'!#REF!</definedName>
    <definedName name="Lubricants___Gas_Cyliners_Trading_Segment" localSheetId="9">'[1]Industry Margin - Trading'!#REF!</definedName>
    <definedName name="Lubricants___Gas_Cyliners_Trading_Segment">'Industry Margin - Trading'!#REF!</definedName>
    <definedName name="Lubricants_or_Gas_Cyliners__Mfg_Segment_" localSheetId="8">'[1]Industry Margin - Mfg'!#REF!</definedName>
    <definedName name="Lubricants_or_Gas_Cyliners__Mfg_Segment_" localSheetId="10">'[1]Industry Margin - Mfg'!#REF!</definedName>
    <definedName name="Lubricants_or_Gas_Cyliners__Mfg_Segment_" localSheetId="7">'[2]industry margin - mfg'!#REF!</definedName>
    <definedName name="Lubricants_or_Gas_Cyliners__Mfg_Segment_" localSheetId="9">'[1]Industry Margin - Mfg'!#REF!</definedName>
    <definedName name="Lubricants_or_Gas_Cyliners__Mfg_Segment_">'Industry Margin - Mfg'!#REF!</definedName>
    <definedName name="Lubricants_or_Gas_Cyliners_Service_Segment" localSheetId="8">'[1]Industry Margin - Service'!#REF!</definedName>
    <definedName name="Lubricants_or_Gas_Cyliners_Service_Segment" localSheetId="10">'[1]Industry Margin - Service'!#REF!</definedName>
    <definedName name="Lubricants_or_Gas_Cyliners_Service_Segment" localSheetId="7">'[2]industry margin - service'!#REF!</definedName>
    <definedName name="Lubricants_or_Gas_Cyliners_Service_Segment" localSheetId="9">'[1]Industry Margin - Service'!#REF!</definedName>
    <definedName name="Lubricants_or_Gas_Cyliners_Service_Segment">'Industry Margin - Service'!#REF!</definedName>
    <definedName name="Luggage_and_Leather_Goods___other_leather_prodycts_Trading_Segment" localSheetId="8">'[1]Industry Margin - Trading'!#REF!</definedName>
    <definedName name="Luggage_and_Leather_Goods___other_leather_prodycts_Trading_Segment" localSheetId="10">'[1]Industry Margin - Trading'!#REF!</definedName>
    <definedName name="Luggage_and_Leather_Goods___other_leather_prodycts_Trading_Segment" localSheetId="7">'[2]industry margin - trading'!#REF!</definedName>
    <definedName name="Luggage_and_Leather_Goods___other_leather_prodycts_Trading_Segment" localSheetId="9">'[1]Industry Margin - Trading'!#REF!</definedName>
    <definedName name="Luggage_and_Leather_Goods___other_leather_prodycts_Trading_Segment">'Industry Margin - Trading'!#REF!</definedName>
    <definedName name="Luggage_and_Leather_Goods_or_other_leather_prodycts__Mfg_Segment_">'Industry Margin - Mfg'!$D$38:$DL$38</definedName>
    <definedName name="Luggage_and_Leather_Goods_or_other_leather_prodycts_Service_Segment" localSheetId="8">'[1]Industry Margin - Service'!#REF!</definedName>
    <definedName name="Luggage_and_Leather_Goods_or_other_leather_prodycts_Service_Segment" localSheetId="10">'[1]Industry Margin - Service'!#REF!</definedName>
    <definedName name="Luggage_and_Leather_Goods_or_other_leather_prodycts_Service_Segment" localSheetId="7">'[2]industry margin - service'!#REF!</definedName>
    <definedName name="Luggage_and_Leather_Goods_or_other_leather_prodycts_Service_Segment" localSheetId="9">'[1]Industry Margin - Service'!#REF!</definedName>
    <definedName name="Luggage_and_Leather_Goods_or_other_leather_prodycts_Service_Segment">'Industry Margin - Service'!#REF!</definedName>
    <definedName name="Machine_Tools__Mfg_Segment_">'Industry Margin - Mfg'!$D$31:$DL$31</definedName>
    <definedName name="Machine_Tools_Service_Segment" localSheetId="8">'[1]Industry Margin - Service'!#REF!</definedName>
    <definedName name="Machine_Tools_Service_Segment" localSheetId="10">'[1]Industry Margin - Service'!#REF!</definedName>
    <definedName name="Machine_Tools_Service_Segment" localSheetId="7">'[2]industry margin - service'!#REF!</definedName>
    <definedName name="Machine_Tools_Service_Segment" localSheetId="9">'[1]Industry Margin - Service'!#REF!</definedName>
    <definedName name="Machine_Tools_Service_Segment">'Industry Margin - Service'!#REF!</definedName>
    <definedName name="Machine_Tools_Trading_Segment">'Industry Margin - Trading'!$C$29:$AF$29</definedName>
    <definedName name="Main_Cust_Categ">#REF!</definedName>
    <definedName name="Maintenance_and_overhauling_servicesl_ground_handling__Mfg_Segment_" localSheetId="8">'[1]Industry Margin - Mfg'!#REF!</definedName>
    <definedName name="Maintenance_and_overhauling_servicesl_ground_handling__Mfg_Segment_" localSheetId="10">'[1]Industry Margin - Mfg'!#REF!</definedName>
    <definedName name="Maintenance_and_overhauling_servicesl_ground_handling__Mfg_Segment_" localSheetId="7">'[2]industry margin - mfg'!#REF!</definedName>
    <definedName name="Maintenance_and_overhauling_servicesl_ground_handling__Mfg_Segment_" localSheetId="9">'[1]Industry Margin - Mfg'!#REF!</definedName>
    <definedName name="Maintenance_and_overhauling_servicesl_ground_handling__Mfg_Segment_">'Industry Margin - Mfg'!#REF!</definedName>
    <definedName name="Maintenance_and_overhauling_servicesl_ground_handling_Service_Segment">'Industry Margin - Service'!$C$3:$AP$3</definedName>
    <definedName name="Maintenance_and_overhauling_servicesl_ground_handling_Trading_Segment" localSheetId="8">'[1]Industry Margin - Trading'!#REF!</definedName>
    <definedName name="Maintenance_and_overhauling_servicesl_ground_handling_Trading_Segment" localSheetId="10">'[1]Industry Margin - Trading'!#REF!</definedName>
    <definedName name="Maintenance_and_overhauling_servicesl_ground_handling_Trading_Segment" localSheetId="7">'[2]industry margin - trading'!#REF!</definedName>
    <definedName name="Maintenance_and_overhauling_servicesl_ground_handling_Trading_Segment" localSheetId="9">'[1]Industry Margin - Trading'!#REF!</definedName>
    <definedName name="Maintenance_and_overhauling_servicesl_ground_handling_Trading_Segment">'Industry Margin - Trading'!#REF!</definedName>
    <definedName name="MandyFields1">#REF!</definedName>
    <definedName name="Manufacturers_of_toiler_soaps__detergents__shampoos__toothpaste__shaving_products__shoe_polish_and_household_accessories_Service_Segment" localSheetId="8">'[1]Industry Margin - Service'!#REF!</definedName>
    <definedName name="Manufacturers_of_toiler_soaps__detergents__shampoos__toothpaste__shaving_products__shoe_polish_and_household_accessories_Service_Segment" localSheetId="10">'[1]Industry Margin - Service'!#REF!</definedName>
    <definedName name="Manufacturers_of_toiler_soaps__detergents__shampoos__toothpaste__shaving_products__shoe_polish_and_household_accessories_Service_Segment" localSheetId="7">'[2]industry margin - service'!#REF!</definedName>
    <definedName name="Manufacturers_of_toiler_soaps__detergents__shampoos__toothpaste__shaving_products__shoe_polish_and_household_accessories_Service_Segment" localSheetId="9">'[1]Industry Margin - Service'!#REF!</definedName>
    <definedName name="Manufacturers_of_toiler_soaps__detergents__shampoos__toothpaste__shaving_products__shoe_polish_and_household_accessories_Service_Segment">'Industry Margin - Service'!#REF!</definedName>
    <definedName name="Manufacturers_of_toiler_soaps_detergents_shampoos_toothpaste_shaving_products_shoe_polish_and_household_accessories__Mfg_Segment_">'Industry Margin - Mfg'!$D$64:$DL$64</definedName>
    <definedName name="Manufacturers_of_toiler_soaps_detergents_shampoos_toothpaste_shaving_products_shoe_polish_and_household_accessories_Trading_Segment" localSheetId="8">'[1]Industry Margin - Trading'!#REF!</definedName>
    <definedName name="Manufacturers_of_toiler_soaps_detergents_shampoos_toothpaste_shaving_products_shoe_polish_and_household_accessories_Trading_Segment" localSheetId="10">'[1]Industry Margin - Trading'!#REF!</definedName>
    <definedName name="Manufacturers_of_toiler_soaps_detergents_shampoos_toothpaste_shaving_products_shoe_polish_and_household_accessories_Trading_Segment" localSheetId="7">'[2]industry margin - trading'!#REF!</definedName>
    <definedName name="Manufacturers_of_toiler_soaps_detergents_shampoos_toothpaste_shaving_products_shoe_polish_and_household_accessories_Trading_Segment" localSheetId="9">'[1]Industry Margin - Trading'!#REF!</definedName>
    <definedName name="Manufacturers_of_toiler_soaps_detergents_shampoos_toothpaste_shaving_products_shoe_polish_and_household_accessories_Trading_Segment">'Industry Margin - Trading'!#REF!</definedName>
    <definedName name="Manufacturing">'Industry Margin - Mfg'!$B$2:$B$84</definedName>
    <definedName name="Manufacturing_and_sales_of_pipes__PVC_including_dealers_Service_Segment">'Industry Margin - Service'!$C$30:$AP$30</definedName>
    <definedName name="Manufacturing_and_sales_of_pipes_PVC_including_dealers__Mfg_Segment_">'Industry Margin - Mfg'!$D$56:$DL$56</definedName>
    <definedName name="Manufacturing_and_sales_of_pipes_PVC_including_dealers_Trading_Segment">'Industry Margin - Trading'!$C$42:$AF$42</definedName>
    <definedName name="Manufacturing_of_handicrafts_and_selling_of_same__art_work_Service_Segment" localSheetId="8">'[1]Industry Margin - Service'!#REF!</definedName>
    <definedName name="Manufacturing_of_handicrafts_and_selling_of_same__art_work_Service_Segment" localSheetId="10">'[1]Industry Margin - Service'!#REF!</definedName>
    <definedName name="Manufacturing_of_handicrafts_and_selling_of_same__art_work_Service_Segment" localSheetId="7">'[2]industry margin - service'!#REF!</definedName>
    <definedName name="Manufacturing_of_handicrafts_and_selling_of_same__art_work_Service_Segment" localSheetId="9">'[1]Industry Margin - Service'!#REF!</definedName>
    <definedName name="Manufacturing_of_handicrafts_and_selling_of_same__art_work_Service_Segment">'Industry Margin - Service'!#REF!</definedName>
    <definedName name="Manufacturing_of_handicrafts_and_selling_of_same__art_work_Trading_Segment" localSheetId="8">'[1]Industry Margin - Trading'!#REF!</definedName>
    <definedName name="Manufacturing_of_handicrafts_and_selling_of_same__art_work_Trading_Segment" localSheetId="10">'[1]Industry Margin - Trading'!#REF!</definedName>
    <definedName name="Manufacturing_of_handicrafts_and_selling_of_same__art_work_Trading_Segment" localSheetId="7">'[2]industry margin - trading'!#REF!</definedName>
    <definedName name="Manufacturing_of_handicrafts_and_selling_of_same__art_work_Trading_Segment" localSheetId="9">'[1]Industry Margin - Trading'!#REF!</definedName>
    <definedName name="Manufacturing_of_handicrafts_and_selling_of_same__art_work_Trading_Segment">'Industry Margin - Trading'!#REF!</definedName>
    <definedName name="Manufacturing_of_handicrafts_and_selling_of_same_art_work__Mfg_Segment_" localSheetId="8">'[1]Industry Margin - Mfg'!#REF!</definedName>
    <definedName name="Manufacturing_of_handicrafts_and_selling_of_same_art_work__Mfg_Segment_" localSheetId="10">'[1]Industry Margin - Mfg'!#REF!</definedName>
    <definedName name="Manufacturing_of_handicrafts_and_selling_of_same_art_work__Mfg_Segment_" localSheetId="7">'[2]industry margin - mfg'!#REF!</definedName>
    <definedName name="Manufacturing_of_handicrafts_and_selling_of_same_art_work__Mfg_Segment_" localSheetId="9">'[1]Industry Margin - Mfg'!#REF!</definedName>
    <definedName name="Manufacturing_of_handicrafts_and_selling_of_same_art_work__Mfg_Segment_">'Industry Margin - Mfg'!#REF!</definedName>
    <definedName name="Marble_and_Granite__Mfg_Segment_">'Industry Margin - Mfg'!$D$79:$DL$79</definedName>
    <definedName name="Marble_and_Granite_Service_Segment" localSheetId="8">'[1]Industry Margin - Service'!#REF!</definedName>
    <definedName name="Marble_and_Granite_Service_Segment" localSheetId="10">'[1]Industry Margin - Service'!#REF!</definedName>
    <definedName name="Marble_and_Granite_Service_Segment" localSheetId="7">'[2]industry margin - service'!#REF!</definedName>
    <definedName name="Marble_and_Granite_Service_Segment" localSheetId="9">'[1]Industry Margin - Service'!#REF!</definedName>
    <definedName name="Marble_and_Granite_Service_Segment">'Industry Margin - Service'!#REF!</definedName>
    <definedName name="Marble_and_Granite_Trading_Segment">'Industry Margin - Trading'!$C$61:$AF$61</definedName>
    <definedName name="Marine_Foods__Soya_bean_products_Service_Segment" localSheetId="8">'[1]Industry Margin - Service'!#REF!</definedName>
    <definedName name="Marine_Foods__Soya_bean_products_Service_Segment" localSheetId="10">'[1]Industry Margin - Service'!#REF!</definedName>
    <definedName name="Marine_Foods__Soya_bean_products_Service_Segment" localSheetId="7">'[2]industry margin - service'!#REF!</definedName>
    <definedName name="Marine_Foods__Soya_bean_products_Service_Segment" localSheetId="9">'[1]Industry Margin - Service'!#REF!</definedName>
    <definedName name="Marine_Foods__Soya_bean_products_Service_Segment">'Industry Margin - Service'!#REF!</definedName>
    <definedName name="Marine_Foods_Soya_bean_products__Mfg_Segment_">'Industry Margin - Mfg'!$D$26:$DL$26</definedName>
    <definedName name="Marine_Foods_Soya_bean_products_Trading_Segment">'Industry Margin - Trading'!$C$26:$AF$26</definedName>
    <definedName name="Marital_Status">OFFSET(#REF!,0,0,COUNTA(#REF!),1)</definedName>
    <definedName name="Material_Handling_Equipment__Mfg_Segment_" localSheetId="8">'[1]Industry Margin - Mfg'!#REF!</definedName>
    <definedName name="Material_Handling_Equipment__Mfg_Segment_" localSheetId="10">'[1]Industry Margin - Mfg'!#REF!</definedName>
    <definedName name="Material_Handling_Equipment__Mfg_Segment_" localSheetId="7">'[2]industry margin - mfg'!#REF!</definedName>
    <definedName name="Material_Handling_Equipment__Mfg_Segment_" localSheetId="9">'[1]Industry Margin - Mfg'!#REF!</definedName>
    <definedName name="Material_Handling_Equipment__Mfg_Segment_">'Industry Margin - Mfg'!#REF!</definedName>
    <definedName name="Material_Handling_Equipment_Service_Segment" localSheetId="8">'[1]Industry Margin - Service'!#REF!</definedName>
    <definedName name="Material_Handling_Equipment_Service_Segment" localSheetId="10">'[1]Industry Margin - Service'!#REF!</definedName>
    <definedName name="Material_Handling_Equipment_Service_Segment" localSheetId="7">'[2]industry margin - service'!#REF!</definedName>
    <definedName name="Material_Handling_Equipment_Service_Segment" localSheetId="9">'[1]Industry Margin - Service'!#REF!</definedName>
    <definedName name="Material_Handling_Equipment_Service_Segment">'Industry Margin - Service'!#REF!</definedName>
    <definedName name="Material_Handling_Equipment_Trading_Segment" localSheetId="8">'[1]Industry Margin - Trading'!#REF!</definedName>
    <definedName name="Material_Handling_Equipment_Trading_Segment" localSheetId="10">'[1]Industry Margin - Trading'!#REF!</definedName>
    <definedName name="Material_Handling_Equipment_Trading_Segment" localSheetId="7">'[2]industry margin - trading'!#REF!</definedName>
    <definedName name="Material_Handling_Equipment_Trading_Segment" localSheetId="9">'[1]Industry Margin - Trading'!#REF!</definedName>
    <definedName name="Material_Handling_Equipment_Trading_Segment">'Industry Margin - Trading'!#REF!</definedName>
    <definedName name="Media__Advertising_and_Broadcasting__Animation_and_Post_production_Service_Segment">'Industry Margin - Service'!$C$24:$AP$24</definedName>
    <definedName name="Media_Advertising_and_Broadcasting_Animation_and_Post_production__Mfg_Segment_" localSheetId="8">'[1]Industry Margin - Mfg'!#REF!</definedName>
    <definedName name="Media_Advertising_and_Broadcasting_Animation_and_Post_production__Mfg_Segment_" localSheetId="10">'[1]Industry Margin - Mfg'!#REF!</definedName>
    <definedName name="Media_Advertising_and_Broadcasting_Animation_and_Post_production__Mfg_Segment_" localSheetId="7">'[2]industry margin - mfg'!#REF!</definedName>
    <definedName name="Media_Advertising_and_Broadcasting_Animation_and_Post_production__Mfg_Segment_" localSheetId="9">'[1]Industry Margin - Mfg'!#REF!</definedName>
    <definedName name="Media_Advertising_and_Broadcasting_Animation_and_Post_production__Mfg_Segment_">'Industry Margin - Mfg'!#REF!</definedName>
    <definedName name="Media_Advertising_and_Broadcasting_Animation_and_Post_production_Trading_Segment" localSheetId="8">'[1]Industry Margin - Trading'!#REF!</definedName>
    <definedName name="Media_Advertising_and_Broadcasting_Animation_and_Post_production_Trading_Segment" localSheetId="10">'[1]Industry Margin - Trading'!#REF!</definedName>
    <definedName name="Media_Advertising_and_Broadcasting_Animation_and_Post_production_Trading_Segment" localSheetId="7">'[2]industry margin - trading'!#REF!</definedName>
    <definedName name="Media_Advertising_and_Broadcasting_Animation_and_Post_production_Trading_Segment" localSheetId="9">'[1]Industry Margin - Trading'!#REF!</definedName>
    <definedName name="Media_Advertising_and_Broadcasting_Animation_and_Post_production_Trading_Segment">'Industry Margin - Trading'!#REF!</definedName>
    <definedName name="Media_or_Entertainment_TV_Broadcasting_M" localSheetId="8">'[1]Industry Margin - Mfg'!#REF!</definedName>
    <definedName name="Media_or_Entertainment_TV_Broadcasting_M" localSheetId="10">'[1]Industry Margin - Mfg'!#REF!</definedName>
    <definedName name="Media_or_Entertainment_TV_Broadcasting_M" localSheetId="7">'[2]industry margin - mfg'!#REF!</definedName>
    <definedName name="Media_or_Entertainment_TV_Broadcasting_M" localSheetId="9">'[1]Industry Margin - Mfg'!#REF!</definedName>
    <definedName name="Media_or_Entertainment_TV_Broadcasting_M">'Industry Margin - Mfg'!#REF!</definedName>
    <definedName name="Media_or_Entertainment_TV_Broadcasting_Services_Industry">'Industry Margin - Service'!$B$24</definedName>
    <definedName name="Media_or_Entertainment_TV_Broadcasting_Trading" localSheetId="8">'[1]Industry Margin - Trading'!#REF!</definedName>
    <definedName name="Media_or_Entertainment_TV_Broadcasting_Trading" localSheetId="10">'[1]Industry Margin - Trading'!#REF!</definedName>
    <definedName name="Media_or_Entertainment_TV_Broadcasting_Trading" localSheetId="7">'[2]industry margin - trading'!#REF!</definedName>
    <definedName name="Media_or_Entertainment_TV_Broadcasting_Trading" localSheetId="9">'[1]Industry Margin - Trading'!#REF!</definedName>
    <definedName name="Media_or_Entertainment_TV_Broadcasting_Trading">'Industry Margin - Trading'!#REF!</definedName>
    <definedName name="Medical_Equipment__Mfg_Segment_" localSheetId="8">'[1]Industry Margin - Mfg'!#REF!</definedName>
    <definedName name="Medical_Equipment__Mfg_Segment_" localSheetId="10">'[1]Industry Margin - Mfg'!#REF!</definedName>
    <definedName name="Medical_Equipment__Mfg_Segment_" localSheetId="7">'[2]industry margin - mfg'!#REF!</definedName>
    <definedName name="Medical_Equipment__Mfg_Segment_" localSheetId="9">'[1]Industry Margin - Mfg'!#REF!</definedName>
    <definedName name="Medical_Equipment__Mfg_Segment_">'Industry Margin - Mfg'!#REF!</definedName>
    <definedName name="Medical_Equipment_Service_Segment" localSheetId="8">'[1]Industry Margin - Service'!#REF!</definedName>
    <definedName name="Medical_Equipment_Service_Segment" localSheetId="10">'[1]Industry Margin - Service'!#REF!</definedName>
    <definedName name="Medical_Equipment_Service_Segment" localSheetId="7">'[2]industry margin - service'!#REF!</definedName>
    <definedName name="Medical_Equipment_Service_Segment" localSheetId="9">'[1]Industry Margin - Service'!#REF!</definedName>
    <definedName name="Medical_Equipment_Service_Segment">'Industry Margin - Service'!#REF!</definedName>
    <definedName name="Medical_Equipment_Trading_Segment">'Industry Margin - Trading'!$C$32:$AF$32</definedName>
    <definedName name="Medical_or_Pharma_Equipments_M" localSheetId="8">'[1]Industry Margin - Mfg'!#REF!</definedName>
    <definedName name="Medical_or_Pharma_Equipments_M" localSheetId="10">'[1]Industry Margin - Mfg'!#REF!</definedName>
    <definedName name="Medical_or_Pharma_Equipments_M" localSheetId="7">'[2]industry margin - mfg'!#REF!</definedName>
    <definedName name="Medical_or_Pharma_Equipments_M" localSheetId="9">'[1]Industry Margin - Mfg'!#REF!</definedName>
    <definedName name="Medical_or_Pharma_Equipments_M">'Industry Margin - Mfg'!#REF!</definedName>
    <definedName name="Medical_or_Pharma_Equipments_Services_Industry" localSheetId="8">'[1]Industry Margin - Service'!#REF!</definedName>
    <definedName name="Medical_or_Pharma_Equipments_Services_Industry" localSheetId="10">'[1]Industry Margin - Service'!#REF!</definedName>
    <definedName name="Medical_or_Pharma_Equipments_Services_Industry" localSheetId="7">'[2]industry margin - service'!#REF!</definedName>
    <definedName name="Medical_or_Pharma_Equipments_Services_Industry" localSheetId="9">'[1]Industry Margin - Service'!#REF!</definedName>
    <definedName name="Medical_or_Pharma_Equipments_Services_Industry">'Industry Margin - Service'!#REF!</definedName>
    <definedName name="Medical_or_Pharma_Equipments_Trading">'Industry Margin - Trading'!$B$32:$B$32</definedName>
    <definedName name="Medical_Supplies__Mfg_Segment_" localSheetId="8">'[1]Industry Margin - Mfg'!#REF!</definedName>
    <definedName name="Medical_Supplies__Mfg_Segment_" localSheetId="10">'[1]Industry Margin - Mfg'!#REF!</definedName>
    <definedName name="Medical_Supplies__Mfg_Segment_" localSheetId="7">'[2]industry margin - mfg'!#REF!</definedName>
    <definedName name="Medical_Supplies__Mfg_Segment_" localSheetId="9">'[1]Industry Margin - Mfg'!#REF!</definedName>
    <definedName name="Medical_Supplies__Mfg_Segment_">'Industry Margin - Mfg'!#REF!</definedName>
    <definedName name="Medical_Supplies_Service_Segment" localSheetId="8">'[1]Industry Margin - Service'!#REF!</definedName>
    <definedName name="Medical_Supplies_Service_Segment" localSheetId="10">'[1]Industry Margin - Service'!#REF!</definedName>
    <definedName name="Medical_Supplies_Service_Segment" localSheetId="7">'[2]industry margin - service'!#REF!</definedName>
    <definedName name="Medical_Supplies_Service_Segment" localSheetId="9">'[1]Industry Margin - Service'!#REF!</definedName>
    <definedName name="Medical_Supplies_Service_Segment">'Industry Margin - Service'!#REF!</definedName>
    <definedName name="Medical_Supplies_Trading_Segment" localSheetId="8">'[1]Industry Margin - Trading'!#REF!</definedName>
    <definedName name="Medical_Supplies_Trading_Segment" localSheetId="10">'[1]Industry Margin - Trading'!#REF!</definedName>
    <definedName name="Medical_Supplies_Trading_Segment" localSheetId="7">'[2]industry margin - trading'!#REF!</definedName>
    <definedName name="Medical_Supplies_Trading_Segment" localSheetId="9">'[1]Industry Margin - Trading'!#REF!</definedName>
    <definedName name="Medical_Supplies_Trading_Segment">'Industry Margin - Trading'!#REF!</definedName>
    <definedName name="Medium" localSheetId="8">#REF!</definedName>
    <definedName name="Medium" localSheetId="10">#REF!</definedName>
    <definedName name="Medium" localSheetId="7">'[2]Working -2'!$T$2410:$T$2412</definedName>
    <definedName name="Medium" localSheetId="9">#REF!</definedName>
    <definedName name="Medium">#REF!</definedName>
    <definedName name="Met" localSheetId="4">Sheet5!$G$3:$G$4</definedName>
    <definedName name="Met" localSheetId="8">#REF!</definedName>
    <definedName name="Met" localSheetId="10">#REF!</definedName>
    <definedName name="Met" localSheetId="7">#REF!</definedName>
    <definedName name="Met" localSheetId="3">Sheet5!$G$3:$G$4</definedName>
    <definedName name="Met" localSheetId="9">#REF!</definedName>
    <definedName name="Met" localSheetId="1">Sheet5!$G$3:$G$4</definedName>
    <definedName name="Met" localSheetId="0">Sheet5!$G$3:$G$4</definedName>
    <definedName name="Met" localSheetId="2">Sheet5!$G$3:$G$4</definedName>
    <definedName name="Met" localSheetId="21">[5]Sheet5!$G$3:$G$4</definedName>
    <definedName name="Met">Sheet5!$G$3:$G$4</definedName>
    <definedName name="Metals_aluminium_M">'Industry Margin - Mfg'!$C$41</definedName>
    <definedName name="Metals_aluminium_Services_Industry" localSheetId="8">'[1]Industry Margin - Service'!#REF!</definedName>
    <definedName name="Metals_aluminium_Services_Industry" localSheetId="10">'[1]Industry Margin - Service'!#REF!</definedName>
    <definedName name="Metals_aluminium_Services_Industry" localSheetId="7">'[2]industry margin - service'!#REF!</definedName>
    <definedName name="Metals_aluminium_Services_Industry" localSheetId="9">'[1]Industry Margin - Service'!#REF!</definedName>
    <definedName name="Metals_aluminium_Services_Industry">'Industry Margin - Service'!#REF!</definedName>
    <definedName name="Metals_aluminium_Trading">'Industry Margin - Trading'!$B$33</definedName>
    <definedName name="Metals_copper_M">'Industry Margin - Mfg'!$C$42</definedName>
    <definedName name="Metals_copper_Services_Industry" localSheetId="8">'[1]Industry Margin - Service'!#REF!</definedName>
    <definedName name="Metals_copper_Services_Industry" localSheetId="10">'[1]Industry Margin - Service'!#REF!</definedName>
    <definedName name="Metals_copper_Services_Industry" localSheetId="7">'[2]industry margin - service'!#REF!</definedName>
    <definedName name="Metals_copper_Services_Industry" localSheetId="9">'[1]Industry Margin - Service'!#REF!</definedName>
    <definedName name="Metals_copper_Services_Industry">'Industry Margin - Service'!#REF!</definedName>
    <definedName name="Metals_copper_Trading">'Industry Margin - Trading'!$B$34</definedName>
    <definedName name="Metals_Iron_and_Steel_M">'Industry Margin - Mfg'!$C$43</definedName>
    <definedName name="Metals_Iron_and_Steel_Services_Industry">'Industry Margin - Service'!$B$25</definedName>
    <definedName name="Metals_Iron_and_Steel_Trading">'Industry Margin - Trading'!$B$35</definedName>
    <definedName name="Metals_others_M">'Industry Margin - Mfg'!$C$44</definedName>
    <definedName name="Metals_others_Services_Industry" localSheetId="8">'[1]Industry Margin - Service'!#REF!</definedName>
    <definedName name="Metals_others_Services_Industry" localSheetId="10">'[1]Industry Margin - Service'!#REF!</definedName>
    <definedName name="Metals_others_Services_Industry" localSheetId="7">'[2]industry margin - service'!#REF!</definedName>
    <definedName name="Metals_others_Services_Industry" localSheetId="9">'[1]Industry Margin - Service'!#REF!</definedName>
    <definedName name="Metals_others_Services_Industry">'Industry Margin - Service'!#REF!</definedName>
    <definedName name="Metals_others_Trading">'Industry Margin - Trading'!$B$36</definedName>
    <definedName name="Metals_zinc_M">'Industry Margin - Mfg'!$C$45</definedName>
    <definedName name="Metals_zinc_Services_Industry" localSheetId="8">'[1]Industry Margin - Service'!#REF!</definedName>
    <definedName name="Metals_zinc_Services_Industry" localSheetId="10">'[1]Industry Margin - Service'!#REF!</definedName>
    <definedName name="Metals_zinc_Services_Industry" localSheetId="7">'[2]industry margin - service'!#REF!</definedName>
    <definedName name="Metals_zinc_Services_Industry" localSheetId="9">'[1]Industry Margin - Service'!#REF!</definedName>
    <definedName name="Metals_zinc_Services_Industry">'Industry Margin - Service'!#REF!</definedName>
    <definedName name="Metals_zinc_Trading">'Industry Margin - Trading'!$B$37</definedName>
    <definedName name="Milling_Product__Mfg_Segment_">'Industry Margin - Mfg'!$D$2:$DL$2</definedName>
    <definedName name="Milling_Product_Service_Segment" localSheetId="8">'[1]Industry Margin - Service'!#REF!</definedName>
    <definedName name="Milling_Product_Service_Segment" localSheetId="10">'[1]Industry Margin - Service'!#REF!</definedName>
    <definedName name="Milling_Product_Service_Segment" localSheetId="7">'[2]industry margin - service'!#REF!</definedName>
    <definedName name="Milling_Product_Service_Segment" localSheetId="9">'[1]Industry Margin - Service'!#REF!</definedName>
    <definedName name="Milling_Product_Service_Segment">'Industry Margin - Service'!#REF!</definedName>
    <definedName name="Milling_Product_Trading_Segment" localSheetId="8">'[1]Industry Margin - Trading'!#REF!</definedName>
    <definedName name="Milling_Product_Trading_Segment" localSheetId="10">'[1]Industry Margin - Trading'!#REF!</definedName>
    <definedName name="Milling_Product_Trading_Segment" localSheetId="7">'[2]industry margin - trading'!#REF!</definedName>
    <definedName name="Milling_Product_Trading_Segment" localSheetId="9">'[1]Industry Margin - Trading'!#REF!</definedName>
    <definedName name="Milling_Product_Trading_Segment">'Industry Margin - Trading'!#REF!</definedName>
    <definedName name="Mining__Mfg_Segment_">'Industry Margin - Mfg'!$D$46:$DL$46</definedName>
    <definedName name="Mining_M">'Industry Margin - Mfg'!$C$46</definedName>
    <definedName name="Mining_Service_Segment">'Industry Margin - Service'!$C$26:$AP$26</definedName>
    <definedName name="Mining_Services_Industry">'Industry Margin - Service'!$B$26</definedName>
    <definedName name="Mining_Trading" localSheetId="8">'[1]Industry Margin - Trading'!#REF!</definedName>
    <definedName name="Mining_Trading" localSheetId="10">'[1]Industry Margin - Trading'!#REF!</definedName>
    <definedName name="Mining_Trading" localSheetId="7">'[2]industry margin - trading'!#REF!</definedName>
    <definedName name="Mining_Trading" localSheetId="9">'[1]Industry Margin - Trading'!#REF!</definedName>
    <definedName name="Mining_Trading">'Industry Margin - Trading'!#REF!</definedName>
    <definedName name="Mining_Trading_Segment" localSheetId="8">'[1]Industry Margin - Trading'!#REF!</definedName>
    <definedName name="Mining_Trading_Segment" localSheetId="10">'[1]Industry Margin - Trading'!#REF!</definedName>
    <definedName name="Mining_Trading_Segment" localSheetId="7">'[2]industry margin - trading'!#REF!</definedName>
    <definedName name="Mining_Trading_Segment" localSheetId="9">'[1]Industry Margin - Trading'!#REF!</definedName>
    <definedName name="Mining_Trading_Segment">'Industry Margin - Trading'!#REF!</definedName>
    <definedName name="Motors__Generator_and_pumps_and_other_power_equipments_Service_Segment" localSheetId="8">'[1]Industry Margin - Service'!#REF!</definedName>
    <definedName name="Motors__Generator_and_pumps_and_other_power_equipments_Service_Segment" localSheetId="10">'[1]Industry Margin - Service'!#REF!</definedName>
    <definedName name="Motors__Generator_and_pumps_and_other_power_equipments_Service_Segment" localSheetId="7">'[2]industry margin - service'!#REF!</definedName>
    <definedName name="Motors__Generator_and_pumps_and_other_power_equipments_Service_Segment" localSheetId="9">'[1]Industry Margin - Service'!#REF!</definedName>
    <definedName name="Motors__Generator_and_pumps_and_other_power_equipments_Service_Segment">'Industry Margin - Service'!#REF!</definedName>
    <definedName name="Motors_Generator_and_pumps_and_other_power_equipments__Mfg_Segment_">'Industry Margin - Mfg'!$D$61:$DL$61</definedName>
    <definedName name="Motors_Generator_and_pumps_and_other_power_equipments_Trading_Segment" localSheetId="8">'[1]Industry Margin - Trading'!#REF!</definedName>
    <definedName name="Motors_Generator_and_pumps_and_other_power_equipments_Trading_Segment" localSheetId="10">'[1]Industry Margin - Trading'!#REF!</definedName>
    <definedName name="Motors_Generator_and_pumps_and_other_power_equipments_Trading_Segment" localSheetId="7">'[2]industry margin - trading'!#REF!</definedName>
    <definedName name="Motors_Generator_and_pumps_and_other_power_equipments_Trading_Segment" localSheetId="9">'[1]Industry Margin - Trading'!#REF!</definedName>
    <definedName name="Motors_Generator_and_pumps_and_other_power_equipments_Trading_Segment">'Industry Margin - Trading'!#REF!</definedName>
    <definedName name="Multibrand_Stores__Mfg_Segment_" localSheetId="8">'[1]Industry Margin - Mfg'!#REF!</definedName>
    <definedName name="Multibrand_Stores__Mfg_Segment_" localSheetId="10">'[1]Industry Margin - Mfg'!#REF!</definedName>
    <definedName name="Multibrand_Stores__Mfg_Segment_" localSheetId="7">'[2]industry margin - mfg'!#REF!</definedName>
    <definedName name="Multibrand_Stores__Mfg_Segment_" localSheetId="9">'[1]Industry Margin - Mfg'!#REF!</definedName>
    <definedName name="Multibrand_Stores__Mfg_Segment_">'Industry Margin - Mfg'!#REF!</definedName>
    <definedName name="Multibrand_Stores_Service_Segment" localSheetId="8">'[1]Industry Margin - Service'!#REF!</definedName>
    <definedName name="Multibrand_Stores_Service_Segment" localSheetId="10">'[1]Industry Margin - Service'!#REF!</definedName>
    <definedName name="Multibrand_Stores_Service_Segment" localSheetId="7">'[2]industry margin - service'!#REF!</definedName>
    <definedName name="Multibrand_Stores_Service_Segment" localSheetId="9">'[1]Industry Margin - Service'!#REF!</definedName>
    <definedName name="Multibrand_Stores_Service_Segment">'Industry Margin - Service'!#REF!</definedName>
    <definedName name="Multibrand_Stores_Trading_Segment">'Industry Margin - Trading'!$C$46:$AF$46</definedName>
    <definedName name="N" localSheetId="4">[3]Banking!$AB$17:$AB$18</definedName>
    <definedName name="N" localSheetId="8">Banking!$Q$26:$Q$27</definedName>
    <definedName name="N" localSheetId="10">[1]Banking!$Q$26:$Q$27</definedName>
    <definedName name="N" localSheetId="7">[2]Banking!$AC$26:$AC$27</definedName>
    <definedName name="N" localSheetId="3">[3]Banking!$AB$17:$AB$18</definedName>
    <definedName name="N" localSheetId="9">[1]Banking!$Q$26:$Q$27</definedName>
    <definedName name="N" localSheetId="1">[3]Banking!$AB$17:$AB$18</definedName>
    <definedName name="N" localSheetId="0">[3]Banking!$AB$17:$AB$18</definedName>
    <definedName name="N" localSheetId="2">[3]Banking!$AB$17:$AB$18</definedName>
    <definedName name="N" localSheetId="21">[3]Banking!$AB$17:$AB$18</definedName>
    <definedName name="N">#REF!</definedName>
    <definedName name="Nature_of_Business">OFFSET(#REF!,0,0,COUNTA(#REF!)-COUNTBLANK(#REF!),1)</definedName>
    <definedName name="Negative_Salaried">'[8]cam-ni'!#REF!</definedName>
    <definedName name="No" localSheetId="4">Sheet5!$J$3:$J$4</definedName>
    <definedName name="No" localSheetId="8">#REF!</definedName>
    <definedName name="No" localSheetId="10">#REF!</definedName>
    <definedName name="No" localSheetId="7">[2]Sheet5!$J$3:$J$4</definedName>
    <definedName name="No" localSheetId="3">Sheet5!$J$3:$J$4</definedName>
    <definedName name="No" localSheetId="9">#REF!</definedName>
    <definedName name="No" localSheetId="1">Sheet5!$J$3:$J$4</definedName>
    <definedName name="No" localSheetId="0">Sheet5!$J$3:$J$4</definedName>
    <definedName name="No" localSheetId="2">Sheet5!$J$3:$J$4</definedName>
    <definedName name="No" localSheetId="21">[5]Sheet5!$J$3:$J$4</definedName>
    <definedName name="No">Sheet5!$J$3:$J$4</definedName>
    <definedName name="No_Mths">#REF!</definedName>
    <definedName name="NOB_Selected">#REF!</definedName>
    <definedName name="Num_Pmt_Per_Year">#REF!</definedName>
    <definedName name="Number_of_Payments" localSheetId="8">MATCH(0.01,End_Bal,-1)+1</definedName>
    <definedName name="Number_of_Payments" localSheetId="10">MATCH(0.01,End_Bal,-1)+1</definedName>
    <definedName name="Number_of_Payments" localSheetId="9">MATCH(0.01,End_Bal,-1)+1</definedName>
    <definedName name="Number_of_Payments">MATCH(0.01,End_Bal,-1)+1</definedName>
    <definedName name="Obligation">#REF!</definedName>
    <definedName name="ODCC_Accs">#REF!</definedName>
    <definedName name="Office_Equipment__Networking_Service_Segment">'Industry Margin - Service'!$C$7:$AP$7</definedName>
    <definedName name="Office_Equipment_Networking__Mfg_Segment_" localSheetId="8">'[1]Industry Margin - Mfg'!#REF!</definedName>
    <definedName name="Office_Equipment_Networking__Mfg_Segment_" localSheetId="10">'[1]Industry Margin - Mfg'!#REF!</definedName>
    <definedName name="Office_Equipment_Networking__Mfg_Segment_" localSheetId="7">'[2]industry margin - mfg'!#REF!</definedName>
    <definedName name="Office_Equipment_Networking__Mfg_Segment_" localSheetId="9">'[1]Industry Margin - Mfg'!#REF!</definedName>
    <definedName name="Office_Equipment_Networking__Mfg_Segment_">'Industry Margin - Mfg'!#REF!</definedName>
    <definedName name="Office_Equipment_Networking_Trading_Segment" localSheetId="8">'[1]Industry Margin - Trading'!#REF!</definedName>
    <definedName name="Office_Equipment_Networking_Trading_Segment" localSheetId="10">'[1]Industry Margin - Trading'!#REF!</definedName>
    <definedName name="Office_Equipment_Networking_Trading_Segment" localSheetId="7">'[2]industry margin - trading'!#REF!</definedName>
    <definedName name="Office_Equipment_Networking_Trading_Segment" localSheetId="9">'[1]Industry Margin - Trading'!#REF!</definedName>
    <definedName name="Office_Equipment_Networking_Trading_Segment">'Industry Margin - Trading'!#REF!</definedName>
    <definedName name="Office_Proof">OFFSET(#REF!,0,0,COUNTA(#REF!),1)</definedName>
    <definedName name="Opticians__Mfg_Segment_" localSheetId="8">'[1]Industry Margin - Mfg'!#REF!</definedName>
    <definedName name="Opticians__Mfg_Segment_" localSheetId="10">'[1]Industry Margin - Mfg'!#REF!</definedName>
    <definedName name="Opticians__Mfg_Segment_" localSheetId="7">'[2]industry margin - mfg'!#REF!</definedName>
    <definedName name="Opticians__Mfg_Segment_" localSheetId="9">'[1]Industry Margin - Mfg'!#REF!</definedName>
    <definedName name="Opticians__Mfg_Segment_">'Industry Margin - Mfg'!#REF!</definedName>
    <definedName name="Opticians_Service_Segment" localSheetId="8">'[1]Industry Margin - Service'!#REF!</definedName>
    <definedName name="Opticians_Service_Segment" localSheetId="10">'[1]Industry Margin - Service'!#REF!</definedName>
    <definedName name="Opticians_Service_Segment" localSheetId="7">'[2]industry margin - service'!#REF!</definedName>
    <definedName name="Opticians_Service_Segment" localSheetId="9">'[1]Industry Margin - Service'!#REF!</definedName>
    <definedName name="Opticians_Service_Segment">'Industry Margin - Service'!#REF!</definedName>
    <definedName name="Opticians_Trading_Segment" localSheetId="8">'[1]Industry Margin - Trading'!#REF!</definedName>
    <definedName name="Opticians_Trading_Segment" localSheetId="10">'[1]Industry Margin - Trading'!#REF!</definedName>
    <definedName name="Opticians_Trading_Segment" localSheetId="7">'[2]industry margin - trading'!#REF!</definedName>
    <definedName name="Opticians_Trading_Segment" localSheetId="9">'[1]Industry Margin - Trading'!#REF!</definedName>
    <definedName name="Opticians_Trading_Segment">'Industry Margin - Trading'!#REF!</definedName>
    <definedName name="Other_communication_services__telex__wireless__fax__pager__other_telephone_or_communication_services__mobile_phones_retail_wholesale_seller_Service_Segment">'Industry Margin - Service'!$C$38:$AP$38</definedName>
    <definedName name="Other_communication_services__telex_wireless_fax_pager_other_telephone___communication_services__mobile_phones_retail_wholesale_seller_Trading_Segment">'Industry Margin - Trading'!$C$55:$AF$55</definedName>
    <definedName name="Other_communication_services__telex_wireless_fax_pager_other_telephone_or_communication_services__mobile_phones_retail_wholesale_seller__Mfg_Segment_" localSheetId="8">'[1]Industry Margin - Mfg'!#REF!</definedName>
    <definedName name="Other_communication_services__telex_wireless_fax_pager_other_telephone_or_communication_services__mobile_phones_retail_wholesale_seller__Mfg_Segment_" localSheetId="10">'[1]Industry Margin - Mfg'!#REF!</definedName>
    <definedName name="Other_communication_services__telex_wireless_fax_pager_other_telephone_or_communication_services__mobile_phones_retail_wholesale_seller__Mfg_Segment_" localSheetId="7">'[2]industry margin - mfg'!#REF!</definedName>
    <definedName name="Other_communication_services__telex_wireless_fax_pager_other_telephone_or_communication_services__mobile_phones_retail_wholesale_seller__Mfg_Segment_" localSheetId="9">'[1]Industry Margin - Mfg'!#REF!</definedName>
    <definedName name="Other_communication_services__telex_wireless_fax_pager_other_telephone_or_communication_services__mobile_phones_retail_wholesale_seller__Mfg_Segment_">'Industry Margin - Mfg'!#REF!</definedName>
    <definedName name="other_than_iron_and_steel__zince__copper_aluminium_Service_Segment" localSheetId="8">'[1]Industry Margin - Service'!#REF!</definedName>
    <definedName name="other_than_iron_and_steel__zince__copper_aluminium_Service_Segment" localSheetId="10">'[1]Industry Margin - Service'!#REF!</definedName>
    <definedName name="other_than_iron_and_steel__zince__copper_aluminium_Service_Segment" localSheetId="7">'[2]industry margin - service'!#REF!</definedName>
    <definedName name="other_than_iron_and_steel__zince__copper_aluminium_Service_Segment" localSheetId="9">'[1]Industry Margin - Service'!#REF!</definedName>
    <definedName name="other_than_iron_and_steel__zince__copper_aluminium_Service_Segment">'Industry Margin - Service'!#REF!</definedName>
    <definedName name="other_than_iron_and_steel_zince_copper_aluminium__Mfg_Segment_">'Industry Margin - Mfg'!$D$44:$DL$44</definedName>
    <definedName name="other_than_iron_and_steel_zince_copper_aluminium_Trading_Segment">'Industry Margin - Trading'!$C$36:$AF$36</definedName>
    <definedName name="Others_M" localSheetId="8">'[1]Industry Margin - Mfg'!#REF!</definedName>
    <definedName name="Others_M" localSheetId="10">'[1]Industry Margin - Mfg'!#REF!</definedName>
    <definedName name="Others_M" localSheetId="7">'[2]industry margin - mfg'!#REF!</definedName>
    <definedName name="Others_M" localSheetId="9">'[1]Industry Margin - Mfg'!#REF!</definedName>
    <definedName name="Others_M">'Industry Margin - Mfg'!#REF!</definedName>
    <definedName name="Others_Mfg">'Industry Margin - Mfg'!$C$47</definedName>
    <definedName name="Others_Services_Industries">'Industry Margin - Service'!$B$27</definedName>
    <definedName name="Others_Services_Industry" localSheetId="8">'[1]Industry Margin - Service'!#REF!</definedName>
    <definedName name="Others_Services_Industry" localSheetId="10">'[1]Industry Margin - Service'!#REF!</definedName>
    <definedName name="Others_Services_Industry" localSheetId="7">'[2]industry margin - service'!#REF!</definedName>
    <definedName name="Others_Services_Industry" localSheetId="9">'[1]Industry Margin - Service'!#REF!</definedName>
    <definedName name="Others_Services_Industry">'Industry Margin - Service'!#REF!</definedName>
    <definedName name="Others_Trading" localSheetId="8">'[1]Industry Margin - Trading'!#REF!</definedName>
    <definedName name="Others_Trading" localSheetId="10">'[1]Industry Margin - Trading'!#REF!</definedName>
    <definedName name="Others_Trading" localSheetId="7">'[2]industry margin - trading'!#REF!</definedName>
    <definedName name="Others_Trading" localSheetId="9">'[1]Industry Margin - Trading'!#REF!</definedName>
    <definedName name="Others_Trading">'Industry Margin - Trading'!#REF!</definedName>
    <definedName name="Others_Tradings">'Industry Margin - Trading'!$B$38</definedName>
    <definedName name="Ownership">OFFSET(#REF!,0,0,COUNTA(#REF!),1)</definedName>
    <definedName name="Packaging_M">'Industry Margin - Mfg'!$C$48:$C$49</definedName>
    <definedName name="Packaging_Material__Mfg_Segment_">'Industry Margin - Mfg'!$D$48:$DL$48</definedName>
    <definedName name="Packaging_Material_Service_Segment" localSheetId="8">'[1]Industry Margin - Service'!#REF!</definedName>
    <definedName name="Packaging_Material_Service_Segment" localSheetId="10">'[1]Industry Margin - Service'!#REF!</definedName>
    <definedName name="Packaging_Material_Service_Segment" localSheetId="7">'[2]industry margin - service'!#REF!</definedName>
    <definedName name="Packaging_Material_Service_Segment" localSheetId="9">'[1]Industry Margin - Service'!#REF!</definedName>
    <definedName name="Packaging_Material_Service_Segment">'Industry Margin - Service'!#REF!</definedName>
    <definedName name="Packaging_Material_Trading_Segment" localSheetId="8">'[1]Industry Margin - Trading'!#REF!</definedName>
    <definedName name="Packaging_Material_Trading_Segment" localSheetId="10">'[1]Industry Margin - Trading'!#REF!</definedName>
    <definedName name="Packaging_Material_Trading_Segment" localSheetId="7">'[2]industry margin - trading'!#REF!</definedName>
    <definedName name="Packaging_Material_Trading_Segment" localSheetId="9">'[1]Industry Margin - Trading'!#REF!</definedName>
    <definedName name="Packaging_Material_Trading_Segment">'Industry Margin - Trading'!#REF!</definedName>
    <definedName name="Packaging_Services_Industry">'Industry Margin - Service'!$B$28:$B$28</definedName>
    <definedName name="Packaging_Trading" localSheetId="8">'[1]Industry Margin - Trading'!#REF!</definedName>
    <definedName name="Packaging_Trading" localSheetId="10">'[1]Industry Margin - Trading'!#REF!</definedName>
    <definedName name="Packaging_Trading" localSheetId="7">'[2]industry margin - trading'!#REF!</definedName>
    <definedName name="Packaging_Trading" localSheetId="9">'[1]Industry Margin - Trading'!#REF!</definedName>
    <definedName name="Packaging_Trading">'Industry Margin - Trading'!#REF!</definedName>
    <definedName name="Paints_and_Varnishes__Mfg_Segment_">'Industry Margin - Mfg'!$D$50:$DL$50</definedName>
    <definedName name="Paints_and_Varnishes_Service_Segment">'Industry Margin - Service'!$C$29:$AP$29</definedName>
    <definedName name="Paints_and_Varnishes_Trading_Segment">'Industry Margin - Trading'!$C$39:$AF$39</definedName>
    <definedName name="Paints_Equipment__Mfg_Segment_" localSheetId="8">'[1]Industry Margin - Mfg'!#REF!</definedName>
    <definedName name="Paints_Equipment__Mfg_Segment_" localSheetId="10">'[1]Industry Margin - Mfg'!#REF!</definedName>
    <definedName name="Paints_Equipment__Mfg_Segment_" localSheetId="7">'[2]industry margin - mfg'!#REF!</definedName>
    <definedName name="Paints_Equipment__Mfg_Segment_" localSheetId="9">'[1]Industry Margin - Mfg'!#REF!</definedName>
    <definedName name="Paints_Equipment__Mfg_Segment_">'Industry Margin - Mfg'!#REF!</definedName>
    <definedName name="Paints_Equipment_Service_Segment" localSheetId="8">'[1]Industry Margin - Service'!#REF!</definedName>
    <definedName name="Paints_Equipment_Service_Segment" localSheetId="10">'[1]Industry Margin - Service'!#REF!</definedName>
    <definedName name="Paints_Equipment_Service_Segment" localSheetId="7">'[2]industry margin - service'!#REF!</definedName>
    <definedName name="Paints_Equipment_Service_Segment" localSheetId="9">'[1]Industry Margin - Service'!#REF!</definedName>
    <definedName name="Paints_Equipment_Service_Segment">'Industry Margin - Service'!#REF!</definedName>
    <definedName name="Paints_Equipment_Trading_Segment" localSheetId="8">'[1]Industry Margin - Trading'!#REF!</definedName>
    <definedName name="Paints_Equipment_Trading_Segment" localSheetId="10">'[1]Industry Margin - Trading'!#REF!</definedName>
    <definedName name="Paints_Equipment_Trading_Segment" localSheetId="7">'[2]industry margin - trading'!#REF!</definedName>
    <definedName name="Paints_Equipment_Trading_Segment" localSheetId="9">'[1]Industry Margin - Trading'!#REF!</definedName>
    <definedName name="Paints_Equipment_Trading_Segment">'Industry Margin - Trading'!#REF!</definedName>
    <definedName name="Paints_M">'Industry Margin - Mfg'!$C$50:$C$50</definedName>
    <definedName name="Paints_Services_Industry">'Industry Margin - Service'!$B$29:$B$29</definedName>
    <definedName name="Paints_Trading">'Industry Margin - Trading'!$B$39:$B$39</definedName>
    <definedName name="Paper_and_Paper_Products__Mfg_Segment_">'Industry Margin - Mfg'!$D$51:$DL$51</definedName>
    <definedName name="Paper_and_Paper_Products_Service_Segment" localSheetId="8">'[1]Industry Margin - Service'!#REF!</definedName>
    <definedName name="Paper_and_Paper_Products_Service_Segment" localSheetId="10">'[1]Industry Margin - Service'!#REF!</definedName>
    <definedName name="Paper_and_Paper_Products_Service_Segment" localSheetId="7">'[2]industry margin - service'!#REF!</definedName>
    <definedName name="Paper_and_Paper_Products_Service_Segment" localSheetId="9">'[1]Industry Margin - Service'!#REF!</definedName>
    <definedName name="Paper_and_Paper_Products_Service_Segment">'Industry Margin - Service'!#REF!</definedName>
    <definedName name="Paper_and_Paper_Products_Trading_Segment">'Industry Margin - Trading'!$C$40:$AF$40</definedName>
    <definedName name="Paper_M">'Industry Margin - Mfg'!$C$51</definedName>
    <definedName name="Paper_Services_Industry" localSheetId="8">'[1]Industry Margin - Service'!#REF!</definedName>
    <definedName name="Paper_Services_Industry" localSheetId="10">'[1]Industry Margin - Service'!#REF!</definedName>
    <definedName name="Paper_Services_Industry" localSheetId="7">'[2]industry margin - service'!#REF!</definedName>
    <definedName name="Paper_Services_Industry" localSheetId="9">'[1]Industry Margin - Service'!#REF!</definedName>
    <definedName name="Paper_Services_Industry">'Industry Margin - Service'!#REF!</definedName>
    <definedName name="Paper_Trading">'Industry Margin - Trading'!$B$40</definedName>
    <definedName name="Passenger_Transport_Services__Road___Mfg_Segment_" localSheetId="8">'[1]Industry Margin - Mfg'!#REF!</definedName>
    <definedName name="Passenger_Transport_Services__Road___Mfg_Segment_" localSheetId="10">'[1]Industry Margin - Mfg'!#REF!</definedName>
    <definedName name="Passenger_Transport_Services__Road___Mfg_Segment_" localSheetId="7">'[2]industry margin - mfg'!#REF!</definedName>
    <definedName name="Passenger_Transport_Services__Road___Mfg_Segment_" localSheetId="9">'[1]Industry Margin - Mfg'!#REF!</definedName>
    <definedName name="Passenger_Transport_Services__Road___Mfg_Segment_">'Industry Margin - Mfg'!#REF!</definedName>
    <definedName name="Passenger_Transport_Services__Road__Service_Segment" localSheetId="8">'[1]Industry Margin - Service'!#REF!</definedName>
    <definedName name="Passenger_Transport_Services__Road__Service_Segment" localSheetId="10">'[1]Industry Margin - Service'!#REF!</definedName>
    <definedName name="Passenger_Transport_Services__Road__Service_Segment" localSheetId="7">'[2]industry margin - service'!#REF!</definedName>
    <definedName name="Passenger_Transport_Services__Road__Service_Segment" localSheetId="9">'[1]Industry Margin - Service'!#REF!</definedName>
    <definedName name="Passenger_Transport_Services__Road__Service_Segment">'Industry Margin - Service'!#REF!</definedName>
    <definedName name="Passenger_Transport_Services__Road__Trading_Segment" localSheetId="8">'[1]Industry Margin - Trading'!#REF!</definedName>
    <definedName name="Passenger_Transport_Services__Road__Trading_Segment" localSheetId="10">'[1]Industry Margin - Trading'!#REF!</definedName>
    <definedName name="Passenger_Transport_Services__Road__Trading_Segment" localSheetId="7">'[2]industry margin - trading'!#REF!</definedName>
    <definedName name="Passenger_Transport_Services__Road__Trading_Segment" localSheetId="9">'[1]Industry Margin - Trading'!#REF!</definedName>
    <definedName name="Passenger_Transport_Services__Road__Trading_Segment">'Industry Margin - Trading'!#REF!</definedName>
    <definedName name="Pay_Date">#REF!</definedName>
    <definedName name="Pay_Num">#REF!</definedName>
    <definedName name="Payment_Date" localSheetId="8">DATE(YEAR(Loan_Start),MONTH(Loan_Start)+payment_number,DAY(Loan_Start))</definedName>
    <definedName name="Payment_Date" localSheetId="10">DATE(YEAR(Loan_Start),MONTH(Loan_Start)+payment_number,DAY(Loan_Start))</definedName>
    <definedName name="Payment_Date" localSheetId="9">DATE(YEAR(Loan_Start),MONTH(Loan_Start)+payment_number,DAY(Loan_Start))</definedName>
    <definedName name="Payment_Date">DATE(YEAR(Loan_Start),MONTH(Loan_Start)+payment_number,DAY(Loan_Start))</definedName>
    <definedName name="Perfumes__cosmetics__toiletries__hair_oil__cream_Service_Segment" localSheetId="8">'[1]Industry Margin - Service'!#REF!</definedName>
    <definedName name="Perfumes__cosmetics__toiletries__hair_oil__cream_Service_Segment" localSheetId="10">'[1]Industry Margin - Service'!#REF!</definedName>
    <definedName name="Perfumes__cosmetics__toiletries__hair_oil__cream_Service_Segment" localSheetId="7">'[2]industry margin - service'!#REF!</definedName>
    <definedName name="Perfumes__cosmetics__toiletries__hair_oil__cream_Service_Segment" localSheetId="9">'[1]Industry Margin - Service'!#REF!</definedName>
    <definedName name="Perfumes__cosmetics__toiletries__hair_oil__cream_Service_Segment">'Industry Margin - Service'!#REF!</definedName>
    <definedName name="Perfumes_cosmetics_toiletries_hair_oil_cream__Mfg_Segment_">'Industry Margin - Mfg'!$D$17:$DL$17</definedName>
    <definedName name="Perfumes_cosmetics_toiletries_hair_oil_cream_Trading_Segment">'Industry Margin - Trading'!$C$18:$AF$18</definedName>
    <definedName name="Period" localSheetId="4">#REF!</definedName>
    <definedName name="Period" localSheetId="8">[1]VAT!$I$4:$I$5</definedName>
    <definedName name="Period" localSheetId="10">[1]VAT!$I$4:$I$5</definedName>
    <definedName name="Period" localSheetId="7">[2]VAT!$I$4:$I$5</definedName>
    <definedName name="Period" localSheetId="3">#REF!</definedName>
    <definedName name="Period" localSheetId="9">'GST-VAT'!$I$4:$I$5</definedName>
    <definedName name="Period" localSheetId="1">#REF!</definedName>
    <definedName name="Period" localSheetId="0">#REF!</definedName>
    <definedName name="Period" localSheetId="2">#REF!</definedName>
    <definedName name="Period" localSheetId="21">[5]VAT!$I$4:$I$5</definedName>
    <definedName name="Period">#REF!</definedName>
    <definedName name="Personal_Care__Mfg_Segment_" localSheetId="8">'[1]Industry Margin - Mfg'!#REF!</definedName>
    <definedName name="Personal_Care__Mfg_Segment_" localSheetId="10">'[1]Industry Margin - Mfg'!#REF!</definedName>
    <definedName name="Personal_Care__Mfg_Segment_" localSheetId="7">'[2]industry margin - mfg'!#REF!</definedName>
    <definedName name="Personal_Care__Mfg_Segment_" localSheetId="9">'[1]Industry Margin - Mfg'!#REF!</definedName>
    <definedName name="Personal_Care__Mfg_Segment_">'Industry Margin - Mfg'!#REF!</definedName>
    <definedName name="Personal_Care_Service_Segment" localSheetId="8">'[1]Industry Margin - Service'!#REF!</definedName>
    <definedName name="Personal_Care_Service_Segment" localSheetId="10">'[1]Industry Margin - Service'!#REF!</definedName>
    <definedName name="Personal_Care_Service_Segment" localSheetId="7">'[2]industry margin - service'!#REF!</definedName>
    <definedName name="Personal_Care_Service_Segment" localSheetId="9">'[1]Industry Margin - Service'!#REF!</definedName>
    <definedName name="Personal_Care_Service_Segment">'Industry Margin - Service'!#REF!</definedName>
    <definedName name="Personal_Care_Trading_Segment" localSheetId="8">'[1]Industry Margin - Trading'!#REF!</definedName>
    <definedName name="Personal_Care_Trading_Segment" localSheetId="10">'[1]Industry Margin - Trading'!#REF!</definedName>
    <definedName name="Personal_Care_Trading_Segment" localSheetId="7">'[2]industry margin - trading'!#REF!</definedName>
    <definedName name="Personal_Care_Trading_Segment" localSheetId="9">'[1]Industry Margin - Trading'!#REF!</definedName>
    <definedName name="Personal_Care_Trading_Segment">'Industry Margin - Trading'!#REF!</definedName>
    <definedName name="Personal_Liability">#REF!</definedName>
    <definedName name="Pesticides_M">'Industry Margin - Mfg'!$C$52</definedName>
    <definedName name="Pesticides_Services_Industry" localSheetId="8">'[1]Industry Margin - Service'!#REF!</definedName>
    <definedName name="Pesticides_Services_Industry" localSheetId="10">'[1]Industry Margin - Service'!#REF!</definedName>
    <definedName name="Pesticides_Services_Industry" localSheetId="7">'[2]industry margin - service'!#REF!</definedName>
    <definedName name="Pesticides_Services_Industry" localSheetId="9">'[1]Industry Margin - Service'!#REF!</definedName>
    <definedName name="Pesticides_Services_Industry">'Industry Margin - Service'!#REF!</definedName>
    <definedName name="Pesticides_Trading">'Industry Margin - Trading'!$B$41</definedName>
    <definedName name="Pesticied__Mfg_Segment_">'Industry Margin - Mfg'!$D$52:$DL$52</definedName>
    <definedName name="Pesticied_Service_Segment" localSheetId="8">'[1]Industry Margin - Service'!#REF!</definedName>
    <definedName name="Pesticied_Service_Segment" localSheetId="10">'[1]Industry Margin - Service'!#REF!</definedName>
    <definedName name="Pesticied_Service_Segment" localSheetId="7">'[2]industry margin - service'!#REF!</definedName>
    <definedName name="Pesticied_Service_Segment" localSheetId="9">'[1]Industry Margin - Service'!#REF!</definedName>
    <definedName name="Pesticied_Service_Segment">'Industry Margin - Service'!#REF!</definedName>
    <definedName name="Pesticied_Trading_Segment">'Industry Margin - Trading'!$C$41:$AF$41</definedName>
    <definedName name="Petroleum_Productdealer_M" localSheetId="8">'[1]Industry Margin - Mfg'!#REF!</definedName>
    <definedName name="Petroleum_Productdealer_M" localSheetId="10">'[1]Industry Margin - Mfg'!#REF!</definedName>
    <definedName name="Petroleum_Productdealer_M" localSheetId="7">'[2]industry margin - mfg'!#REF!</definedName>
    <definedName name="Petroleum_Productdealer_M" localSheetId="9">'[1]Industry Margin - Mfg'!#REF!</definedName>
    <definedName name="Petroleum_Productdealer_M">'Industry Margin - Mfg'!#REF!</definedName>
    <definedName name="Petroleum_Productdealer_Services_Industry" localSheetId="8">'[1]Industry Margin - Service'!#REF!</definedName>
    <definedName name="Petroleum_Productdealer_Services_Industry" localSheetId="10">'[1]Industry Margin - Service'!#REF!</definedName>
    <definedName name="Petroleum_Productdealer_Services_Industry" localSheetId="7">'[2]industry margin - service'!#REF!</definedName>
    <definedName name="Petroleum_Productdealer_Services_Industry" localSheetId="9">'[1]Industry Margin - Service'!#REF!</definedName>
    <definedName name="Petroleum_Productdealer_Services_Industry">'Industry Margin - Service'!#REF!</definedName>
    <definedName name="Petroleum_Productdealer_Trading" localSheetId="8">'[1]Industry Margin - Trading'!#REF!</definedName>
    <definedName name="Petroleum_Productdealer_Trading" localSheetId="10">'[1]Industry Margin - Trading'!#REF!</definedName>
    <definedName name="Petroleum_Productdealer_Trading" localSheetId="7">'[2]industry margin - trading'!#REF!</definedName>
    <definedName name="Petroleum_Productdealer_Trading" localSheetId="9">'[1]Industry Margin - Trading'!#REF!</definedName>
    <definedName name="Petroleum_Productdealer_Trading">'Industry Margin - Trading'!#REF!</definedName>
    <definedName name="Petroleum_Products__LPG_Dealers_Service_Segment" localSheetId="8">'[1]Industry Margin - Service'!#REF!</definedName>
    <definedName name="Petroleum_Products__LPG_Dealers_Service_Segment" localSheetId="10">'[1]Industry Margin - Service'!#REF!</definedName>
    <definedName name="Petroleum_Products__LPG_Dealers_Service_Segment" localSheetId="7">'[2]industry margin - service'!#REF!</definedName>
    <definedName name="Petroleum_Products__LPG_Dealers_Service_Segment" localSheetId="9">'[1]Industry Margin - Service'!#REF!</definedName>
    <definedName name="Petroleum_Products__LPG_Dealers_Service_Segment">'Industry Margin - Service'!#REF!</definedName>
    <definedName name="Petroleum_Products_LPG_Dealers__Mfg_Segment_" localSheetId="8">'[1]Industry Margin - Mfg'!#REF!</definedName>
    <definedName name="Petroleum_Products_LPG_Dealers__Mfg_Segment_" localSheetId="10">'[1]Industry Margin - Mfg'!#REF!</definedName>
    <definedName name="Petroleum_Products_LPG_Dealers__Mfg_Segment_" localSheetId="7">'[2]industry margin - mfg'!#REF!</definedName>
    <definedName name="Petroleum_Products_LPG_Dealers__Mfg_Segment_" localSheetId="9">'[1]Industry Margin - Mfg'!#REF!</definedName>
    <definedName name="Petroleum_Products_LPG_Dealers__Mfg_Segment_">'Industry Margin - Mfg'!#REF!</definedName>
    <definedName name="Petroleum_Products_LPG_Dealers_Trading_Segment" localSheetId="8">'[1]Industry Margin - Trading'!#REF!</definedName>
    <definedName name="Petroleum_Products_LPG_Dealers_Trading_Segment" localSheetId="10">'[1]Industry Margin - Trading'!#REF!</definedName>
    <definedName name="Petroleum_Products_LPG_Dealers_Trading_Segment" localSheetId="7">'[2]industry margin - trading'!#REF!</definedName>
    <definedName name="Petroleum_Products_LPG_Dealers_Trading_Segment" localSheetId="9">'[1]Industry Margin - Trading'!#REF!</definedName>
    <definedName name="Petroleum_Products_LPG_Dealers_Trading_Segment">'Industry Margin - Trading'!#REF!</definedName>
    <definedName name="Pharma_Machinery__Mfg_Segment_" localSheetId="8">'[1]Industry Margin - Mfg'!#REF!</definedName>
    <definedName name="Pharma_Machinery__Mfg_Segment_" localSheetId="10">'[1]Industry Margin - Mfg'!#REF!</definedName>
    <definedName name="Pharma_Machinery__Mfg_Segment_" localSheetId="7">'[2]industry margin - mfg'!#REF!</definedName>
    <definedName name="Pharma_Machinery__Mfg_Segment_" localSheetId="9">'[1]Industry Margin - Mfg'!#REF!</definedName>
    <definedName name="Pharma_Machinery__Mfg_Segment_">'Industry Margin - Mfg'!#REF!</definedName>
    <definedName name="Pharma_Machinery_Service_Segment" localSheetId="8">'[1]Industry Margin - Service'!#REF!</definedName>
    <definedName name="Pharma_Machinery_Service_Segment" localSheetId="10">'[1]Industry Margin - Service'!#REF!</definedName>
    <definedName name="Pharma_Machinery_Service_Segment" localSheetId="7">'[2]industry margin - service'!#REF!</definedName>
    <definedName name="Pharma_Machinery_Service_Segment" localSheetId="9">'[1]Industry Margin - Service'!#REF!</definedName>
    <definedName name="Pharma_Machinery_Service_Segment">'Industry Margin - Service'!#REF!</definedName>
    <definedName name="Pharma_Machinery_Trading_Segment" localSheetId="8">'[1]Industry Margin - Trading'!#REF!</definedName>
    <definedName name="Pharma_Machinery_Trading_Segment" localSheetId="10">'[1]Industry Margin - Trading'!#REF!</definedName>
    <definedName name="Pharma_Machinery_Trading_Segment" localSheetId="7">'[2]industry margin - trading'!#REF!</definedName>
    <definedName name="Pharma_Machinery_Trading_Segment" localSheetId="9">'[1]Industry Margin - Trading'!#REF!</definedName>
    <definedName name="Pharma_Machinery_Trading_Segment">'Industry Margin - Trading'!#REF!</definedName>
    <definedName name="Pharmaceuticals_M">'Industry Margin - Mfg'!$C$53:$C$54</definedName>
    <definedName name="Pharmaceuticals_Services_Industry" localSheetId="8">'[1]Industry Margin - Service'!#REF!</definedName>
    <definedName name="Pharmaceuticals_Services_Industry" localSheetId="10">'[1]Industry Margin - Service'!#REF!</definedName>
    <definedName name="Pharmaceuticals_Services_Industry" localSheetId="7">'[2]industry margin - service'!#REF!</definedName>
    <definedName name="Pharmaceuticals_Services_Industry" localSheetId="9">'[1]Industry Margin - Service'!#REF!</definedName>
    <definedName name="Pharmaceuticals_Services_Industry">'Industry Margin - Service'!#REF!</definedName>
    <definedName name="Pharmaceuticals_Trading" localSheetId="8">'[1]Industry Margin - Trading'!#REF!</definedName>
    <definedName name="Pharmaceuticals_Trading" localSheetId="10">'[1]Industry Margin - Trading'!#REF!</definedName>
    <definedName name="Pharmaceuticals_Trading" localSheetId="7">'[2]industry margin - trading'!#REF!</definedName>
    <definedName name="Pharmaceuticals_Trading" localSheetId="9">'[1]Industry Margin - Trading'!#REF!</definedName>
    <definedName name="Pharmaceuticals_Trading">'Industry Margin - Trading'!#REF!</definedName>
    <definedName name="Photgraphic_and_Allied_Products__Mfg_Segment_">'Industry Margin - Mfg'!$D$55:$DL$55</definedName>
    <definedName name="Photgraphic_and_Allied_Products_Service_Segment" localSheetId="8">'[1]Industry Margin - Service'!#REF!</definedName>
    <definedName name="Photgraphic_and_Allied_Products_Service_Segment" localSheetId="10">'[1]Industry Margin - Service'!#REF!</definedName>
    <definedName name="Photgraphic_and_Allied_Products_Service_Segment" localSheetId="7">'[2]industry margin - service'!#REF!</definedName>
    <definedName name="Photgraphic_and_Allied_Products_Service_Segment" localSheetId="9">'[1]Industry Margin - Service'!#REF!</definedName>
    <definedName name="Photgraphic_and_Allied_Products_Service_Segment">'Industry Margin - Service'!#REF!</definedName>
    <definedName name="Photgraphic_and_Allied_Products_Trading_Segment" localSheetId="8">'[1]Industry Margin - Trading'!#REF!</definedName>
    <definedName name="Photgraphic_and_Allied_Products_Trading_Segment" localSheetId="10">'[1]Industry Margin - Trading'!#REF!</definedName>
    <definedName name="Photgraphic_and_Allied_Products_Trading_Segment" localSheetId="7">'[2]industry margin - trading'!#REF!</definedName>
    <definedName name="Photgraphic_and_Allied_Products_Trading_Segment" localSheetId="9">'[1]Industry Margin - Trading'!#REF!</definedName>
    <definedName name="Photgraphic_and_Allied_Products_Trading_Segment">'Industry Margin - Trading'!#REF!</definedName>
    <definedName name="Photographic_and_Allied_Products_M">'Industry Margin - Mfg'!$C$55</definedName>
    <definedName name="Photographic_and_Allied_Products_Services_Industry" localSheetId="8">'[1]Industry Margin - Service'!#REF!</definedName>
    <definedName name="Photographic_and_Allied_Products_Services_Industry" localSheetId="10">'[1]Industry Margin - Service'!#REF!</definedName>
    <definedName name="Photographic_and_Allied_Products_Services_Industry" localSheetId="7">'[2]industry margin - service'!#REF!</definedName>
    <definedName name="Photographic_and_Allied_Products_Services_Industry" localSheetId="9">'[1]Industry Margin - Service'!#REF!</definedName>
    <definedName name="Photographic_and_Allied_Products_Services_Industry">'Industry Margin - Service'!#REF!</definedName>
    <definedName name="Photographic_and_Allied_Products_Trading" localSheetId="8">'[1]Industry Margin - Trading'!#REF!</definedName>
    <definedName name="Photographic_and_Allied_Products_Trading" localSheetId="10">'[1]Industry Margin - Trading'!#REF!</definedName>
    <definedName name="Photographic_and_Allied_Products_Trading" localSheetId="7">'[2]industry margin - trading'!#REF!</definedName>
    <definedName name="Photographic_and_Allied_Products_Trading" localSheetId="9">'[1]Industry Margin - Trading'!#REF!</definedName>
    <definedName name="Photographic_and_Allied_Products_Trading">'Industry Margin - Trading'!#REF!</definedName>
    <definedName name="Pipes_M">'Industry Margin - Mfg'!$C$56</definedName>
    <definedName name="Pipes_Services_Industry">'Industry Margin - Service'!$B$30</definedName>
    <definedName name="Pipes_Trading">'Industry Margin - Trading'!$B$42</definedName>
    <definedName name="Plastic__Films_Service_Segment" localSheetId="8">'[1]Industry Margin - Service'!#REF!</definedName>
    <definedName name="Plastic__Films_Service_Segment" localSheetId="10">'[1]Industry Margin - Service'!#REF!</definedName>
    <definedName name="Plastic__Films_Service_Segment" localSheetId="7">'[2]industry margin - service'!#REF!</definedName>
    <definedName name="Plastic__Films_Service_Segment" localSheetId="9">'[1]Industry Margin - Service'!#REF!</definedName>
    <definedName name="Plastic__Films_Service_Segment">'Industry Margin - Service'!#REF!</definedName>
    <definedName name="Plastic_Films__Mfg_Segment_">'Industry Margin - Mfg'!$D$58:$DL$58</definedName>
    <definedName name="Plastic_Films_Trading_Segment" localSheetId="8">'[1]Industry Margin - Trading'!#REF!</definedName>
    <definedName name="Plastic_Films_Trading_Segment" localSheetId="10">'[1]Industry Margin - Trading'!#REF!</definedName>
    <definedName name="Plastic_Films_Trading_Segment" localSheetId="7">'[2]industry margin - trading'!#REF!</definedName>
    <definedName name="Plastic_Films_Trading_Segment" localSheetId="9">'[1]Industry Margin - Trading'!#REF!</definedName>
    <definedName name="Plastic_Films_Trading_Segment">'Industry Margin - Trading'!#REF!</definedName>
    <definedName name="Plastic_Packaging_Goods__Mfg_Segment_">'Industry Margin - Mfg'!$D$49:$DL$49</definedName>
    <definedName name="Plastic_Packaging_Goods_Service_Segment">'Industry Margin - Service'!$C$28:$AP$28</definedName>
    <definedName name="Plastic_Packaging_Goods_Trading_Segment" localSheetId="8">'[1]Industry Margin - Trading'!#REF!</definedName>
    <definedName name="Plastic_Packaging_Goods_Trading_Segment" localSheetId="10">'[1]Industry Margin - Trading'!#REF!</definedName>
    <definedName name="Plastic_Packaging_Goods_Trading_Segment" localSheetId="7">'[2]industry margin - trading'!#REF!</definedName>
    <definedName name="Plastic_Packaging_Goods_Trading_Segment" localSheetId="9">'[1]Industry Margin - Trading'!#REF!</definedName>
    <definedName name="Plastic_Packaging_Goods_Trading_Segment">'Industry Margin - Trading'!#REF!</definedName>
    <definedName name="Plastic_tubes_and_sheets_and_other_plastic_products__plastic_resins__thermoplastics_Service_Segment" localSheetId="8">'[1]Industry Margin - Service'!#REF!</definedName>
    <definedName name="Plastic_tubes_and_sheets_and_other_plastic_products__plastic_resins__thermoplastics_Service_Segment" localSheetId="10">'[1]Industry Margin - Service'!#REF!</definedName>
    <definedName name="Plastic_tubes_and_sheets_and_other_plastic_products__plastic_resins__thermoplastics_Service_Segment" localSheetId="7">'[2]industry margin - service'!#REF!</definedName>
    <definedName name="Plastic_tubes_and_sheets_and_other_plastic_products__plastic_resins__thermoplastics_Service_Segment" localSheetId="9">'[1]Industry Margin - Service'!#REF!</definedName>
    <definedName name="Plastic_tubes_and_sheets_and_other_plastic_products__plastic_resins__thermoplastics_Service_Segment">'Industry Margin - Service'!#REF!</definedName>
    <definedName name="Plastic_tubes_and_sheets_and_other_plastic_products_plastic_resins_thermoplastics__Mfg_Segment_">'Industry Margin - Mfg'!$D$59:$DL$59</definedName>
    <definedName name="Plastic_tubes_and_sheets_and_other_plastic_products_plastic_resins_thermoplastics_Trading_Segment">'Industry Margin - Trading'!$C$44:$AF$44</definedName>
    <definedName name="Plastics_M">'Industry Margin - Mfg'!$C$57:$C$59</definedName>
    <definedName name="Plastics_Services_Industry" localSheetId="8">'[1]Industry Margin - Service'!#REF!</definedName>
    <definedName name="Plastics_Services_Industry" localSheetId="10">'[1]Industry Margin - Service'!#REF!</definedName>
    <definedName name="Plastics_Services_Industry" localSheetId="7">'[2]industry margin - service'!#REF!</definedName>
    <definedName name="Plastics_Services_Industry" localSheetId="9">'[1]Industry Margin - Service'!#REF!</definedName>
    <definedName name="Plastics_Services_Industry">'Industry Margin - Service'!#REF!</definedName>
    <definedName name="Plastics_Trading">'Industry Margin - Trading'!$B$43:$B$44</definedName>
    <definedName name="Pollution_Control__Mfg_Segment_" localSheetId="8">'[1]Industry Margin - Mfg'!#REF!</definedName>
    <definedName name="Pollution_Control__Mfg_Segment_" localSheetId="10">'[1]Industry Margin - Mfg'!#REF!</definedName>
    <definedName name="Pollution_Control__Mfg_Segment_" localSheetId="7">'[2]industry margin - mfg'!#REF!</definedName>
    <definedName name="Pollution_Control__Mfg_Segment_" localSheetId="9">'[1]Industry Margin - Mfg'!#REF!</definedName>
    <definedName name="Pollution_Control__Mfg_Segment_">'Industry Margin - Mfg'!#REF!</definedName>
    <definedName name="Pollution_Control_Service_Segment" localSheetId="8">'[1]Industry Margin - Service'!#REF!</definedName>
    <definedName name="Pollution_Control_Service_Segment" localSheetId="10">'[1]Industry Margin - Service'!#REF!</definedName>
    <definedName name="Pollution_Control_Service_Segment" localSheetId="7">'[2]industry margin - service'!#REF!</definedName>
    <definedName name="Pollution_Control_Service_Segment" localSheetId="9">'[1]Industry Margin - Service'!#REF!</definedName>
    <definedName name="Pollution_Control_Service_Segment">'Industry Margin - Service'!#REF!</definedName>
    <definedName name="Pollution_Control_Trading_Segment" localSheetId="8">'[1]Industry Margin - Trading'!#REF!</definedName>
    <definedName name="Pollution_Control_Trading_Segment" localSheetId="10">'[1]Industry Margin - Trading'!#REF!</definedName>
    <definedName name="Pollution_Control_Trading_Segment" localSheetId="7">'[2]industry margin - trading'!#REF!</definedName>
    <definedName name="Pollution_Control_Trading_Segment" localSheetId="9">'[1]Industry Margin - Trading'!#REF!</definedName>
    <definedName name="Pollution_Control_Trading_Segment">'Industry Margin - Trading'!#REF!</definedName>
    <definedName name="Pollution_M" localSheetId="8">'[1]Industry Margin - Mfg'!#REF!</definedName>
    <definedName name="Pollution_M" localSheetId="10">'[1]Industry Margin - Mfg'!#REF!</definedName>
    <definedName name="Pollution_M" localSheetId="7">'[2]industry margin - mfg'!#REF!</definedName>
    <definedName name="Pollution_M" localSheetId="9">'[1]Industry Margin - Mfg'!#REF!</definedName>
    <definedName name="Pollution_M">'Industry Margin - Mfg'!#REF!</definedName>
    <definedName name="Pollution_Services_Industry" localSheetId="8">'[1]Industry Margin - Service'!#REF!</definedName>
    <definedName name="Pollution_Services_Industry" localSheetId="10">'[1]Industry Margin - Service'!#REF!</definedName>
    <definedName name="Pollution_Services_Industry" localSheetId="7">'[2]industry margin - service'!#REF!</definedName>
    <definedName name="Pollution_Services_Industry" localSheetId="9">'[1]Industry Margin - Service'!#REF!</definedName>
    <definedName name="Pollution_Services_Industry">'Industry Margin - Service'!#REF!</definedName>
    <definedName name="Pollution_Trading" localSheetId="8">'[1]Industry Margin - Trading'!#REF!</definedName>
    <definedName name="Pollution_Trading" localSheetId="10">'[1]Industry Margin - Trading'!#REF!</definedName>
    <definedName name="Pollution_Trading" localSheetId="7">'[2]industry margin - trading'!#REF!</definedName>
    <definedName name="Pollution_Trading" localSheetId="9">'[1]Industry Margin - Trading'!#REF!</definedName>
    <definedName name="Pollution_Trading">'Industry Margin - Trading'!#REF!</definedName>
    <definedName name="Polymers__Mfg_Segment_">'Industry Margin - Mfg'!$D$57:$DL$57</definedName>
    <definedName name="Polymers_Service_Segment" localSheetId="8">'[1]Industry Margin - Service'!#REF!</definedName>
    <definedName name="Polymers_Service_Segment" localSheetId="10">'[1]Industry Margin - Service'!#REF!</definedName>
    <definedName name="Polymers_Service_Segment" localSheetId="7">'[2]industry margin - service'!#REF!</definedName>
    <definedName name="Polymers_Service_Segment" localSheetId="9">'[1]Industry Margin - Service'!#REF!</definedName>
    <definedName name="Polymers_Service_Segment">'Industry Margin - Service'!#REF!</definedName>
    <definedName name="Polymers_Trading_Segment">'Industry Margin - Trading'!$C$43:$AF$43</definedName>
    <definedName name="Positive" localSheetId="4">Sheet1!$J$16:$J$20</definedName>
    <definedName name="Positive" localSheetId="8">#REF!</definedName>
    <definedName name="Positive" localSheetId="10">#REF!</definedName>
    <definedName name="Positive" localSheetId="7">[2]Sheet1!$J$16:$J$20</definedName>
    <definedName name="Positive" localSheetId="3">Sheet1!$J$16:$J$20</definedName>
    <definedName name="Positive" localSheetId="9">#REF!</definedName>
    <definedName name="Positive" localSheetId="1">Sheet1!$J$16:$J$20</definedName>
    <definedName name="Positive" localSheetId="0">Sheet1!$J$16:$J$20</definedName>
    <definedName name="Positive" localSheetId="2">Sheet1!$J$16:$J$20</definedName>
    <definedName name="Positive" localSheetId="21">[5]Sheet1!$J$16:$J$20</definedName>
    <definedName name="Positive">Sheet1!$J$16:$J$20</definedName>
    <definedName name="Poultry_and_Meat_Products__Mfg_Segment_">'Industry Margin - Mfg'!$D$60:$DL$60</definedName>
    <definedName name="Poultry_and_Meat_Products_Service_Segment" localSheetId="8">'[1]Industry Margin - Service'!#REF!</definedName>
    <definedName name="Poultry_and_Meat_Products_Service_Segment" localSheetId="10">'[1]Industry Margin - Service'!#REF!</definedName>
    <definedName name="Poultry_and_Meat_Products_Service_Segment" localSheetId="7">'[2]industry margin - service'!#REF!</definedName>
    <definedName name="Poultry_and_Meat_Products_Service_Segment" localSheetId="9">'[1]Industry Margin - Service'!#REF!</definedName>
    <definedName name="Poultry_and_Meat_Products_Service_Segment">'Industry Margin - Service'!#REF!</definedName>
    <definedName name="Poultry_and_Meat_Products_Trading_Segment">'Industry Margin - Trading'!$C$45:$AF$45</definedName>
    <definedName name="Poultry_M">'Industry Margin - Mfg'!$C$60</definedName>
    <definedName name="Poultry_Services_Industry" localSheetId="8">'[1]Industry Margin - Service'!#REF!</definedName>
    <definedName name="Poultry_Services_Industry" localSheetId="10">'[1]Industry Margin - Service'!#REF!</definedName>
    <definedName name="Poultry_Services_Industry" localSheetId="7">'[2]industry margin - service'!#REF!</definedName>
    <definedName name="Poultry_Services_Industry" localSheetId="9">'[1]Industry Margin - Service'!#REF!</definedName>
    <definedName name="Poultry_Services_Industry">'Industry Margin - Service'!#REF!</definedName>
    <definedName name="Poultry_Trading">'Industry Margin - Trading'!$B$45</definedName>
    <definedName name="Power_M">'Industry Margin - Mfg'!$C$61:$C$62</definedName>
    <definedName name="Power_Services_Industry">'Industry Margin - Service'!$B$31:$B$31</definedName>
    <definedName name="Power_Trading" localSheetId="8">'[1]Industry Margin - Trading'!#REF!</definedName>
    <definedName name="Power_Trading" localSheetId="10">'[1]Industry Margin - Trading'!#REF!</definedName>
    <definedName name="Power_Trading" localSheetId="7">'[2]industry margin - trading'!#REF!</definedName>
    <definedName name="Power_Trading" localSheetId="9">'[1]Industry Margin - Trading'!#REF!</definedName>
    <definedName name="Power_Trading">'Industry Margin - Trading'!#REF!</definedName>
    <definedName name="PRate">[4]WKG!$H$12</definedName>
    <definedName name="PRateMB">'[4]hdfc life'!#REF!</definedName>
    <definedName name="Precision_Dyes_and_Parts__Fasteners_Service_Segment" localSheetId="8">'[1]Industry Margin - Service'!#REF!</definedName>
    <definedName name="Precision_Dyes_and_Parts__Fasteners_Service_Segment" localSheetId="10">'[1]Industry Margin - Service'!#REF!</definedName>
    <definedName name="Precision_Dyes_and_Parts__Fasteners_Service_Segment" localSheetId="7">'[2]industry margin - service'!#REF!</definedName>
    <definedName name="Precision_Dyes_and_Parts__Fasteners_Service_Segment" localSheetId="9">'[1]Industry Margin - Service'!#REF!</definedName>
    <definedName name="Precision_Dyes_and_Parts__Fasteners_Service_Segment">'Industry Margin - Service'!#REF!</definedName>
    <definedName name="Precision_Dyes_and_Parts_Fasteners__Mfg_Segment_">'Industry Margin - Mfg'!$D$21:$DL$21</definedName>
    <definedName name="Precision_Dyes_and_Parts_Fasteners_Trading_Segment" localSheetId="8">'[1]Industry Margin - Trading'!#REF!</definedName>
    <definedName name="Precision_Dyes_and_Parts_Fasteners_Trading_Segment" localSheetId="10">'[1]Industry Margin - Trading'!#REF!</definedName>
    <definedName name="Precision_Dyes_and_Parts_Fasteners_Trading_Segment" localSheetId="7">'[2]industry margin - trading'!#REF!</definedName>
    <definedName name="Precision_Dyes_and_Parts_Fasteners_Trading_Segment" localSheetId="9">'[1]Industry Margin - Trading'!#REF!</definedName>
    <definedName name="Precision_Dyes_and_Parts_Fasteners_Trading_Segment">'Industry Margin - Trading'!#REF!</definedName>
    <definedName name="Prime_Movers__Mfg_Segment_" localSheetId="8">'[1]Industry Margin - Mfg'!#REF!</definedName>
    <definedName name="Prime_Movers__Mfg_Segment_" localSheetId="10">'[1]Industry Margin - Mfg'!#REF!</definedName>
    <definedName name="Prime_Movers__Mfg_Segment_" localSheetId="7">'[2]industry margin - mfg'!#REF!</definedName>
    <definedName name="Prime_Movers__Mfg_Segment_" localSheetId="9">'[1]Industry Margin - Mfg'!#REF!</definedName>
    <definedName name="Prime_Movers__Mfg_Segment_">'Industry Margin - Mfg'!#REF!</definedName>
    <definedName name="Prime_Movers_Service_Segment">'Industry Margin - Service'!$C$10:$AP$10</definedName>
    <definedName name="Prime_Movers_Trading_Segment" localSheetId="8">'[1]Industry Margin - Trading'!#REF!</definedName>
    <definedName name="Prime_Movers_Trading_Segment" localSheetId="10">'[1]Industry Margin - Trading'!#REF!</definedName>
    <definedName name="Prime_Movers_Trading_Segment" localSheetId="7">'[2]industry margin - trading'!#REF!</definedName>
    <definedName name="Prime_Movers_Trading_Segment" localSheetId="9">'[1]Industry Margin - Trading'!#REF!</definedName>
    <definedName name="Prime_Movers_Trading_Segment">'Industry Margin - Trading'!#REF!</definedName>
    <definedName name="Princ">#REF!</definedName>
    <definedName name="Print_Area_Reset" localSheetId="8">OFFSET(Full_Print,0,0,Banking!Last_Row)</definedName>
    <definedName name="Print_Area_Reset" localSheetId="10">OFFSET(Full_Print,0,0,'Existing Loans'!Last_Row)</definedName>
    <definedName name="Print_Area_Reset" localSheetId="9">OFFSET(Full_Print,0,0,'GST-VAT'!Last_Row)</definedName>
    <definedName name="Print_Area_Reset">OFFSET(Full_Print,0,0,Last_Row)</definedName>
    <definedName name="Printing_and_Publishing_M" localSheetId="8">'[1]Industry Margin - Mfg'!#REF!</definedName>
    <definedName name="Printing_and_Publishing_M" localSheetId="10">'[1]Industry Margin - Mfg'!#REF!</definedName>
    <definedName name="Printing_and_Publishing_M" localSheetId="7">'[2]industry margin - mfg'!#REF!</definedName>
    <definedName name="Printing_and_Publishing_M" localSheetId="9">'[1]Industry Margin - Mfg'!#REF!</definedName>
    <definedName name="Printing_and_Publishing_M">'Industry Margin - Mfg'!#REF!</definedName>
    <definedName name="Printing_and_Publishing_Services_Industry">'Industry Margin - Service'!$B$32:$B$32</definedName>
    <definedName name="Printing_and_Publishing_Trading" localSheetId="8">'[1]Industry Margin - Trading'!#REF!</definedName>
    <definedName name="Printing_and_Publishing_Trading" localSheetId="10">'[1]Industry Margin - Trading'!#REF!</definedName>
    <definedName name="Printing_and_Publishing_Trading" localSheetId="7">'[2]industry margin - trading'!#REF!</definedName>
    <definedName name="Printing_and_Publishing_Trading" localSheetId="9">'[1]Industry Margin - Trading'!#REF!</definedName>
    <definedName name="Printing_and_Publishing_Trading">'Industry Margin - Trading'!#REF!</definedName>
    <definedName name="Printing_machinery__Mfg_Segment_" localSheetId="8">'[1]Industry Margin - Mfg'!#REF!</definedName>
    <definedName name="Printing_machinery__Mfg_Segment_" localSheetId="10">'[1]Industry Margin - Mfg'!#REF!</definedName>
    <definedName name="Printing_machinery__Mfg_Segment_" localSheetId="7">'[2]industry margin - mfg'!#REF!</definedName>
    <definedName name="Printing_machinery__Mfg_Segment_" localSheetId="9">'[1]Industry Margin - Mfg'!#REF!</definedName>
    <definedName name="Printing_machinery__Mfg_Segment_">'Industry Margin - Mfg'!#REF!</definedName>
    <definedName name="Printing_machinery_Service_Segment" localSheetId="8">'[1]Industry Margin - Service'!#REF!</definedName>
    <definedName name="Printing_machinery_Service_Segment" localSheetId="10">'[1]Industry Margin - Service'!#REF!</definedName>
    <definedName name="Printing_machinery_Service_Segment" localSheetId="7">'[2]industry margin - service'!#REF!</definedName>
    <definedName name="Printing_machinery_Service_Segment" localSheetId="9">'[1]Industry Margin - Service'!#REF!</definedName>
    <definedName name="Printing_machinery_Service_Segment">'Industry Margin - Service'!#REF!</definedName>
    <definedName name="Printing_machinery_Trading_Segment" localSheetId="8">'[1]Industry Margin - Trading'!#REF!</definedName>
    <definedName name="Printing_machinery_Trading_Segment" localSheetId="10">'[1]Industry Margin - Trading'!#REF!</definedName>
    <definedName name="Printing_machinery_Trading_Segment" localSheetId="7">'[2]industry margin - trading'!#REF!</definedName>
    <definedName name="Printing_machinery_Trading_Segment" localSheetId="9">'[1]Industry Margin - Trading'!#REF!</definedName>
    <definedName name="Printing_machinery_Trading_Segment">'Industry Margin - Trading'!#REF!</definedName>
    <definedName name="Product">#REF!</definedName>
    <definedName name="Professional_Services_M" localSheetId="8">'[1]Industry Margin - Mfg'!#REF!</definedName>
    <definedName name="Professional_Services_M" localSheetId="10">'[1]Industry Margin - Mfg'!#REF!</definedName>
    <definedName name="Professional_Services_M" localSheetId="7">'[2]industry margin - mfg'!#REF!</definedName>
    <definedName name="Professional_Services_M" localSheetId="9">'[1]Industry Margin - Mfg'!#REF!</definedName>
    <definedName name="Professional_Services_M">'Industry Margin - Mfg'!#REF!</definedName>
    <definedName name="Professional_Services_Services_Industry">'Industry Margin - Service'!$B$33:$B$36</definedName>
    <definedName name="Professional_Services_Trading" localSheetId="8">'[1]Industry Margin - Trading'!#REF!</definedName>
    <definedName name="Professional_Services_Trading" localSheetId="10">'[1]Industry Margin - Trading'!#REF!</definedName>
    <definedName name="Professional_Services_Trading" localSheetId="7">'[2]industry margin - trading'!#REF!</definedName>
    <definedName name="Professional_Services_Trading" localSheetId="9">'[1]Industry Margin - Trading'!#REF!</definedName>
    <definedName name="Professional_Services_Trading">'Industry Margin - Trading'!#REF!</definedName>
    <definedName name="Program" localSheetId="4">'[3]Customer Details'!$S$8:$S$11</definedName>
    <definedName name="Program" localSheetId="8">'[1]Customer Details'!$W$8:$W$11</definedName>
    <definedName name="Program" localSheetId="10">'[1]Customer Details'!$W$8:$W$11</definedName>
    <definedName name="Program" localSheetId="7">'[2]Customer Details'!$W$8:$W$11</definedName>
    <definedName name="Program" localSheetId="3">'[3]Customer Details'!$S$8:$S$11</definedName>
    <definedName name="Program" localSheetId="9">'[1]Customer Details'!$W$8:$W$11</definedName>
    <definedName name="Program" localSheetId="1">'[3]Customer Details'!$S$8:$S$11</definedName>
    <definedName name="Program" localSheetId="0">'[3]Customer Details'!$S$8:$S$11</definedName>
    <definedName name="Program" localSheetId="2">'[3]Customer Details'!$S$8:$S$11</definedName>
    <definedName name="Program" localSheetId="21">'[3]Customer Details'!$S$8:$S$11</definedName>
    <definedName name="Program">'Customer Details'!$X$8:$X$11</definedName>
    <definedName name="Program_Applicable">#REF!</definedName>
    <definedName name="Property_Owned">OFFSET(#REF!,0,0,COUNTA(#REF!),1)</definedName>
    <definedName name="Property_Ownership_Proof">OFFSET(#REF!,0,0,COUNTA(#REF!),1)</definedName>
    <definedName name="Publishing__Mfg_Segment_" localSheetId="8">'[1]Industry Margin - Mfg'!#REF!</definedName>
    <definedName name="Publishing__Mfg_Segment_" localSheetId="10">'[1]Industry Margin - Mfg'!#REF!</definedName>
    <definedName name="Publishing__Mfg_Segment_" localSheetId="7">'[2]industry margin - mfg'!#REF!</definedName>
    <definedName name="Publishing__Mfg_Segment_" localSheetId="9">'[1]Industry Margin - Mfg'!#REF!</definedName>
    <definedName name="Publishing__Mfg_Segment_">'Industry Margin - Mfg'!#REF!</definedName>
    <definedName name="Publishing_Service_Segment">'Industry Margin - Service'!$C$32:$AP$32</definedName>
    <definedName name="Publishing_Trading_Segment" localSheetId="8">'[1]Industry Margin - Trading'!#REF!</definedName>
    <definedName name="Publishing_Trading_Segment" localSheetId="10">'[1]Industry Margin - Trading'!#REF!</definedName>
    <definedName name="Publishing_Trading_Segment" localSheetId="7">'[2]industry margin - trading'!#REF!</definedName>
    <definedName name="Publishing_Trading_Segment" localSheetId="9">'[1]Industry Margin - Trading'!#REF!</definedName>
    <definedName name="Publishing_Trading_Segment">'Industry Margin - Trading'!#REF!</definedName>
    <definedName name="Pumps__Mfg_Segment_">'Industry Margin - Mfg'!$D$35:$DL$35</definedName>
    <definedName name="Pumps_Service_Segment" localSheetId="8">'[1]Industry Margin - Service'!#REF!</definedName>
    <definedName name="Pumps_Service_Segment" localSheetId="10">'[1]Industry Margin - Service'!#REF!</definedName>
    <definedName name="Pumps_Service_Segment" localSheetId="7">'[2]industry margin - service'!#REF!</definedName>
    <definedName name="Pumps_Service_Segment" localSheetId="9">'[1]Industry Margin - Service'!#REF!</definedName>
    <definedName name="Pumps_Service_Segment">'Industry Margin - Service'!#REF!</definedName>
    <definedName name="Pumps_Trading_Segment">'Industry Margin - Trading'!$C$30:$AF$30</definedName>
    <definedName name="Purpose_of_Loan">OFFSET(#REF!,0,0,COUNTA(#REF!),1)</definedName>
    <definedName name="R_EMI">'[4]hdfc life'!#REF!</definedName>
    <definedName name="Readymade_garments__Mfg_Segment_">'Industry Margin - Mfg'!$D$72:$DL$72</definedName>
    <definedName name="Readymade_garments_Service_Segment" localSheetId="8">'[1]Industry Margin - Service'!#REF!</definedName>
    <definedName name="Readymade_garments_Service_Segment" localSheetId="10">'[1]Industry Margin - Service'!#REF!</definedName>
    <definedName name="Readymade_garments_Service_Segment" localSheetId="7">'[2]industry margin - service'!#REF!</definedName>
    <definedName name="Readymade_garments_Service_Segment" localSheetId="9">'[1]Industry Margin - Service'!#REF!</definedName>
    <definedName name="Readymade_garments_Service_Segment">'Industry Margin - Service'!#REF!</definedName>
    <definedName name="Readymade_garments_Trading_Segment">'Industry Margin - Trading'!$C$57:$AF$57</definedName>
    <definedName name="Real_Estate_M" localSheetId="8">'[1]Industry Margin - Mfg'!#REF!</definedName>
    <definedName name="Real_Estate_M" localSheetId="10">'[1]Industry Margin - Mfg'!#REF!</definedName>
    <definedName name="Real_Estate_M" localSheetId="7">'[2]industry margin - mfg'!#REF!</definedName>
    <definedName name="Real_Estate_M" localSheetId="9">'[1]Industry Margin - Mfg'!#REF!</definedName>
    <definedName name="Real_Estate_M">'Industry Margin - Mfg'!#REF!</definedName>
    <definedName name="Real_Estate_Services_Industry">'Industry Margin - Service'!$B$37:$B$37</definedName>
    <definedName name="Real_Estate_Trading" localSheetId="8">'[1]Industry Margin - Trading'!#REF!</definedName>
    <definedName name="Real_Estate_Trading" localSheetId="10">'[1]Industry Margin - Trading'!#REF!</definedName>
    <definedName name="Real_Estate_Trading" localSheetId="7">'[2]industry margin - trading'!#REF!</definedName>
    <definedName name="Real_Estate_Trading" localSheetId="9">'[1]Industry Margin - Trading'!#REF!</definedName>
    <definedName name="Real_Estate_Trading">'Industry Margin - Trading'!#REF!</definedName>
    <definedName name="Recreation_and_Amusement_parks__event_management__gyms_Service_Segment">'Industry Margin - Service'!$C$14:$AP$14</definedName>
    <definedName name="Recreation_and_Amusement_parks_event_management_gyms__Mfg_Segment_" localSheetId="8">'[1]Industry Margin - Mfg'!#REF!</definedName>
    <definedName name="Recreation_and_Amusement_parks_event_management_gyms__Mfg_Segment_" localSheetId="10">'[1]Industry Margin - Mfg'!#REF!</definedName>
    <definedName name="Recreation_and_Amusement_parks_event_management_gyms__Mfg_Segment_" localSheetId="7">'[2]industry margin - mfg'!#REF!</definedName>
    <definedName name="Recreation_and_Amusement_parks_event_management_gyms__Mfg_Segment_" localSheetId="9">'[1]Industry Margin - Mfg'!#REF!</definedName>
    <definedName name="Recreation_and_Amusement_parks_event_management_gyms__Mfg_Segment_">'Industry Margin - Mfg'!#REF!</definedName>
    <definedName name="Recreation_and_Amusement_parks_event_management_gyms_Trading_Segment" localSheetId="8">'[1]Industry Margin - Trading'!#REF!</definedName>
    <definedName name="Recreation_and_Amusement_parks_event_management_gyms_Trading_Segment" localSheetId="10">'[1]Industry Margin - Trading'!#REF!</definedName>
    <definedName name="Recreation_and_Amusement_parks_event_management_gyms_Trading_Segment" localSheetId="7">'[2]industry margin - trading'!#REF!</definedName>
    <definedName name="Recreation_and_Amusement_parks_event_management_gyms_Trading_Segment" localSheetId="9">'[1]Industry Margin - Trading'!#REF!</definedName>
    <definedName name="Recreation_and_Amusement_parks_event_management_gyms_Trading_Segment">'Industry Margin - Trading'!#REF!</definedName>
    <definedName name="Refactory_and_Intermediates__Mfg_Segment_" localSheetId="8">'[1]Industry Margin - Mfg'!#REF!</definedName>
    <definedName name="Refactory_and_Intermediates__Mfg_Segment_" localSheetId="10">'[1]Industry Margin - Mfg'!#REF!</definedName>
    <definedName name="Refactory_and_Intermediates__Mfg_Segment_" localSheetId="7">'[2]industry margin - mfg'!#REF!</definedName>
    <definedName name="Refactory_and_Intermediates__Mfg_Segment_" localSheetId="9">'[1]Industry Margin - Mfg'!#REF!</definedName>
    <definedName name="Refactory_and_Intermediates__Mfg_Segment_">'Industry Margin - Mfg'!#REF!</definedName>
    <definedName name="Refactory_and_Intermediates_Service_Segment" localSheetId="8">'[1]Industry Margin - Service'!#REF!</definedName>
    <definedName name="Refactory_and_Intermediates_Service_Segment" localSheetId="10">'[1]Industry Margin - Service'!#REF!</definedName>
    <definedName name="Refactory_and_Intermediates_Service_Segment" localSheetId="7">'[2]industry margin - service'!#REF!</definedName>
    <definedName name="Refactory_and_Intermediates_Service_Segment" localSheetId="9">'[1]Industry Margin - Service'!#REF!</definedName>
    <definedName name="Refactory_and_Intermediates_Service_Segment">'Industry Margin - Service'!#REF!</definedName>
    <definedName name="Refactory_and_Intermediates_Trading_Segment" localSheetId="8">'[1]Industry Margin - Trading'!#REF!</definedName>
    <definedName name="Refactory_and_Intermediates_Trading_Segment" localSheetId="10">'[1]Industry Margin - Trading'!#REF!</definedName>
    <definedName name="Refactory_and_Intermediates_Trading_Segment" localSheetId="7">'[2]industry margin - trading'!#REF!</definedName>
    <definedName name="Refactory_and_Intermediates_Trading_Segment" localSheetId="9">'[1]Industry Margin - Trading'!#REF!</definedName>
    <definedName name="Refactory_and_Intermediates_Trading_Segment">'Industry Margin - Trading'!#REF!</definedName>
    <definedName name="Reject_Reason">OFFSET(#REF!,0,0,COUNTA(#REF!),1)</definedName>
    <definedName name="Relationship" localSheetId="4">Sheet1!$H$5:$H$14</definedName>
    <definedName name="Relationship" localSheetId="8">#REF!</definedName>
    <definedName name="Relationship" localSheetId="10">#REF!</definedName>
    <definedName name="Relationship" localSheetId="7">[2]Sheet1!$H$5:$H$14</definedName>
    <definedName name="Relationship" localSheetId="3">Sheet1!$H$5:$H$14</definedName>
    <definedName name="Relationship" localSheetId="9">#REF!</definedName>
    <definedName name="Relationship" localSheetId="1">Sheet1!$H$5:$H$14</definedName>
    <definedName name="Relationship" localSheetId="0">Sheet1!$H$5:$H$14</definedName>
    <definedName name="Relationship" localSheetId="2">Sheet1!$H$5:$H$14</definedName>
    <definedName name="Relationship" localSheetId="21">[5]Sheet1!$H$5:$H$14</definedName>
    <definedName name="Relationship">Sheet1!$H$5:$H$14</definedName>
    <definedName name="rent" localSheetId="8">#REF!</definedName>
    <definedName name="rent" localSheetId="10">#REF!</definedName>
    <definedName name="rent" localSheetId="7">#REF!</definedName>
    <definedName name="rent" localSheetId="9">#REF!</definedName>
    <definedName name="rent">Sheet8!$I$9:$I$10</definedName>
    <definedName name="Repayment_Bank_Acc">#REF!</definedName>
    <definedName name="Repayment_EMI_Type">OFFSET(#REF!,0,0,COUNTA(#REF!),1)</definedName>
    <definedName name="Resi_Proof">OFFSET(#REF!,0,0,COUNTA(#REF!),1)</definedName>
    <definedName name="Retail_M" localSheetId="8">'[1]Industry Margin - Mfg'!#REF!</definedName>
    <definedName name="Retail_M" localSheetId="10">'[1]Industry Margin - Mfg'!#REF!</definedName>
    <definedName name="Retail_M" localSheetId="7">'[2]industry margin - mfg'!#REF!</definedName>
    <definedName name="Retail_M" localSheetId="9">'[1]Industry Margin - Mfg'!#REF!</definedName>
    <definedName name="Retail_M">'Industry Margin - Mfg'!#REF!</definedName>
    <definedName name="Retail_Services_Industry" localSheetId="8">'[1]Industry Margin - Service'!#REF!</definedName>
    <definedName name="Retail_Services_Industry" localSheetId="10">'[1]Industry Margin - Service'!#REF!</definedName>
    <definedName name="Retail_Services_Industry" localSheetId="7">'[2]industry margin - service'!#REF!</definedName>
    <definedName name="Retail_Services_Industry" localSheetId="9">'[1]Industry Margin - Service'!#REF!</definedName>
    <definedName name="Retail_Services_Industry">'Industry Margin - Service'!#REF!</definedName>
    <definedName name="Retail_Trading">'Industry Margin - Trading'!$B$46:$B$47</definedName>
    <definedName name="ROI_Sel">#REF!</definedName>
    <definedName name="Rubber_and_Rubber_products__Mfg_Segment_">'Industry Margin - Mfg'!$D$63:$DL$63</definedName>
    <definedName name="Rubber_and_Rubber_products_Service_Segment" localSheetId="8">'[1]Industry Margin - Service'!#REF!</definedName>
    <definedName name="Rubber_and_Rubber_products_Service_Segment" localSheetId="10">'[1]Industry Margin - Service'!#REF!</definedName>
    <definedName name="Rubber_and_Rubber_products_Service_Segment" localSheetId="7">'[2]industry margin - service'!#REF!</definedName>
    <definedName name="Rubber_and_Rubber_products_Service_Segment" localSheetId="9">'[1]Industry Margin - Service'!#REF!</definedName>
    <definedName name="Rubber_and_Rubber_products_Service_Segment">'Industry Margin - Service'!#REF!</definedName>
    <definedName name="Rubber_and_Rubber_products_Trading_Segment">'Industry Margin - Trading'!$C$48:$AF$48</definedName>
    <definedName name="Rubber_Natural_M">'Industry Margin - Mfg'!$C$63</definedName>
    <definedName name="Rubber_Natural_Services_Industry" localSheetId="8">'[1]Industry Margin - Service'!#REF!</definedName>
    <definedName name="Rubber_Natural_Services_Industry" localSheetId="10">'[1]Industry Margin - Service'!#REF!</definedName>
    <definedName name="Rubber_Natural_Services_Industry" localSheetId="7">'[2]industry margin - service'!#REF!</definedName>
    <definedName name="Rubber_Natural_Services_Industry" localSheetId="9">'[1]Industry Margin - Service'!#REF!</definedName>
    <definedName name="Rubber_Natural_Services_Industry">'Industry Margin - Service'!#REF!</definedName>
    <definedName name="Rubber_Natural_Trading">'Industry Margin - Trading'!$B$48</definedName>
    <definedName name="Safety_Prodycts__Mfg_Segment_" localSheetId="8">'[1]Industry Margin - Mfg'!#REF!</definedName>
    <definedName name="Safety_Prodycts__Mfg_Segment_" localSheetId="10">'[1]Industry Margin - Mfg'!#REF!</definedName>
    <definedName name="Safety_Prodycts__Mfg_Segment_" localSheetId="7">'[2]industry margin - mfg'!#REF!</definedName>
    <definedName name="Safety_Prodycts__Mfg_Segment_" localSheetId="9">'[1]Industry Margin - Mfg'!#REF!</definedName>
    <definedName name="Safety_Prodycts__Mfg_Segment_">'Industry Margin - Mfg'!#REF!</definedName>
    <definedName name="Safety_Prodycts_Service_Segment" localSheetId="8">'[1]Industry Margin - Service'!#REF!</definedName>
    <definedName name="Safety_Prodycts_Service_Segment" localSheetId="10">'[1]Industry Margin - Service'!#REF!</definedName>
    <definedName name="Safety_Prodycts_Service_Segment" localSheetId="7">'[2]industry margin - service'!#REF!</definedName>
    <definedName name="Safety_Prodycts_Service_Segment" localSheetId="9">'[1]Industry Margin - Service'!#REF!</definedName>
    <definedName name="Safety_Prodycts_Service_Segment">'Industry Margin - Service'!#REF!</definedName>
    <definedName name="Safety_Prodycts_Trading_Segment" localSheetId="8">'[1]Industry Margin - Trading'!#REF!</definedName>
    <definedName name="Safety_Prodycts_Trading_Segment" localSheetId="10">'[1]Industry Margin - Trading'!#REF!</definedName>
    <definedName name="Safety_Prodycts_Trading_Segment" localSheetId="7">'[2]industry margin - trading'!#REF!</definedName>
    <definedName name="Safety_Prodycts_Trading_Segment" localSheetId="9">'[1]Industry Margin - Trading'!#REF!</definedName>
    <definedName name="Safety_Prodycts_Trading_Segment">'Industry Margin - Trading'!#REF!</definedName>
    <definedName name="SalesGrowthTaken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">#REF!</definedName>
    <definedName name="Season">#REF!</definedName>
    <definedName name="Seed_Related__Mfg_Segment_">'Industry Margin - Mfg'!$D$6:$DL$6</definedName>
    <definedName name="Seed_Related_Service_Segment" localSheetId="8">'[1]Industry Margin - Service'!#REF!</definedName>
    <definedName name="Seed_Related_Service_Segment" localSheetId="10">'[1]Industry Margin - Service'!#REF!</definedName>
    <definedName name="Seed_Related_Service_Segment" localSheetId="7">'[2]industry margin - service'!#REF!</definedName>
    <definedName name="Seed_Related_Service_Segment" localSheetId="9">'[1]Industry Margin - Service'!#REF!</definedName>
    <definedName name="Seed_Related_Service_Segment">'Industry Margin - Service'!#REF!</definedName>
    <definedName name="Seed_Related_Trading_Segment">'Industry Margin - Trading'!$C$5:$AF$5</definedName>
    <definedName name="Segment" localSheetId="4">'[3]Industry Margin'!$B$2:$B$193</definedName>
    <definedName name="Segment" localSheetId="3">'[3]Industry Margin'!$B$2:$B$193</definedName>
    <definedName name="Segment" localSheetId="1">'[3]Industry Margin'!$B$2:$B$193</definedName>
    <definedName name="Segment" localSheetId="0">'[3]Industry Margin'!$B$2:$B$193</definedName>
    <definedName name="Segment" localSheetId="2">'[3]Industry Margin'!$B$2:$B$193</definedName>
    <definedName name="Segment" localSheetId="21">'[3]Industry Margin'!$B$2:$B$193</definedName>
    <definedName name="segment">#REF!</definedName>
    <definedName name="Segment_Sel">#REF!</definedName>
    <definedName name="SelfSA">'[4]hdfc life'!$N$13</definedName>
    <definedName name="Service">'Industry Margin - Service'!$A$2:$A$39</definedName>
    <definedName name="Sign_Proof">OFFSET(#REF!,0,0,COUNTA(#REF!),1)</definedName>
    <definedName name="Silk__PSF__VSF__nylon_Service_Segment" localSheetId="8">'[1]Industry Margin - Service'!#REF!</definedName>
    <definedName name="Silk__PSF__VSF__nylon_Service_Segment" localSheetId="10">'[1]Industry Margin - Service'!#REF!</definedName>
    <definedName name="Silk__PSF__VSF__nylon_Service_Segment" localSheetId="7">'[2]industry margin - service'!#REF!</definedName>
    <definedName name="Silk__PSF__VSF__nylon_Service_Segment" localSheetId="9">'[1]Industry Margin - Service'!#REF!</definedName>
    <definedName name="Silk__PSF__VSF__nylon_Service_Segment">'Industry Margin - Service'!#REF!</definedName>
    <definedName name="Silk_PSF_VSF_nylon__Mfg_Segment_">'Industry Margin - Mfg'!$D$76:$DL$76</definedName>
    <definedName name="Silk_PSF_VSF_nylon_Trading_Segment" localSheetId="8">'[1]Industry Margin - Trading'!#REF!</definedName>
    <definedName name="Silk_PSF_VSF_nylon_Trading_Segment" localSheetId="10">'[1]Industry Margin - Trading'!#REF!</definedName>
    <definedName name="Silk_PSF_VSF_nylon_Trading_Segment" localSheetId="7">'[2]industry margin - trading'!#REF!</definedName>
    <definedName name="Silk_PSF_VSF_nylon_Trading_Segment" localSheetId="9">'[1]Industry Margin - Trading'!#REF!</definedName>
    <definedName name="Silk_PSF_VSF_nylon_Trading_Segment">'Industry Margin - Trading'!#REF!</definedName>
    <definedName name="Soaps_and_Detergents_M">'Industry Margin - Mfg'!$C$64:$C$64</definedName>
    <definedName name="Soaps_and_Detergents_Services_Industry" localSheetId="8">'[1]Industry Margin - Service'!#REF!</definedName>
    <definedName name="Soaps_and_Detergents_Services_Industry" localSheetId="10">'[1]Industry Margin - Service'!#REF!</definedName>
    <definedName name="Soaps_and_Detergents_Services_Industry" localSheetId="7">'[2]industry margin - service'!#REF!</definedName>
    <definedName name="Soaps_and_Detergents_Services_Industry" localSheetId="9">'[1]Industry Margin - Service'!#REF!</definedName>
    <definedName name="Soaps_and_Detergents_Services_Industry">'Industry Margin - Service'!#REF!</definedName>
    <definedName name="Soaps_and_Detergents_Trading">'Industry Margin - Trading'!$B$49:$B$49</definedName>
    <definedName name="Soft_drinks__bottled_water__Non_alcoholic_beverages_Service_Segment" localSheetId="8">'[1]Industry Margin - Service'!#REF!</definedName>
    <definedName name="Soft_drinks__bottled_water__Non_alcoholic_beverages_Service_Segment" localSheetId="10">'[1]Industry Margin - Service'!#REF!</definedName>
    <definedName name="Soft_drinks__bottled_water__Non_alcoholic_beverages_Service_Segment" localSheetId="7">'[2]industry margin - service'!#REF!</definedName>
    <definedName name="Soft_drinks__bottled_water__Non_alcoholic_beverages_Service_Segment" localSheetId="9">'[1]Industry Margin - Service'!#REF!</definedName>
    <definedName name="Soft_drinks__bottled_water__Non_alcoholic_beverages_Service_Segment">'Industry Margin - Service'!#REF!</definedName>
    <definedName name="Soft_drinks_bottled_water_Non_alcoholic_beverages__Mfg_Segment_">'Industry Margin - Mfg'!$D$23:$DL$23</definedName>
    <definedName name="Soft_drinks_bottled_water_Non_alcoholic_beverages_Trading_Segment" localSheetId="8">'[1]Industry Margin - Trading'!#REF!</definedName>
    <definedName name="Soft_drinks_bottled_water_Non_alcoholic_beverages_Trading_Segment" localSheetId="10">'[1]Industry Margin - Trading'!#REF!</definedName>
    <definedName name="Soft_drinks_bottled_water_Non_alcoholic_beverages_Trading_Segment" localSheetId="7">'[2]industry margin - trading'!#REF!</definedName>
    <definedName name="Soft_drinks_bottled_water_Non_alcoholic_beverages_Trading_Segment" localSheetId="9">'[1]Industry Margin - Trading'!#REF!</definedName>
    <definedName name="Soft_drinks_bottled_water_Non_alcoholic_beverages_Trading_Segment">'Industry Margin - Trading'!#REF!</definedName>
    <definedName name="SORP" localSheetId="4">Sheet1!$L$16:$L$22</definedName>
    <definedName name="SORP" localSheetId="8">#REF!</definedName>
    <definedName name="SORP" localSheetId="10">#REF!</definedName>
    <definedName name="SORP" localSheetId="7">#REF!</definedName>
    <definedName name="SORP" localSheetId="3">Sheet1!$L$16:$L$22</definedName>
    <definedName name="SORP" localSheetId="9">#REF!</definedName>
    <definedName name="SORP" localSheetId="1">Sheet1!$L$16:$L$22</definedName>
    <definedName name="SORP" localSheetId="0">Sheet1!$L$16:$L$22</definedName>
    <definedName name="SORP" localSheetId="2">Sheet1!$L$16:$L$22</definedName>
    <definedName name="SORP" localSheetId="21">[5]Sheet1!$L$16:$L$22</definedName>
    <definedName name="SORP">Sheet1!$L$16:$L$22</definedName>
    <definedName name="Speciality_M">'Industry Margin - Mfg'!$C$65:$C$66</definedName>
    <definedName name="Speciality_Services_Industry" localSheetId="8">'[1]Industry Margin - Service'!#REF!</definedName>
    <definedName name="Speciality_Services_Industry" localSheetId="10">'[1]Industry Margin - Service'!#REF!</definedName>
    <definedName name="Speciality_Services_Industry" localSheetId="7">'[2]industry margin - service'!#REF!</definedName>
    <definedName name="Speciality_Services_Industry" localSheetId="9">'[1]Industry Margin - Service'!#REF!</definedName>
    <definedName name="Speciality_Services_Industry">'Industry Margin - Service'!#REF!</definedName>
    <definedName name="Speciality_Trading">'Industry Margin - Trading'!$B$50:$B$52</definedName>
    <definedName name="Spices_and_Grams__Mfg_Segment_">'Industry Margin - Mfg'!$D$3:$DL$3</definedName>
    <definedName name="Spices_and_Grams_Service_Segment" localSheetId="8">'[1]Industry Margin - Service'!#REF!</definedName>
    <definedName name="Spices_and_Grams_Service_Segment" localSheetId="10">'[1]Industry Margin - Service'!#REF!</definedName>
    <definedName name="Spices_and_Grams_Service_Segment" localSheetId="7">'[2]industry margin - service'!#REF!</definedName>
    <definedName name="Spices_and_Grams_Service_Segment" localSheetId="9">'[1]Industry Margin - Service'!#REF!</definedName>
    <definedName name="Spices_and_Grams_Service_Segment">'Industry Margin - Service'!#REF!</definedName>
    <definedName name="Spices_and_Grams_Trading_Segment">'Industry Margin - Trading'!$C$2:$AF$2</definedName>
    <definedName name="Sports_Goods__Sports_Academy_Service_Segment" localSheetId="8">'[1]Industry Margin - Service'!#REF!</definedName>
    <definedName name="Sports_Goods__Sports_Academy_Service_Segment" localSheetId="10">'[1]Industry Margin - Service'!#REF!</definedName>
    <definedName name="Sports_Goods__Sports_Academy_Service_Segment" localSheetId="7">'[2]industry margin - service'!#REF!</definedName>
    <definedName name="Sports_Goods__Sports_Academy_Service_Segment" localSheetId="9">'[1]Industry Margin - Service'!#REF!</definedName>
    <definedName name="Sports_Goods__Sports_Academy_Service_Segment">'Industry Margin - Service'!#REF!</definedName>
    <definedName name="Sports_Goods_Sports_Academy__Mfg_Segment_">'Industry Margin - Mfg'!$D$65:$DL$65</definedName>
    <definedName name="Sports_Goods_Sports_Academy_Trading_Segment">'Industry Margin - Trading'!$C$50:$AF$50</definedName>
    <definedName name="Status" localSheetId="4">'[3]Existing Loans'!$AF$15:$AF$19</definedName>
    <definedName name="Status" localSheetId="8">'[1]Existing Loans'!$AF$17:$AF$21</definedName>
    <definedName name="Status" localSheetId="6">[11]Sheet2!$I$7:$I$11</definedName>
    <definedName name="Status" localSheetId="10">'Existing Loans'!$AF$17:$AF$21</definedName>
    <definedName name="Status" localSheetId="7">'[2]Existing Loans'!$AF$17:$AF$21</definedName>
    <definedName name="Status" localSheetId="3">'[3]Existing Loans'!$AF$15:$AF$19</definedName>
    <definedName name="Status" localSheetId="9">'[1]Existing Loans'!$AF$17:$AF$21</definedName>
    <definedName name="Status" localSheetId="1">'[3]Existing Loans'!$AF$15:$AF$19</definedName>
    <definedName name="Status" localSheetId="0">'[3]Existing Loans'!$AF$15:$AF$19</definedName>
    <definedName name="Status" localSheetId="2">'[3]Existing Loans'!$AF$15:$AF$19</definedName>
    <definedName name="Status" localSheetId="21">'[3]Existing Loans'!$AF$15:$AF$19</definedName>
    <definedName name="Status">#REF!</definedName>
    <definedName name="Storage_Batteries__Mfg_Segment_" localSheetId="8">'[1]Industry Margin - Mfg'!#REF!</definedName>
    <definedName name="Storage_Batteries__Mfg_Segment_" localSheetId="10">'[1]Industry Margin - Mfg'!#REF!</definedName>
    <definedName name="Storage_Batteries__Mfg_Segment_" localSheetId="7">'[2]industry margin - mfg'!#REF!</definedName>
    <definedName name="Storage_Batteries__Mfg_Segment_" localSheetId="9">'[1]Industry Margin - Mfg'!#REF!</definedName>
    <definedName name="Storage_Batteries__Mfg_Segment_">'Industry Margin - Mfg'!#REF!</definedName>
    <definedName name="Storage_Batteries_Service_Segment" localSheetId="8">'[1]Industry Margin - Service'!#REF!</definedName>
    <definedName name="Storage_Batteries_Service_Segment" localSheetId="10">'[1]Industry Margin - Service'!#REF!</definedName>
    <definedName name="Storage_Batteries_Service_Segment" localSheetId="7">'[2]industry margin - service'!#REF!</definedName>
    <definedName name="Storage_Batteries_Service_Segment" localSheetId="9">'[1]Industry Margin - Service'!#REF!</definedName>
    <definedName name="Storage_Batteries_Service_Segment">'Industry Margin - Service'!#REF!</definedName>
    <definedName name="Storage_Batteries_Trading_Segment">'Industry Margin - Trading'!$C$7:$AF$7</definedName>
    <definedName name="Structurals__Mfg_Segment_" localSheetId="8">'[1]Industry Margin - Mfg'!#REF!</definedName>
    <definedName name="Structurals__Mfg_Segment_" localSheetId="10">'[1]Industry Margin - Mfg'!#REF!</definedName>
    <definedName name="Structurals__Mfg_Segment_" localSheetId="7">'[2]industry margin - mfg'!#REF!</definedName>
    <definedName name="Structurals__Mfg_Segment_" localSheetId="9">'[1]Industry Margin - Mfg'!#REF!</definedName>
    <definedName name="Structurals__Mfg_Segment_">'Industry Margin - Mfg'!#REF!</definedName>
    <definedName name="Structurals_Service_Segment">'Industry Margin - Service'!$C$9:$AP$9</definedName>
    <definedName name="Structurals_Trading_Segment" localSheetId="8">'[1]Industry Margin - Trading'!#REF!</definedName>
    <definedName name="Structurals_Trading_Segment" localSheetId="10">'[1]Industry Margin - Trading'!#REF!</definedName>
    <definedName name="Structurals_Trading_Segment" localSheetId="7">'[2]industry margin - trading'!#REF!</definedName>
    <definedName name="Structurals_Trading_Segment" localSheetId="9">'[1]Industry Margin - Trading'!#REF!</definedName>
    <definedName name="Structurals_Trading_Segment">'Industry Margin - Trading'!#REF!</definedName>
    <definedName name="Sugar__Mfg_Segment_">'Industry Margin - Mfg'!$D$67:$DL$67</definedName>
    <definedName name="Sugar_M">'Industry Margin - Mfg'!$C$67</definedName>
    <definedName name="Sugar_Service_Segment" localSheetId="8">'[1]Industry Margin - Service'!#REF!</definedName>
    <definedName name="Sugar_Service_Segment" localSheetId="10">'[1]Industry Margin - Service'!#REF!</definedName>
    <definedName name="Sugar_Service_Segment" localSheetId="7">'[2]industry margin - service'!#REF!</definedName>
    <definedName name="Sugar_Service_Segment" localSheetId="9">'[1]Industry Margin - Service'!#REF!</definedName>
    <definedName name="Sugar_Service_Segment">'Industry Margin - Service'!#REF!</definedName>
    <definedName name="Sugar_Services_Industry" localSheetId="8">'[1]Industry Margin - Service'!#REF!</definedName>
    <definedName name="Sugar_Services_Industry" localSheetId="10">'[1]Industry Margin - Service'!#REF!</definedName>
    <definedName name="Sugar_Services_Industry" localSheetId="7">'[2]industry margin - service'!#REF!</definedName>
    <definedName name="Sugar_Services_Industry" localSheetId="9">'[1]Industry Margin - Service'!#REF!</definedName>
    <definedName name="Sugar_Services_Industry">'Industry Margin - Service'!#REF!</definedName>
    <definedName name="Sugar_Trading">'Industry Margin - Trading'!$B$53</definedName>
    <definedName name="Sugar_Trading_Segment">'Industry Margin - Trading'!$C$53:$AF$53</definedName>
    <definedName name="SumAssured">'[4]hdfc life'!#REF!</definedName>
    <definedName name="Switching_Appratus__Mfg_Segment_">'Industry Margin - Mfg'!$D$34:$DL$34</definedName>
    <definedName name="Switching_Appratus_Service_Segment" localSheetId="8">'[1]Industry Margin - Service'!#REF!</definedName>
    <definedName name="Switching_Appratus_Service_Segment" localSheetId="10">'[1]Industry Margin - Service'!#REF!</definedName>
    <definedName name="Switching_Appratus_Service_Segment" localSheetId="7">'[2]industry margin - service'!#REF!</definedName>
    <definedName name="Switching_Appratus_Service_Segment" localSheetId="9">'[1]Industry Margin - Service'!#REF!</definedName>
    <definedName name="Switching_Appratus_Service_Segment">'Industry Margin - Service'!#REF!</definedName>
    <definedName name="Switching_Appratus_Trading_Segment" localSheetId="8">'[1]Industry Margin - Trading'!#REF!</definedName>
    <definedName name="Switching_Appratus_Trading_Segment" localSheetId="10">'[1]Industry Margin - Trading'!#REF!</definedName>
    <definedName name="Switching_Appratus_Trading_Segment" localSheetId="7">'[2]industry margin - trading'!#REF!</definedName>
    <definedName name="Switching_Appratus_Trading_Segment" localSheetId="9">'[1]Industry Margin - Trading'!#REF!</definedName>
    <definedName name="Switching_Appratus_Trading_Segment">'Industry Margin - Trading'!#REF!</definedName>
    <definedName name="Tax_and_Audit__Architects_Service_Segment">'Industry Margin - Service'!$C$35:$AP$35</definedName>
    <definedName name="Tax_and_Audit_Architects__Mfg_Segment_" localSheetId="8">'[1]Industry Margin - Mfg'!#REF!</definedName>
    <definedName name="Tax_and_Audit_Architects__Mfg_Segment_" localSheetId="10">'[1]Industry Margin - Mfg'!#REF!</definedName>
    <definedName name="Tax_and_Audit_Architects__Mfg_Segment_" localSheetId="7">'[2]industry margin - mfg'!#REF!</definedName>
    <definedName name="Tax_and_Audit_Architects__Mfg_Segment_" localSheetId="9">'[1]Industry Margin - Mfg'!#REF!</definedName>
    <definedName name="Tax_and_Audit_Architects__Mfg_Segment_">'Industry Margin - Mfg'!#REF!</definedName>
    <definedName name="Tax_and_Audit_Architects_Trading_Segment" localSheetId="8">'[1]Industry Margin - Trading'!#REF!</definedName>
    <definedName name="Tax_and_Audit_Architects_Trading_Segment" localSheetId="10">'[1]Industry Margin - Trading'!#REF!</definedName>
    <definedName name="Tax_and_Audit_Architects_Trading_Segment" localSheetId="7">'[2]industry margin - trading'!#REF!</definedName>
    <definedName name="Tax_and_Audit_Architects_Trading_Segment" localSheetId="9">'[1]Industry Margin - Trading'!#REF!</definedName>
    <definedName name="Tax_and_Audit_Architects_Trading_Segment">'Industry Margin - Trading'!#REF!</definedName>
    <definedName name="Taxi___Car_Rental_Trading_Segment" localSheetId="8">'[1]Industry Margin - Trading'!#REF!</definedName>
    <definedName name="Taxi___Car_Rental_Trading_Segment" localSheetId="10">'[1]Industry Margin - Trading'!#REF!</definedName>
    <definedName name="Taxi___Car_Rental_Trading_Segment" localSheetId="7">'[2]industry margin - trading'!#REF!</definedName>
    <definedName name="Taxi___Car_Rental_Trading_Segment" localSheetId="9">'[1]Industry Margin - Trading'!#REF!</definedName>
    <definedName name="Taxi___Car_Rental_Trading_Segment">'Industry Margin - Trading'!#REF!</definedName>
    <definedName name="Taxi_or_Car_Rental__Mfg_Segment_" localSheetId="8">'[1]Industry Margin - Mfg'!#REF!</definedName>
    <definedName name="Taxi_or_Car_Rental__Mfg_Segment_" localSheetId="10">'[1]Industry Margin - Mfg'!#REF!</definedName>
    <definedName name="Taxi_or_Car_Rental__Mfg_Segment_" localSheetId="7">'[2]industry margin - mfg'!#REF!</definedName>
    <definedName name="Taxi_or_Car_Rental__Mfg_Segment_" localSheetId="9">'[1]Industry Margin - Mfg'!#REF!</definedName>
    <definedName name="Taxi_or_Car_Rental__Mfg_Segment_">'Industry Margin - Mfg'!#REF!</definedName>
    <definedName name="Taxi_or_Car_Rental_Service_Segment">'Industry Margin - Service'!$C$39:$AP$39</definedName>
    <definedName name="Tea__Mfg_Segment_">'Industry Margin - Mfg'!$D$68:$DL$68</definedName>
    <definedName name="Tea_M">'Industry Margin - Mfg'!$C$68</definedName>
    <definedName name="Tea_Service_Segment" localSheetId="8">'[1]Industry Margin - Service'!#REF!</definedName>
    <definedName name="Tea_Service_Segment" localSheetId="10">'[1]Industry Margin - Service'!#REF!</definedName>
    <definedName name="Tea_Service_Segment" localSheetId="7">'[2]industry margin - service'!#REF!</definedName>
    <definedName name="Tea_Service_Segment" localSheetId="9">'[1]Industry Margin - Service'!#REF!</definedName>
    <definedName name="Tea_Service_Segment">'Industry Margin - Service'!#REF!</definedName>
    <definedName name="Tea_Services_Industry" localSheetId="8">'[1]Industry Margin - Service'!#REF!</definedName>
    <definedName name="Tea_Services_Industry" localSheetId="10">'[1]Industry Margin - Service'!#REF!</definedName>
    <definedName name="Tea_Services_Industry" localSheetId="7">'[2]industry margin - service'!#REF!</definedName>
    <definedName name="Tea_Services_Industry" localSheetId="9">'[1]Industry Margin - Service'!#REF!</definedName>
    <definedName name="Tea_Services_Industry">'Industry Margin - Service'!#REF!</definedName>
    <definedName name="Tea_Trading">'Industry Margin - Trading'!$B$54</definedName>
    <definedName name="Tea_Trading_Segment">'Industry Margin - Trading'!$C$54:$AF$54</definedName>
    <definedName name="Technical_Consultancy_and_Engg_services__IT_consulting__salaried_employees__doctors__only_rental_income_Service_Segment">'Industry Margin - Service'!$C$33:$AP$33</definedName>
    <definedName name="Technical_Consultancy_and_Engg_services_IT_consulting_salaried_employees_doctors_only_rental_income__Mfg_Segment_" localSheetId="8">'[1]Industry Margin - Mfg'!#REF!</definedName>
    <definedName name="Technical_Consultancy_and_Engg_services_IT_consulting_salaried_employees_doctors_only_rental_income__Mfg_Segment_" localSheetId="10">'[1]Industry Margin - Mfg'!#REF!</definedName>
    <definedName name="Technical_Consultancy_and_Engg_services_IT_consulting_salaried_employees_doctors_only_rental_income__Mfg_Segment_" localSheetId="7">'[2]industry margin - mfg'!#REF!</definedName>
    <definedName name="Technical_Consultancy_and_Engg_services_IT_consulting_salaried_employees_doctors_only_rental_income__Mfg_Segment_" localSheetId="9">'[1]Industry Margin - Mfg'!#REF!</definedName>
    <definedName name="Technical_Consultancy_and_Engg_services_IT_consulting_salaried_employees_doctors_only_rental_income__Mfg_Segment_">'Industry Margin - Mfg'!#REF!</definedName>
    <definedName name="Technical_Consultancy_and_Engg_services_IT_consulting_salaried_employees_doctors_only_rental_income_Trading_Segment" localSheetId="8">'[1]Industry Margin - Trading'!#REF!</definedName>
    <definedName name="Technical_Consultancy_and_Engg_services_IT_consulting_salaried_employees_doctors_only_rental_income_Trading_Segment" localSheetId="10">'[1]Industry Margin - Trading'!#REF!</definedName>
    <definedName name="Technical_Consultancy_and_Engg_services_IT_consulting_salaried_employees_doctors_only_rental_income_Trading_Segment" localSheetId="7">'[2]industry margin - trading'!#REF!</definedName>
    <definedName name="Technical_Consultancy_and_Engg_services_IT_consulting_salaried_employees_doctors_only_rental_income_Trading_Segment" localSheetId="9">'[1]Industry Margin - Trading'!#REF!</definedName>
    <definedName name="Technical_Consultancy_and_Engg_services_IT_consulting_salaried_employees_doctors_only_rental_income_Trading_Segment">'Industry Margin - Trading'!#REF!</definedName>
    <definedName name="Telecom_and_Telecom_Products_M" localSheetId="8">'[1]Industry Margin - Mfg'!#REF!</definedName>
    <definedName name="Telecom_and_Telecom_Products_M" localSheetId="10">'[1]Industry Margin - Mfg'!#REF!</definedName>
    <definedName name="Telecom_and_Telecom_Products_M" localSheetId="7">'[2]industry margin - mfg'!#REF!</definedName>
    <definedName name="Telecom_and_Telecom_Products_M" localSheetId="9">'[1]Industry Margin - Mfg'!#REF!</definedName>
    <definedName name="Telecom_and_Telecom_Products_M">'Industry Margin - Mfg'!#REF!</definedName>
    <definedName name="Telecom_and_Telecom_Products_Services_Industry">'Industry Margin - Service'!$B$38</definedName>
    <definedName name="Telecom_and_Telecom_Products_Trading">'Industry Margin - Trading'!$B$55</definedName>
    <definedName name="Tenor_Sel">#REF!</definedName>
    <definedName name="Term">'[4]hdfc life'!$D$23</definedName>
    <definedName name="Textile_Fabric_M">'Industry Margin - Mfg'!$C$73</definedName>
    <definedName name="Textile_Fabric_Services_Industry" localSheetId="8">'[1]Industry Margin - Service'!#REF!</definedName>
    <definedName name="Textile_Fabric_Services_Industry" localSheetId="10">'[1]Industry Margin - Service'!#REF!</definedName>
    <definedName name="Textile_Fabric_Services_Industry" localSheetId="7">'[2]industry margin - service'!#REF!</definedName>
    <definedName name="Textile_Fabric_Services_Industry" localSheetId="9">'[1]Industry Margin - Service'!#REF!</definedName>
    <definedName name="Textile_Fabric_Services_Industry">'Industry Margin - Service'!#REF!</definedName>
    <definedName name="Textile_Fabric_Trading">'Industry Margin - Trading'!$B$58</definedName>
    <definedName name="Textile_Furnishing_M">'Industry Margin - Mfg'!$C$70</definedName>
    <definedName name="Textile_Furnishing_Services_Industry" localSheetId="8">'[1]Industry Margin - Service'!#REF!</definedName>
    <definedName name="Textile_Furnishing_Services_Industry" localSheetId="10">'[1]Industry Margin - Service'!#REF!</definedName>
    <definedName name="Textile_Furnishing_Services_Industry" localSheetId="7">'[2]industry margin - service'!#REF!</definedName>
    <definedName name="Textile_Furnishing_Services_Industry" localSheetId="9">'[1]Industry Margin - Service'!#REF!</definedName>
    <definedName name="Textile_Furnishing_Services_Industry">'Industry Margin - Service'!#REF!</definedName>
    <definedName name="Textile_Furnishing_Trading" localSheetId="8">'[1]Industry Margin - Trading'!#REF!</definedName>
    <definedName name="Textile_Furnishing_Trading" localSheetId="10">'[1]Industry Margin - Trading'!#REF!</definedName>
    <definedName name="Textile_Furnishing_Trading" localSheetId="7">'[2]industry margin - trading'!#REF!</definedName>
    <definedName name="Textile_Furnishing_Trading" localSheetId="9">'[1]Industry Margin - Trading'!#REF!</definedName>
    <definedName name="Textile_Furnishing_Trading">'Industry Margin - Trading'!#REF!</definedName>
    <definedName name="Textile_Garments_and_Apparels_M">'Industry Margin - Mfg'!$C$72</definedName>
    <definedName name="Textile_Garments_and_Apparels_Services_Industry" localSheetId="8">'[1]Industry Margin - Service'!#REF!</definedName>
    <definedName name="Textile_Garments_and_Apparels_Services_Industry" localSheetId="10">'[1]Industry Margin - Service'!#REF!</definedName>
    <definedName name="Textile_Garments_and_Apparels_Services_Industry" localSheetId="7">'[2]industry margin - service'!#REF!</definedName>
    <definedName name="Textile_Garments_and_Apparels_Services_Industry" localSheetId="9">'[1]Industry Margin - Service'!#REF!</definedName>
    <definedName name="Textile_Garments_and_Apparels_Services_Industry">'Industry Margin - Service'!#REF!</definedName>
    <definedName name="Textile_Garments_and_Apparels_Trading">'Industry Margin - Trading'!$B$57</definedName>
    <definedName name="Textile_Ginning_M">'Industry Margin - Mfg'!$C$74</definedName>
    <definedName name="Textile_Ginning_Services_Industry" localSheetId="8">'[1]Industry Margin - Service'!#REF!</definedName>
    <definedName name="Textile_Ginning_Services_Industry" localSheetId="10">'[1]Industry Margin - Service'!#REF!</definedName>
    <definedName name="Textile_Ginning_Services_Industry" localSheetId="7">'[2]industry margin - service'!#REF!</definedName>
    <definedName name="Textile_Ginning_Services_Industry" localSheetId="9">'[1]Industry Margin - Service'!#REF!</definedName>
    <definedName name="Textile_Ginning_Services_Industry">'Industry Margin - Service'!#REF!</definedName>
    <definedName name="Textile_Ginning_Trading" localSheetId="8">'[1]Industry Margin - Trading'!#REF!</definedName>
    <definedName name="Textile_Ginning_Trading" localSheetId="10">'[1]Industry Margin - Trading'!#REF!</definedName>
    <definedName name="Textile_Ginning_Trading" localSheetId="7">'[2]industry margin - trading'!#REF!</definedName>
    <definedName name="Textile_Ginning_Trading" localSheetId="9">'[1]Industry Margin - Trading'!#REF!</definedName>
    <definedName name="Textile_Ginning_Trading">'Industry Margin - Trading'!#REF!</definedName>
    <definedName name="Textile_machinery__Mfg_Segment_">'Industry Margin - Mfg'!$D$69:$DL$69</definedName>
    <definedName name="Textile_Machinery_M">'Industry Margin - Mfg'!$C$69</definedName>
    <definedName name="Textile_machinery_Service_Segment" localSheetId="8">'[1]Industry Margin - Service'!#REF!</definedName>
    <definedName name="Textile_machinery_Service_Segment" localSheetId="10">'[1]Industry Margin - Service'!#REF!</definedName>
    <definedName name="Textile_machinery_Service_Segment" localSheetId="7">'[2]industry margin - service'!#REF!</definedName>
    <definedName name="Textile_machinery_Service_Segment" localSheetId="9">'[1]Industry Margin - Service'!#REF!</definedName>
    <definedName name="Textile_machinery_Service_Segment">'Industry Margin - Service'!#REF!</definedName>
    <definedName name="Textile_Machinery_Services_Industry" localSheetId="8">'[1]Industry Margin - Service'!#REF!</definedName>
    <definedName name="Textile_Machinery_Services_Industry" localSheetId="10">'[1]Industry Margin - Service'!#REF!</definedName>
    <definedName name="Textile_Machinery_Services_Industry" localSheetId="7">'[2]industry margin - service'!#REF!</definedName>
    <definedName name="Textile_Machinery_Services_Industry" localSheetId="9">'[1]Industry Margin - Service'!#REF!</definedName>
    <definedName name="Textile_Machinery_Services_Industry">'Industry Margin - Service'!#REF!</definedName>
    <definedName name="Textile_Machinery_Trading" localSheetId="8">'[1]Industry Margin - Trading'!#REF!</definedName>
    <definedName name="Textile_Machinery_Trading" localSheetId="10">'[1]Industry Margin - Trading'!#REF!</definedName>
    <definedName name="Textile_Machinery_Trading" localSheetId="7">'[2]industry margin - trading'!#REF!</definedName>
    <definedName name="Textile_Machinery_Trading" localSheetId="9">'[1]Industry Margin - Trading'!#REF!</definedName>
    <definedName name="Textile_Machinery_Trading">'Industry Margin - Trading'!#REF!</definedName>
    <definedName name="Textile_machinery_Trading_Segment" localSheetId="8">'[1]Industry Margin - Trading'!#REF!</definedName>
    <definedName name="Textile_machinery_Trading_Segment" localSheetId="10">'[1]Industry Margin - Trading'!#REF!</definedName>
    <definedName name="Textile_machinery_Trading_Segment" localSheetId="7">'[2]industry margin - trading'!#REF!</definedName>
    <definedName name="Textile_machinery_Trading_Segment" localSheetId="9">'[1]Industry Margin - Trading'!#REF!</definedName>
    <definedName name="Textile_machinery_Trading_Segment">'Industry Margin - Trading'!#REF!</definedName>
    <definedName name="Textile_other_than_mentioned_above__Mfg_Segment_">'Industry Margin - Mfg'!$D$75:$DL$75</definedName>
    <definedName name="Textile_other_than_mentioned_above_Service_Segment" localSheetId="8">'[1]Industry Margin - Service'!#REF!</definedName>
    <definedName name="Textile_other_than_mentioned_above_Service_Segment" localSheetId="10">'[1]Industry Margin - Service'!#REF!</definedName>
    <definedName name="Textile_other_than_mentioned_above_Service_Segment" localSheetId="7">'[2]industry margin - service'!#REF!</definedName>
    <definedName name="Textile_other_than_mentioned_above_Service_Segment" localSheetId="9">'[1]Industry Margin - Service'!#REF!</definedName>
    <definedName name="Textile_other_than_mentioned_above_Service_Segment">'Industry Margin - Service'!#REF!</definedName>
    <definedName name="Textile_other_than_mentioned_above_Trading_Segment">'Industry Margin - Trading'!$C$59:$AF$59</definedName>
    <definedName name="Textile_Others_M">'Industry Margin - Mfg'!$C$75</definedName>
    <definedName name="Textile_Others_Services_Industry" localSheetId="8">'[1]Industry Margin - Service'!#REF!</definedName>
    <definedName name="Textile_Others_Services_Industry" localSheetId="10">'[1]Industry Margin - Service'!#REF!</definedName>
    <definedName name="Textile_Others_Services_Industry" localSheetId="7">'[2]industry margin - service'!#REF!</definedName>
    <definedName name="Textile_Others_Services_Industry" localSheetId="9">'[1]Industry Margin - Service'!#REF!</definedName>
    <definedName name="Textile_Others_Services_Industry">'Industry Margin - Service'!#REF!</definedName>
    <definedName name="Textile_Others_Trading">'Industry Margin - Trading'!$B$59</definedName>
    <definedName name="Textile_Processing_M" localSheetId="8">'[1]Industry Margin - Mfg'!#REF!</definedName>
    <definedName name="Textile_Processing_M" localSheetId="10">'[1]Industry Margin - Mfg'!#REF!</definedName>
    <definedName name="Textile_Processing_M" localSheetId="7">'[2]industry margin - mfg'!#REF!</definedName>
    <definedName name="Textile_Processing_M" localSheetId="9">'[1]Industry Margin - Mfg'!#REF!</definedName>
    <definedName name="Textile_Processing_M">'Industry Margin - Mfg'!#REF!</definedName>
    <definedName name="Textile_Processing_Services_Industry" localSheetId="8">'[1]Industry Margin - Service'!#REF!</definedName>
    <definedName name="Textile_Processing_Services_Industry" localSheetId="10">'[1]Industry Margin - Service'!#REF!</definedName>
    <definedName name="Textile_Processing_Services_Industry" localSheetId="7">'[2]industry margin - service'!#REF!</definedName>
    <definedName name="Textile_Processing_Services_Industry" localSheetId="9">'[1]Industry Margin - Service'!#REF!</definedName>
    <definedName name="Textile_Processing_Services_Industry">'Industry Margin - Service'!#REF!</definedName>
    <definedName name="Textile_Processing_Trading" localSheetId="8">'[1]Industry Margin - Trading'!#REF!</definedName>
    <definedName name="Textile_Processing_Trading" localSheetId="10">'[1]Industry Margin - Trading'!#REF!</definedName>
    <definedName name="Textile_Processing_Trading" localSheetId="7">'[2]industry margin - trading'!#REF!</definedName>
    <definedName name="Textile_Processing_Trading" localSheetId="9">'[1]Industry Margin - Trading'!#REF!</definedName>
    <definedName name="Textile_Processing_Trading">'Industry Margin - Trading'!#REF!</definedName>
    <definedName name="Textile_Synthetic_M">'Industry Margin - Mfg'!$C$76:$C$77</definedName>
    <definedName name="Textile_Synthetic_Services_Industry" localSheetId="8">'[1]Industry Margin - Service'!#REF!</definedName>
    <definedName name="Textile_Synthetic_Services_Industry" localSheetId="10">'[1]Industry Margin - Service'!#REF!</definedName>
    <definedName name="Textile_Synthetic_Services_Industry" localSheetId="7">'[2]industry margin - service'!#REF!</definedName>
    <definedName name="Textile_Synthetic_Services_Industry" localSheetId="9">'[1]Industry Margin - Service'!#REF!</definedName>
    <definedName name="Textile_Synthetic_Services_Industry">'Industry Margin - Service'!#REF!</definedName>
    <definedName name="Textile_Synthetic_Trading" localSheetId="8">'[1]Industry Margin - Trading'!#REF!</definedName>
    <definedName name="Textile_Synthetic_Trading" localSheetId="10">'[1]Industry Margin - Trading'!#REF!</definedName>
    <definedName name="Textile_Synthetic_Trading" localSheetId="7">'[2]industry margin - trading'!#REF!</definedName>
    <definedName name="Textile_Synthetic_Trading" localSheetId="9">'[1]Industry Margin - Trading'!#REF!</definedName>
    <definedName name="Textile_Synthetic_Trading">'Industry Margin - Trading'!#REF!</definedName>
    <definedName name="Textile_Yarn_M">'Industry Margin - Mfg'!$C$71</definedName>
    <definedName name="Textile_Yarn_Services_Industry" localSheetId="8">'[1]Industry Margin - Service'!#REF!</definedName>
    <definedName name="Textile_Yarn_Services_Industry" localSheetId="10">'[1]Industry Margin - Service'!#REF!</definedName>
    <definedName name="Textile_Yarn_Services_Industry" localSheetId="7">'[2]industry margin - service'!#REF!</definedName>
    <definedName name="Textile_Yarn_Services_Industry" localSheetId="9">'[1]Industry Margin - Service'!#REF!</definedName>
    <definedName name="Textile_Yarn_Services_Industry">'Industry Margin - Service'!#REF!</definedName>
    <definedName name="Textile_Yarn_Trading">'Industry Margin - Trading'!$B$56</definedName>
    <definedName name="Textiles__Blended_Yarn_Service_Segment" localSheetId="8">'[1]Industry Margin - Service'!#REF!</definedName>
    <definedName name="Textiles__Blended_Yarn_Service_Segment" localSheetId="10">'[1]Industry Margin - Service'!#REF!</definedName>
    <definedName name="Textiles__Blended_Yarn_Service_Segment" localSheetId="7">'[2]industry margin - service'!#REF!</definedName>
    <definedName name="Textiles__Blended_Yarn_Service_Segment" localSheetId="9">'[1]Industry Margin - Service'!#REF!</definedName>
    <definedName name="Textiles__Blended_Yarn_Service_Segment">'Industry Margin - Service'!#REF!</definedName>
    <definedName name="Textiles_Blended_Yarn__Mfg_Segment_">'Industry Margin - Mfg'!$D$71:$DL$71</definedName>
    <definedName name="Textiles_Blended_Yarn_Trading_Segment">'Industry Margin - Trading'!$C$56:$AF$56</definedName>
    <definedName name="Ticketing_and_Taxi_Services__Mfg_Segment_" localSheetId="8">'[1]Industry Margin - Mfg'!#REF!</definedName>
    <definedName name="Ticketing_and_Taxi_Services__Mfg_Segment_" localSheetId="10">'[1]Industry Margin - Mfg'!#REF!</definedName>
    <definedName name="Ticketing_and_Taxi_Services__Mfg_Segment_" localSheetId="7">'[2]industry margin - mfg'!#REF!</definedName>
    <definedName name="Ticketing_and_Taxi_Services__Mfg_Segment_" localSheetId="9">'[1]Industry Margin - Mfg'!#REF!</definedName>
    <definedName name="Ticketing_and_Taxi_Services__Mfg_Segment_">'Industry Margin - Mfg'!#REF!</definedName>
    <definedName name="Ticketing_and_Taxi_Services_Service_Segment" localSheetId="8">'[1]Industry Margin - Service'!#REF!</definedName>
    <definedName name="Ticketing_and_Taxi_Services_Service_Segment" localSheetId="10">'[1]Industry Margin - Service'!#REF!</definedName>
    <definedName name="Ticketing_and_Taxi_Services_Service_Segment" localSheetId="7">'[2]industry margin - service'!#REF!</definedName>
    <definedName name="Ticketing_and_Taxi_Services_Service_Segment" localSheetId="9">'[1]Industry Margin - Service'!#REF!</definedName>
    <definedName name="Ticketing_and_Taxi_Services_Service_Segment">'Industry Margin - Service'!#REF!</definedName>
    <definedName name="Ticketing_and_Taxi_Services_Trading_Segment" localSheetId="8">'[1]Industry Margin - Trading'!#REF!</definedName>
    <definedName name="Ticketing_and_Taxi_Services_Trading_Segment" localSheetId="10">'[1]Industry Margin - Trading'!#REF!</definedName>
    <definedName name="Ticketing_and_Taxi_Services_Trading_Segment" localSheetId="7">'[2]industry margin - trading'!#REF!</definedName>
    <definedName name="Ticketing_and_Taxi_Services_Trading_Segment" localSheetId="9">'[1]Industry Margin - Trading'!#REF!</definedName>
    <definedName name="Ticketing_and_Taxi_Services_Trading_Segment">'Industry Margin - Trading'!#REF!</definedName>
    <definedName name="Tiles_Ceramic_or_Building_Construction_Material_M">'Industry Margin - Mfg'!$C$78:$C$79</definedName>
    <definedName name="Tiles_Ceramic_or_Building_Construction_Material_Services_Industry" localSheetId="8">'[1]Industry Margin - Service'!#REF!</definedName>
    <definedName name="Tiles_Ceramic_or_Building_Construction_Material_Services_Industry" localSheetId="10">'[1]Industry Margin - Service'!#REF!</definedName>
    <definedName name="Tiles_Ceramic_or_Building_Construction_Material_Services_Industry" localSheetId="7">'[2]industry margin - service'!#REF!</definedName>
    <definedName name="Tiles_Ceramic_or_Building_Construction_Material_Services_Industry" localSheetId="9">'[1]Industry Margin - Service'!#REF!</definedName>
    <definedName name="Tiles_Ceramic_or_Building_Construction_Material_Services_Industry">'Industry Margin - Service'!#REF!</definedName>
    <definedName name="Tiles_Ceramic_or_Building_Construction_Material_Trading">'Industry Margin - Trading'!$B$60:$B$61</definedName>
    <definedName name="Timber_and_Timber_Products_M">'Industry Margin - Mfg'!$C$80</definedName>
    <definedName name="Timber_and_Timber_Products_Services_Industry" localSheetId="8">'[1]Industry Margin - Service'!#REF!</definedName>
    <definedName name="Timber_and_Timber_Products_Services_Industry" localSheetId="10">'[1]Industry Margin - Service'!#REF!</definedName>
    <definedName name="Timber_and_Timber_Products_Services_Industry" localSheetId="7">'[2]industry margin - service'!#REF!</definedName>
    <definedName name="Timber_and_Timber_Products_Services_Industry" localSheetId="9">'[1]Industry Margin - Service'!#REF!</definedName>
    <definedName name="Timber_and_Timber_Products_Services_Industry">'Industry Margin - Service'!#REF!</definedName>
    <definedName name="Timber_and_Timber_Products_Trading">'Industry Margin - Trading'!$B$62</definedName>
    <definedName name="Title">OFFSET(#REF!,0,0,COUNTA(#REF!),1)</definedName>
    <definedName name="Tobacco_M">'Industry Margin - Mfg'!$C$81</definedName>
    <definedName name="Tobacco_Products__Mfg_Segment_">'Industry Margin - Mfg'!$D$81:$DL$81</definedName>
    <definedName name="Tobacco_Products_Service_Segment" localSheetId="8">'[1]Industry Margin - Service'!#REF!</definedName>
    <definedName name="Tobacco_Products_Service_Segment" localSheetId="10">'[1]Industry Margin - Service'!#REF!</definedName>
    <definedName name="Tobacco_Products_Service_Segment" localSheetId="7">'[2]industry margin - service'!#REF!</definedName>
    <definedName name="Tobacco_Products_Service_Segment" localSheetId="9">'[1]Industry Margin - Service'!#REF!</definedName>
    <definedName name="Tobacco_Products_Service_Segment">'Industry Margin - Service'!#REF!</definedName>
    <definedName name="Tobacco_Products_Trading_Segment">'Industry Margin - Trading'!$C$63:$AF$63</definedName>
    <definedName name="Tobacco_Services_Industry" localSheetId="8">'[1]Industry Margin - Service'!#REF!</definedName>
    <definedName name="Tobacco_Services_Industry" localSheetId="10">'[1]Industry Margin - Service'!#REF!</definedName>
    <definedName name="Tobacco_Services_Industry" localSheetId="7">'[2]industry margin - service'!#REF!</definedName>
    <definedName name="Tobacco_Services_Industry" localSheetId="9">'[1]Industry Margin - Service'!#REF!</definedName>
    <definedName name="Tobacco_Services_Industry">'Industry Margin - Service'!#REF!</definedName>
    <definedName name="Tobacco_Trading">'Industry Margin - Trading'!$B$63</definedName>
    <definedName name="Total_Interest">#REF!</definedName>
    <definedName name="Total_Pay">#REF!</definedName>
    <definedName name="Total_Payment" localSheetId="8">scheduled_payment+extra_payment</definedName>
    <definedName name="Total_Payment" localSheetId="10">scheduled_payment+extra_payment</definedName>
    <definedName name="Total_Payment" localSheetId="9">scheduled_payment+extra_payment</definedName>
    <definedName name="Total_Payment">scheduled_payment+extra_payment</definedName>
    <definedName name="Tours_and_Travels_M" localSheetId="8">'[1]Industry Margin - Mfg'!#REF!</definedName>
    <definedName name="Tours_and_Travels_M" localSheetId="10">'[1]Industry Margin - Mfg'!#REF!</definedName>
    <definedName name="Tours_and_Travels_M" localSheetId="7">'[2]industry margin - mfg'!#REF!</definedName>
    <definedName name="Tours_and_Travels_M" localSheetId="9">'[1]Industry Margin - Mfg'!#REF!</definedName>
    <definedName name="Tours_and_Travels_M">'Industry Margin - Mfg'!#REF!</definedName>
    <definedName name="Tours_and_Travels_Services_Industry">'Industry Margin - Service'!$B$39:$B$39</definedName>
    <definedName name="Tours_and_Travels_Trading" localSheetId="8">'[1]Industry Margin - Trading'!#REF!</definedName>
    <definedName name="Tours_and_Travels_Trading" localSheetId="10">'[1]Industry Margin - Trading'!#REF!</definedName>
    <definedName name="Tours_and_Travels_Trading" localSheetId="7">'[2]industry margin - trading'!#REF!</definedName>
    <definedName name="Tours_and_Travels_Trading" localSheetId="9">'[1]Industry Margin - Trading'!#REF!</definedName>
    <definedName name="Tours_and_Travels_Trading">'Industry Margin - Trading'!#REF!</definedName>
    <definedName name="Tractors__Mfg_Segment_">'Industry Margin - Mfg'!$D$82:$DL$82</definedName>
    <definedName name="Tractors_M">'Industry Margin - Mfg'!$C$82</definedName>
    <definedName name="Tractors_Service_Segment" localSheetId="8">'[1]Industry Margin - Service'!#REF!</definedName>
    <definedName name="Tractors_Service_Segment" localSheetId="10">'[1]Industry Margin - Service'!#REF!</definedName>
    <definedName name="Tractors_Service_Segment" localSheetId="7">'[2]industry margin - service'!#REF!</definedName>
    <definedName name="Tractors_Service_Segment" localSheetId="9">'[1]Industry Margin - Service'!#REF!</definedName>
    <definedName name="Tractors_Service_Segment">'Industry Margin - Service'!#REF!</definedName>
    <definedName name="Tractors_Services_Industry" localSheetId="8">'[1]Industry Margin - Service'!#REF!</definedName>
    <definedName name="Tractors_Services_Industry" localSheetId="10">'[1]Industry Margin - Service'!#REF!</definedName>
    <definedName name="Tractors_Services_Industry" localSheetId="7">'[2]industry margin - service'!#REF!</definedName>
    <definedName name="Tractors_Services_Industry" localSheetId="9">'[1]Industry Margin - Service'!#REF!</definedName>
    <definedName name="Tractors_Services_Industry">'Industry Margin - Service'!#REF!</definedName>
    <definedName name="Tractors_Trading">'Industry Margin - Trading'!$B$64</definedName>
    <definedName name="Tractors_Trading_Segment">'Industry Margin - Trading'!$C$64:$AF$64</definedName>
    <definedName name="Trading">'Industry Margin - Trading'!$A$2:$A$65</definedName>
    <definedName name="Transformers__Mfg_Segment_">'Industry Margin - Mfg'!$D$62:$DL$62</definedName>
    <definedName name="Transformers_Service_Segment" localSheetId="8">'[1]Industry Margin - Service'!#REF!</definedName>
    <definedName name="Transformers_Service_Segment" localSheetId="10">'[1]Industry Margin - Service'!#REF!</definedName>
    <definedName name="Transformers_Service_Segment" localSheetId="7">'[2]industry margin - service'!#REF!</definedName>
    <definedName name="Transformers_Service_Segment" localSheetId="9">'[1]Industry Margin - Service'!#REF!</definedName>
    <definedName name="Transformers_Service_Segment">'Industry Margin - Service'!#REF!</definedName>
    <definedName name="Transformers_Trading_Segment" localSheetId="8">'[1]Industry Margin - Trading'!#REF!</definedName>
    <definedName name="Transformers_Trading_Segment" localSheetId="10">'[1]Industry Margin - Trading'!#REF!</definedName>
    <definedName name="Transformers_Trading_Segment" localSheetId="7">'[2]industry margin - trading'!#REF!</definedName>
    <definedName name="Transformers_Trading_Segment" localSheetId="9">'[1]Industry Margin - Trading'!#REF!</definedName>
    <definedName name="Transformers_Trading_Segment">'Industry Margin - Trading'!#REF!</definedName>
    <definedName name="Transmission_line_towers_and_equipment__Mfg_Segment_" localSheetId="8">'[1]Industry Margin - Mfg'!#REF!</definedName>
    <definedName name="Transmission_line_towers_and_equipment__Mfg_Segment_" localSheetId="10">'[1]Industry Margin - Mfg'!#REF!</definedName>
    <definedName name="Transmission_line_towers_and_equipment__Mfg_Segment_" localSheetId="7">'[2]industry margin - mfg'!#REF!</definedName>
    <definedName name="Transmission_line_towers_and_equipment__Mfg_Segment_" localSheetId="9">'[1]Industry Margin - Mfg'!#REF!</definedName>
    <definedName name="Transmission_line_towers_and_equipment__Mfg_Segment_">'Industry Margin - Mfg'!#REF!</definedName>
    <definedName name="Transmission_line_towers_and_equipment_Service_Segment">'Industry Margin - Service'!$C$31:$AP$31</definedName>
    <definedName name="Transmission_line_towers_and_equipment_Trading_Segment" localSheetId="8">'[1]Industry Margin - Trading'!#REF!</definedName>
    <definedName name="Transmission_line_towers_and_equipment_Trading_Segment" localSheetId="10">'[1]Industry Margin - Trading'!#REF!</definedName>
    <definedName name="Transmission_line_towers_and_equipment_Trading_Segment" localSheetId="7">'[2]industry margin - trading'!#REF!</definedName>
    <definedName name="Transmission_line_towers_and_equipment_Trading_Segment" localSheetId="9">'[1]Industry Margin - Trading'!#REF!</definedName>
    <definedName name="Transmission_line_towers_and_equipment_Trading_Segment">'Industry Margin - Trading'!#REF!</definedName>
    <definedName name="Transport_Road_M" localSheetId="8">'[1]Industry Margin - Mfg'!#REF!</definedName>
    <definedName name="Transport_Road_M" localSheetId="10">'[1]Industry Margin - Mfg'!#REF!</definedName>
    <definedName name="Transport_Road_M" localSheetId="7">'[2]industry margin - mfg'!#REF!</definedName>
    <definedName name="Transport_Road_M" localSheetId="9">'[1]Industry Margin - Mfg'!#REF!</definedName>
    <definedName name="Transport_Road_M">'Industry Margin - Mfg'!#REF!</definedName>
    <definedName name="Transport_Road_Services_Industry" localSheetId="8">'[1]Industry Margin - Service'!#REF!</definedName>
    <definedName name="Transport_Road_Services_Industry" localSheetId="10">'[1]Industry Margin - Service'!#REF!</definedName>
    <definedName name="Transport_Road_Services_Industry" localSheetId="7">'[2]industry margin - service'!#REF!</definedName>
    <definedName name="Transport_Road_Services_Industry" localSheetId="9">'[1]Industry Margin - Service'!#REF!</definedName>
    <definedName name="Transport_Road_Services_Industry">'Industry Margin - Service'!#REF!</definedName>
    <definedName name="Transport_Road_Trading" localSheetId="8">'[1]Industry Margin - Trading'!#REF!</definedName>
    <definedName name="Transport_Road_Trading" localSheetId="10">'[1]Industry Margin - Trading'!#REF!</definedName>
    <definedName name="Transport_Road_Trading" localSheetId="7">'[2]industry margin - trading'!#REF!</definedName>
    <definedName name="Transport_Road_Trading" localSheetId="9">'[1]Industry Margin - Trading'!#REF!</definedName>
    <definedName name="Transport_Road_Trading">'Industry Margin - Trading'!#REF!</definedName>
    <definedName name="Turnkey_Services__Mfg_Segment_" localSheetId="8">'[1]Industry Margin - Mfg'!#REF!</definedName>
    <definedName name="Turnkey_Services__Mfg_Segment_" localSheetId="10">'[1]Industry Margin - Mfg'!#REF!</definedName>
    <definedName name="Turnkey_Services__Mfg_Segment_" localSheetId="7">'[2]industry margin - mfg'!#REF!</definedName>
    <definedName name="Turnkey_Services__Mfg_Segment_" localSheetId="9">'[1]Industry Margin - Mfg'!#REF!</definedName>
    <definedName name="Turnkey_Services__Mfg_Segment_">'Industry Margin - Mfg'!#REF!</definedName>
    <definedName name="Turnkey_Services_Service_Segment" localSheetId="8">'[1]Industry Margin - Service'!#REF!</definedName>
    <definedName name="Turnkey_Services_Service_Segment" localSheetId="10">'[1]Industry Margin - Service'!#REF!</definedName>
    <definedName name="Turnkey_Services_Service_Segment" localSheetId="7">'[2]industry margin - service'!#REF!</definedName>
    <definedName name="Turnkey_Services_Service_Segment" localSheetId="9">'[1]Industry Margin - Service'!#REF!</definedName>
    <definedName name="Turnkey_Services_Service_Segment">'Industry Margin - Service'!#REF!</definedName>
    <definedName name="Turnkey_Services_Trading_Segment" localSheetId="8">'[1]Industry Margin - Trading'!#REF!</definedName>
    <definedName name="Turnkey_Services_Trading_Segment" localSheetId="10">'[1]Industry Margin - Trading'!#REF!</definedName>
    <definedName name="Turnkey_Services_Trading_Segment" localSheetId="7">'[2]industry margin - trading'!#REF!</definedName>
    <definedName name="Turnkey_Services_Trading_Segment" localSheetId="9">'[1]Industry Margin - Trading'!#REF!</definedName>
    <definedName name="Turnkey_Services_Trading_Segment">'Industry Margin - Trading'!#REF!</definedName>
    <definedName name="Two_wheeler_dealers_and_manufacturers_including_scooters_bikes_etc_Mfg_Segment" localSheetId="8">'[1]Industry Margin - Mfg'!#REF!</definedName>
    <definedName name="Two_wheeler_dealers_and_manufacturers_including_scooters_bikes_etc_Mfg_Segment" localSheetId="10">'[1]Industry Margin - Mfg'!#REF!</definedName>
    <definedName name="Two_wheeler_dealers_and_manufacturers_including_scooters_bikes_etc_Mfg_Segment" localSheetId="7">'[2]industry margin - mfg'!#REF!</definedName>
    <definedName name="Two_wheeler_dealers_and_manufacturers_including_scooters_bikes_etc_Mfg_Segment" localSheetId="9">'[1]Industry Margin - Mfg'!#REF!</definedName>
    <definedName name="Two_wheeler_dealers_and_manufacturers_including_scooters_bikes_etc_Mfg_Segment">'Industry Margin - Mfg'!#REF!</definedName>
    <definedName name="Two_wheeler_dealers_and_manufacturers_including_scooters_bikes_etc_Service_Segment" localSheetId="8">'[1]Industry Margin - Service'!#REF!</definedName>
    <definedName name="Two_wheeler_dealers_and_manufacturers_including_scooters_bikes_etc_Service_Segment" localSheetId="10">'[1]Industry Margin - Service'!#REF!</definedName>
    <definedName name="Two_wheeler_dealers_and_manufacturers_including_scooters_bikes_etc_Service_Segment" localSheetId="7">'[2]industry margin - service'!#REF!</definedName>
    <definedName name="Two_wheeler_dealers_and_manufacturers_including_scooters_bikes_etc_Service_Segment" localSheetId="9">'[1]Industry Margin - Service'!#REF!</definedName>
    <definedName name="Two_wheeler_dealers_and_manufacturers_including_scooters_bikes_etc_Service_Segment">'Industry Margin - Service'!#REF!</definedName>
    <definedName name="Two_wheeler_dealers_and_manufacturers_including_scooters_bikes_etc_Trading_Segment">'Industry Margin - Trading'!$C$9:$AF$9</definedName>
    <definedName name="Type">#REF!</definedName>
    <definedName name="Tyres__Mfg_Segment_">'Industry Margin - Mfg'!$D$83:$DL$83</definedName>
    <definedName name="Tyres_M">'Industry Margin - Mfg'!$C$83</definedName>
    <definedName name="Tyres_Service_Segment" localSheetId="8">'[1]Industry Margin - Service'!#REF!</definedName>
    <definedName name="Tyres_Service_Segment" localSheetId="10">'[1]Industry Margin - Service'!#REF!</definedName>
    <definedName name="Tyres_Service_Segment" localSheetId="7">'[2]industry margin - service'!#REF!</definedName>
    <definedName name="Tyres_Service_Segment" localSheetId="9">'[1]Industry Margin - Service'!#REF!</definedName>
    <definedName name="Tyres_Service_Segment">'Industry Margin - Service'!#REF!</definedName>
    <definedName name="Tyres_Services_Industry" localSheetId="8">'[1]Industry Margin - Service'!#REF!</definedName>
    <definedName name="Tyres_Services_Industry" localSheetId="10">'[1]Industry Margin - Service'!#REF!</definedName>
    <definedName name="Tyres_Services_Industry" localSheetId="7">'[2]industry margin - service'!#REF!</definedName>
    <definedName name="Tyres_Services_Industry" localSheetId="9">'[1]Industry Margin - Service'!#REF!</definedName>
    <definedName name="Tyres_Services_Industry">'Industry Margin - Service'!#REF!</definedName>
    <definedName name="Tyres_Trading" localSheetId="8">'[1]Industry Margin - Trading'!#REF!</definedName>
    <definedName name="Tyres_Trading" localSheetId="10">'[1]Industry Margin - Trading'!#REF!</definedName>
    <definedName name="Tyres_Trading" localSheetId="7">'[2]industry margin - trading'!#REF!</definedName>
    <definedName name="Tyres_Trading" localSheetId="9">'[1]Industry Margin - Trading'!#REF!</definedName>
    <definedName name="Tyres_Trading">'Industry Margin - Trading'!#REF!</definedName>
    <definedName name="Tyres_Trading_Segment" localSheetId="8">'[1]Industry Margin - Trading'!#REF!</definedName>
    <definedName name="Tyres_Trading_Segment" localSheetId="10">'[1]Industry Margin - Trading'!#REF!</definedName>
    <definedName name="Tyres_Trading_Segment" localSheetId="7">'[2]industry margin - trading'!#REF!</definedName>
    <definedName name="Tyres_Trading_Segment" localSheetId="9">'[1]Industry Margin - Trading'!#REF!</definedName>
    <definedName name="Tyres_Trading_Segment">'Industry Margin - Trading'!#REF!</definedName>
    <definedName name="Unsecured" localSheetId="4">'[3]Existing Loans'!$AF$9:$AF$10</definedName>
    <definedName name="Unsecured" localSheetId="8">'[1]Existing Loans'!$AF$5:$AF$6</definedName>
    <definedName name="Unsecured" localSheetId="10">'Existing Loans'!$AF$5:$AF$6</definedName>
    <definedName name="Unsecured" localSheetId="7">'[2]Existing Loans'!$AF$5:$AF$6</definedName>
    <definedName name="Unsecured" localSheetId="3">'[3]Existing Loans'!$AF$9:$AF$10</definedName>
    <definedName name="Unsecured" localSheetId="9">'[1]Existing Loans'!$AF$5:$AF$6</definedName>
    <definedName name="Unsecured" localSheetId="1">'[3]Existing Loans'!$AF$9:$AF$10</definedName>
    <definedName name="Unsecured" localSheetId="0">'[3]Existing Loans'!$AF$9:$AF$10</definedName>
    <definedName name="Unsecured" localSheetId="2">'[3]Existing Loans'!$AF$9:$AF$10</definedName>
    <definedName name="Unsecured" localSheetId="21">'[3]Existing Loans'!$AF$9:$AF$10</definedName>
    <definedName name="Unsecured">#REF!</definedName>
    <definedName name="Values_Entered" localSheetId="8">IF(Loan_Amount*Interest_Rate*Loan_Years*Loan_Start&gt;0,1,0)</definedName>
    <definedName name="Values_Entered" localSheetId="10">IF(Loan_Amount*Interest_Rate*Loan_Years*Loan_Start&gt;0,1,0)</definedName>
    <definedName name="Values_Entered" localSheetId="9">IF(Loan_Amount*Interest_Rate*Loan_Years*Loan_Start&gt;0,1,0)</definedName>
    <definedName name="Values_Entered">IF(Loan_Amount*Interest_Rate*Loan_Years*Loan_Start&gt;0,1,0)</definedName>
    <definedName name="Valves__Mfg_Segment_">'Industry Margin - Mfg'!$D$9:$DL$9</definedName>
    <definedName name="Valves_Service_Segment" localSheetId="8">'[1]Industry Margin - Service'!#REF!</definedName>
    <definedName name="Valves_Service_Segment" localSheetId="10">'[1]Industry Margin - Service'!#REF!</definedName>
    <definedName name="Valves_Service_Segment" localSheetId="7">'[2]industry margin - service'!#REF!</definedName>
    <definedName name="Valves_Service_Segment" localSheetId="9">'[1]Industry Margin - Service'!#REF!</definedName>
    <definedName name="Valves_Service_Segment">'Industry Margin - Service'!#REF!</definedName>
    <definedName name="Valves_Trading_Segment">'Industry Margin - Trading'!$C$8:$AF$8</definedName>
    <definedName name="Verifn_Status">OFFSET(#REF!,0,0,COUNTA(#REF!),1)</definedName>
    <definedName name="Warehousing_M" localSheetId="8">'[1]Industry Margin - Mfg'!#REF!</definedName>
    <definedName name="Warehousing_M" localSheetId="10">'[1]Industry Margin - Mfg'!#REF!</definedName>
    <definedName name="Warehousing_M" localSheetId="7">'[2]industry margin - mfg'!#REF!</definedName>
    <definedName name="Warehousing_M" localSheetId="9">'[1]Industry Margin - Mfg'!#REF!</definedName>
    <definedName name="Warehousing_M">'Industry Margin - Mfg'!#REF!</definedName>
    <definedName name="Warehousing_Services_Industry" localSheetId="8">'[1]Industry Margin - Service'!#REF!</definedName>
    <definedName name="Warehousing_Services_Industry" localSheetId="10">'[1]Industry Margin - Service'!#REF!</definedName>
    <definedName name="Warehousing_Services_Industry" localSheetId="7">'[2]industry margin - service'!#REF!</definedName>
    <definedName name="Warehousing_Services_Industry" localSheetId="9">'[1]Industry Margin - Service'!#REF!</definedName>
    <definedName name="Warehousing_Services_Industry">'Industry Margin - Service'!#REF!</definedName>
    <definedName name="Warehousing_Trading" localSheetId="8">'[1]Industry Margin - Trading'!#REF!</definedName>
    <definedName name="Warehousing_Trading" localSheetId="10">'[1]Industry Margin - Trading'!#REF!</definedName>
    <definedName name="Warehousing_Trading" localSheetId="7">'[2]industry margin - trading'!#REF!</definedName>
    <definedName name="Warehousing_Trading" localSheetId="9">'[1]Industry Margin - Trading'!#REF!</definedName>
    <definedName name="Warehousing_Trading">'Industry Margin - Trading'!#REF!</definedName>
    <definedName name="Watches_M">'Industry Margin - Mfg'!$C$84</definedName>
    <definedName name="Watches_Services_Industry" localSheetId="8">'[1]Industry Margin - Service'!#REF!</definedName>
    <definedName name="Watches_Services_Industry" localSheetId="10">'[1]Industry Margin - Service'!#REF!</definedName>
    <definedName name="Watches_Services_Industry" localSheetId="7">'[2]industry margin - service'!#REF!</definedName>
    <definedName name="Watches_Services_Industry" localSheetId="9">'[1]Industry Margin - Service'!#REF!</definedName>
    <definedName name="Watches_Services_Industry">'Industry Margin - Service'!#REF!</definedName>
    <definedName name="Watches_Trading">'Industry Margin - Trading'!$B$65</definedName>
    <definedName name="Welding_Machinery__Mfg_Segment_" localSheetId="8">'[1]Industry Margin - Mfg'!#REF!</definedName>
    <definedName name="Welding_Machinery__Mfg_Segment_" localSheetId="10">'[1]Industry Margin - Mfg'!#REF!</definedName>
    <definedName name="Welding_Machinery__Mfg_Segment_" localSheetId="7">'[2]industry margin - mfg'!#REF!</definedName>
    <definedName name="Welding_Machinery__Mfg_Segment_" localSheetId="9">'[1]Industry Margin - Mfg'!#REF!</definedName>
    <definedName name="Welding_Machinery__Mfg_Segment_">'Industry Margin - Mfg'!#REF!</definedName>
    <definedName name="Welding_Machinery_Service_Segment" localSheetId="8">'[1]Industry Margin - Service'!#REF!</definedName>
    <definedName name="Welding_Machinery_Service_Segment" localSheetId="10">'[1]Industry Margin - Service'!#REF!</definedName>
    <definedName name="Welding_Machinery_Service_Segment" localSheetId="7">'[2]industry margin - service'!#REF!</definedName>
    <definedName name="Welding_Machinery_Service_Segment" localSheetId="9">'[1]Industry Margin - Service'!#REF!</definedName>
    <definedName name="Welding_Machinery_Service_Segment">'Industry Margin - Service'!#REF!</definedName>
    <definedName name="Welding_Machinery_Trading_Segment" localSheetId="8">'[1]Industry Margin - Trading'!#REF!</definedName>
    <definedName name="Welding_Machinery_Trading_Segment" localSheetId="10">'[1]Industry Margin - Trading'!#REF!</definedName>
    <definedName name="Welding_Machinery_Trading_Segment" localSheetId="7">'[2]industry margin - trading'!#REF!</definedName>
    <definedName name="Welding_Machinery_Trading_Segment" localSheetId="9">'[1]Industry Margin - Trading'!#REF!</definedName>
    <definedName name="Welding_Machinery_Trading_Segment">'Industry Margin - Trading'!#REF!</definedName>
    <definedName name="Wholesale_of_tea__coffee___cocoa">'Industry Margin - Trading'!$C$14:$AF$14</definedName>
    <definedName name="Wholesales_of_food_products__Mfg_Segment_" localSheetId="8">'[1]Industry Margin - Mfg'!#REF!</definedName>
    <definedName name="Wholesales_of_food_products__Mfg_Segment_" localSheetId="10">'[1]Industry Margin - Mfg'!#REF!</definedName>
    <definedName name="Wholesales_of_food_products__Mfg_Segment_" localSheetId="7">'[2]industry margin - mfg'!#REF!</definedName>
    <definedName name="Wholesales_of_food_products__Mfg_Segment_" localSheetId="9">'[1]Industry Margin - Mfg'!#REF!</definedName>
    <definedName name="Wholesales_of_food_products__Mfg_Segment_">'Industry Margin - Mfg'!#REF!</definedName>
    <definedName name="Wholesales_of_food_products_Service_Segment" localSheetId="8">'[1]Industry Margin - Service'!#REF!</definedName>
    <definedName name="Wholesales_of_food_products_Service_Segment" localSheetId="10">'[1]Industry Margin - Service'!#REF!</definedName>
    <definedName name="Wholesales_of_food_products_Service_Segment" localSheetId="7">'[2]industry margin - service'!#REF!</definedName>
    <definedName name="Wholesales_of_food_products_Service_Segment" localSheetId="9">'[1]Industry Margin - Service'!#REF!</definedName>
    <definedName name="Wholesales_of_food_products_Service_Segment">'Industry Margin - Service'!#REF!</definedName>
    <definedName name="Wholesales_of_food_products_Trading_Segment">'Industry Margin - Trading'!$C$24:$AF$24</definedName>
    <definedName name="With_original_weights" localSheetId="8">#REF!</definedName>
    <definedName name="With_original_weights" localSheetId="10">#REF!</definedName>
    <definedName name="With_original_weights" localSheetId="7">#REF!</definedName>
    <definedName name="With_original_weights" localSheetId="9">#REF!</definedName>
    <definedName name="With_original_weights">#REF!</definedName>
    <definedName name="Wood_and_wood_products___including_furnitures_Service_Segment" localSheetId="8">'[1]Industry Margin - Service'!#REF!</definedName>
    <definedName name="Wood_and_wood_products___including_furnitures_Service_Segment" localSheetId="10">'[1]Industry Margin - Service'!#REF!</definedName>
    <definedName name="Wood_and_wood_products___including_furnitures_Service_Segment" localSheetId="7">'[2]industry margin - service'!#REF!</definedName>
    <definedName name="Wood_and_wood_products___including_furnitures_Service_Segment" localSheetId="9">'[1]Industry Margin - Service'!#REF!</definedName>
    <definedName name="Wood_and_wood_products___including_furnitures_Service_Segment">'Industry Margin - Service'!#REF!</definedName>
    <definedName name="Wood_and_wood_products__including_furnitures__Mfg_Segment_">'Industry Margin - Mfg'!$D$80:$DL$80</definedName>
    <definedName name="Wood_and_wood_products__including_furnitures_Trading_Segment">'Industry Margin - Trading'!$C$62:$AF$62</definedName>
    <definedName name="Woolen__Mfg_Segment_">'Industry Margin - Mfg'!$D$77:$DL$77</definedName>
    <definedName name="Woolen_Service_Segment" localSheetId="8">'[1]Industry Margin - Service'!#REF!</definedName>
    <definedName name="Woolen_Service_Segment" localSheetId="10">'[1]Industry Margin - Service'!#REF!</definedName>
    <definedName name="Woolen_Service_Segment" localSheetId="7">'[2]industry margin - service'!#REF!</definedName>
    <definedName name="Woolen_Service_Segment" localSheetId="9">'[1]Industry Margin - Service'!#REF!</definedName>
    <definedName name="Woolen_Service_Segment">'Industry Margin - Service'!#REF!</definedName>
    <definedName name="Woolen_Trading_Segment" localSheetId="8">'[1]Industry Margin - Trading'!#REF!</definedName>
    <definedName name="Woolen_Trading_Segment" localSheetId="10">'[1]Industry Margin - Trading'!#REF!</definedName>
    <definedName name="Woolen_Trading_Segment" localSheetId="7">'[2]industry margin - trading'!#REF!</definedName>
    <definedName name="Woolen_Trading_Segment" localSheetId="9">'[1]Industry Margin - Trading'!#REF!</definedName>
    <definedName name="Woolen_Trading_Segment">'Industry Margin - Trading'!#REF!</definedName>
    <definedName name="wrn.Print._.All." localSheetId="8">{"Page1",#N/A,FALSE,"Page 1";"Page2",#N/A,FALSE,"Page 2";"Industry etc.",#N/A,FALSE,"Industry and Country Scores"}</definedName>
    <definedName name="wrn.Print._.All." localSheetId="10">{"Page1",#N/A,FALSE,"Page 1";"Page2",#N/A,FALSE,"Page 2";"Industry etc.",#N/A,FALSE,"Industry and Country Scores"}</definedName>
    <definedName name="wrn.Print._.All." localSheetId="9">{"Page1",#N/A,FALSE,"Page 1";"Page2",#N/A,FALSE,"Page 2";"Industry etc.",#N/A,FALSE,"Industry and Country Scores"}</definedName>
    <definedName name="wrn.Print._.All.">{"Page1",#N/A,FALSE,"Page 1";"Page2",#N/A,FALSE,"Page 2";"Industry etc.",#N/A,FALSE,"Industry and Country Scores"}</definedName>
    <definedName name="Yes" localSheetId="8">#REF!</definedName>
    <definedName name="Yes" localSheetId="10">#REF!</definedName>
    <definedName name="Yes" localSheetId="7">[2]Sheet2!$J$7:$J$8</definedName>
    <definedName name="Yes" localSheetId="9">#REF!</definedName>
    <definedName name="Yes">Sheet2!$J$7:$J$8</definedName>
    <definedName name="yesno">[12]DSCR!$J$2:$J$3</definedName>
    <definedName name="YesNoNA">#REF!</definedName>
    <definedName name="Zinc__Mfg_Segment_">'Industry Margin - Mfg'!$D$45:$DL$45</definedName>
    <definedName name="Zinc_Service_Segment" localSheetId="8">'[1]Industry Margin - Service'!#REF!</definedName>
    <definedName name="Zinc_Service_Segment" localSheetId="10">'[1]Industry Margin - Service'!#REF!</definedName>
    <definedName name="Zinc_Service_Segment" localSheetId="7">'[2]industry margin - service'!#REF!</definedName>
    <definedName name="Zinc_Service_Segment" localSheetId="9">'[1]Industry Margin - Service'!#REF!</definedName>
    <definedName name="Zinc_Service_Segment">'Industry Margin - Service'!#REF!</definedName>
    <definedName name="Zinc_Trading_Segment">'Industry Margin - Trading'!$C$37:$AF$37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33" l="1"/>
  <c r="B4" i="33"/>
  <c r="D3" i="33"/>
  <c r="C3" i="33"/>
  <c r="B3" i="33"/>
  <c r="C13" i="7" l="1"/>
  <c r="C62" i="7" l="1"/>
  <c r="C63" i="7"/>
  <c r="C64" i="7"/>
  <c r="C61" i="7"/>
  <c r="C1" i="36"/>
  <c r="D14" i="34"/>
  <c r="D13" i="34"/>
  <c r="K10" i="34"/>
  <c r="C1" i="33"/>
  <c r="B1" i="33"/>
  <c r="X135" i="36"/>
  <c r="N135" i="36"/>
  <c r="W135" i="36" s="1"/>
  <c r="M135" i="36"/>
  <c r="L135" i="36"/>
  <c r="X134" i="36"/>
  <c r="N134" i="36"/>
  <c r="W134" i="36" s="1"/>
  <c r="M134" i="36"/>
  <c r="L134" i="36"/>
  <c r="X133" i="36"/>
  <c r="N133" i="36"/>
  <c r="W133" i="36" s="1"/>
  <c r="M133" i="36"/>
  <c r="L133" i="36"/>
  <c r="X132" i="36"/>
  <c r="N132" i="36"/>
  <c r="W132" i="36" s="1"/>
  <c r="M132" i="36"/>
  <c r="L132" i="36"/>
  <c r="X131" i="36"/>
  <c r="N131" i="36"/>
  <c r="W131" i="36" s="1"/>
  <c r="M131" i="36"/>
  <c r="L131" i="36"/>
  <c r="X130" i="36"/>
  <c r="N130" i="36"/>
  <c r="W130" i="36" s="1"/>
  <c r="M130" i="36"/>
  <c r="L130" i="36"/>
  <c r="X129" i="36"/>
  <c r="N129" i="36"/>
  <c r="W129" i="36" s="1"/>
  <c r="M129" i="36"/>
  <c r="L129" i="36"/>
  <c r="X128" i="36"/>
  <c r="N128" i="36"/>
  <c r="W128" i="36" s="1"/>
  <c r="M128" i="36"/>
  <c r="L128" i="36"/>
  <c r="X127" i="36"/>
  <c r="N127" i="36"/>
  <c r="W127" i="36" s="1"/>
  <c r="M127" i="36"/>
  <c r="L127" i="36"/>
  <c r="X126" i="36"/>
  <c r="N126" i="36"/>
  <c r="W126" i="36" s="1"/>
  <c r="M126" i="36"/>
  <c r="L126" i="36"/>
  <c r="X125" i="36"/>
  <c r="N125" i="36"/>
  <c r="W125" i="36" s="1"/>
  <c r="M125" i="36"/>
  <c r="L125" i="36"/>
  <c r="X124" i="36"/>
  <c r="N124" i="36"/>
  <c r="W124" i="36" s="1"/>
  <c r="M124" i="36"/>
  <c r="L124" i="36"/>
  <c r="X123" i="36"/>
  <c r="N123" i="36"/>
  <c r="W123" i="36" s="1"/>
  <c r="M123" i="36"/>
  <c r="L123" i="36"/>
  <c r="X122" i="36"/>
  <c r="N122" i="36"/>
  <c r="W122" i="36" s="1"/>
  <c r="M122" i="36"/>
  <c r="L122" i="36"/>
  <c r="X121" i="36"/>
  <c r="N121" i="36"/>
  <c r="W121" i="36" s="1"/>
  <c r="M121" i="36"/>
  <c r="L121" i="36"/>
  <c r="X120" i="36"/>
  <c r="N120" i="36"/>
  <c r="W120" i="36" s="1"/>
  <c r="M120" i="36"/>
  <c r="L120" i="36"/>
  <c r="X119" i="36"/>
  <c r="N119" i="36"/>
  <c r="W119" i="36" s="1"/>
  <c r="M119" i="36"/>
  <c r="L119" i="36"/>
  <c r="X118" i="36"/>
  <c r="N118" i="36"/>
  <c r="W118" i="36" s="1"/>
  <c r="M118" i="36"/>
  <c r="L118" i="36"/>
  <c r="X117" i="36"/>
  <c r="N117" i="36"/>
  <c r="W117" i="36" s="1"/>
  <c r="M117" i="36"/>
  <c r="L117" i="36"/>
  <c r="X116" i="36"/>
  <c r="N116" i="36"/>
  <c r="W116" i="36" s="1"/>
  <c r="M116" i="36"/>
  <c r="L116" i="36"/>
  <c r="X115" i="36"/>
  <c r="N115" i="36"/>
  <c r="W115" i="36" s="1"/>
  <c r="M115" i="36"/>
  <c r="L115" i="36"/>
  <c r="X114" i="36"/>
  <c r="W114" i="36"/>
  <c r="N114" i="36"/>
  <c r="M114" i="36"/>
  <c r="L114" i="36"/>
  <c r="X113" i="36"/>
  <c r="N113" i="36"/>
  <c r="W113" i="36" s="1"/>
  <c r="M113" i="36"/>
  <c r="L113" i="36"/>
  <c r="X112" i="36"/>
  <c r="N112" i="36"/>
  <c r="W112" i="36" s="1"/>
  <c r="M112" i="36"/>
  <c r="L112" i="36"/>
  <c r="X111" i="36"/>
  <c r="N111" i="36"/>
  <c r="W111" i="36" s="1"/>
  <c r="M111" i="36"/>
  <c r="L111" i="36"/>
  <c r="X110" i="36"/>
  <c r="N110" i="36"/>
  <c r="W110" i="36" s="1"/>
  <c r="M110" i="36"/>
  <c r="L110" i="36"/>
  <c r="X109" i="36"/>
  <c r="N109" i="36"/>
  <c r="W109" i="36" s="1"/>
  <c r="M109" i="36"/>
  <c r="L109" i="36"/>
  <c r="X108" i="36"/>
  <c r="N108" i="36"/>
  <c r="W108" i="36" s="1"/>
  <c r="M108" i="36"/>
  <c r="L108" i="36"/>
  <c r="X107" i="36"/>
  <c r="N107" i="36"/>
  <c r="W107" i="36" s="1"/>
  <c r="M107" i="36"/>
  <c r="L107" i="36"/>
  <c r="X106" i="36"/>
  <c r="N106" i="36"/>
  <c r="W106" i="36" s="1"/>
  <c r="M106" i="36"/>
  <c r="L106" i="36"/>
  <c r="X105" i="36"/>
  <c r="N105" i="36"/>
  <c r="W105" i="36" s="1"/>
  <c r="M105" i="36"/>
  <c r="L105" i="36"/>
  <c r="X104" i="36"/>
  <c r="N104" i="36"/>
  <c r="W104" i="36" s="1"/>
  <c r="M104" i="36"/>
  <c r="L104" i="36"/>
  <c r="X103" i="36"/>
  <c r="N103" i="36"/>
  <c r="W103" i="36" s="1"/>
  <c r="M103" i="36"/>
  <c r="L103" i="36"/>
  <c r="X102" i="36"/>
  <c r="W102" i="36"/>
  <c r="N102" i="36"/>
  <c r="M102" i="36"/>
  <c r="L102" i="36"/>
  <c r="X101" i="36"/>
  <c r="N101" i="36"/>
  <c r="W101" i="36" s="1"/>
  <c r="M101" i="36"/>
  <c r="L101" i="36"/>
  <c r="X100" i="36"/>
  <c r="N100" i="36"/>
  <c r="W100" i="36" s="1"/>
  <c r="M100" i="36"/>
  <c r="L100" i="36"/>
  <c r="X99" i="36"/>
  <c r="N99" i="36"/>
  <c r="W99" i="36" s="1"/>
  <c r="M99" i="36"/>
  <c r="L99" i="36"/>
  <c r="X98" i="36"/>
  <c r="N98" i="36"/>
  <c r="W98" i="36" s="1"/>
  <c r="M98" i="36"/>
  <c r="L98" i="36"/>
  <c r="X97" i="36"/>
  <c r="N97" i="36"/>
  <c r="W97" i="36" s="1"/>
  <c r="M97" i="36"/>
  <c r="L97" i="36"/>
  <c r="X96" i="36"/>
  <c r="N96" i="36"/>
  <c r="W96" i="36" s="1"/>
  <c r="M96" i="36"/>
  <c r="L96" i="36"/>
  <c r="X95" i="36"/>
  <c r="N95" i="36"/>
  <c r="W95" i="36" s="1"/>
  <c r="M95" i="36"/>
  <c r="L95" i="36"/>
  <c r="X94" i="36"/>
  <c r="N94" i="36"/>
  <c r="W94" i="36" s="1"/>
  <c r="M94" i="36"/>
  <c r="L94" i="36"/>
  <c r="X93" i="36"/>
  <c r="N93" i="36"/>
  <c r="W93" i="36" s="1"/>
  <c r="M93" i="36"/>
  <c r="L93" i="36"/>
  <c r="X92" i="36"/>
  <c r="N92" i="36"/>
  <c r="W92" i="36" s="1"/>
  <c r="M92" i="36"/>
  <c r="L92" i="36"/>
  <c r="X91" i="36"/>
  <c r="N91" i="36"/>
  <c r="W91" i="36" s="1"/>
  <c r="M91" i="36"/>
  <c r="L91" i="36"/>
  <c r="X90" i="36"/>
  <c r="N90" i="36"/>
  <c r="W90" i="36" s="1"/>
  <c r="M90" i="36"/>
  <c r="L90" i="36"/>
  <c r="X89" i="36"/>
  <c r="N89" i="36"/>
  <c r="W89" i="36" s="1"/>
  <c r="M89" i="36"/>
  <c r="L89" i="36"/>
  <c r="X88" i="36"/>
  <c r="N88" i="36"/>
  <c r="W88" i="36" s="1"/>
  <c r="M88" i="36"/>
  <c r="L88" i="36"/>
  <c r="X87" i="36"/>
  <c r="N87" i="36"/>
  <c r="W87" i="36" s="1"/>
  <c r="M87" i="36"/>
  <c r="L87" i="36"/>
  <c r="X86" i="36"/>
  <c r="N86" i="36"/>
  <c r="W86" i="36" s="1"/>
  <c r="M86" i="36"/>
  <c r="L86" i="36"/>
  <c r="X85" i="36"/>
  <c r="N85" i="36"/>
  <c r="W85" i="36" s="1"/>
  <c r="M85" i="36"/>
  <c r="L85" i="36"/>
  <c r="X84" i="36"/>
  <c r="N84" i="36"/>
  <c r="W84" i="36" s="1"/>
  <c r="M84" i="36"/>
  <c r="L84" i="36"/>
  <c r="X83" i="36"/>
  <c r="N83" i="36"/>
  <c r="W83" i="36" s="1"/>
  <c r="M83" i="36"/>
  <c r="L83" i="36"/>
  <c r="X82" i="36"/>
  <c r="N82" i="36"/>
  <c r="W82" i="36" s="1"/>
  <c r="M82" i="36"/>
  <c r="L82" i="36"/>
  <c r="X81" i="36"/>
  <c r="N81" i="36"/>
  <c r="W81" i="36" s="1"/>
  <c r="M81" i="36"/>
  <c r="L81" i="36"/>
  <c r="X80" i="36"/>
  <c r="N80" i="36"/>
  <c r="W80" i="36" s="1"/>
  <c r="M80" i="36"/>
  <c r="L80" i="36"/>
  <c r="X79" i="36"/>
  <c r="N79" i="36"/>
  <c r="W79" i="36" s="1"/>
  <c r="M79" i="36"/>
  <c r="L79" i="36"/>
  <c r="X78" i="36"/>
  <c r="W78" i="36"/>
  <c r="N78" i="36"/>
  <c r="M78" i="36"/>
  <c r="L78" i="36"/>
  <c r="X77" i="36"/>
  <c r="N77" i="36"/>
  <c r="W77" i="36" s="1"/>
  <c r="M77" i="36"/>
  <c r="L77" i="36"/>
  <c r="X76" i="36"/>
  <c r="N76" i="36"/>
  <c r="W76" i="36" s="1"/>
  <c r="M76" i="36"/>
  <c r="L76" i="36"/>
  <c r="X75" i="36"/>
  <c r="N75" i="36"/>
  <c r="W75" i="36" s="1"/>
  <c r="M75" i="36"/>
  <c r="L75" i="36"/>
  <c r="X74" i="36"/>
  <c r="N74" i="36"/>
  <c r="W74" i="36" s="1"/>
  <c r="M74" i="36"/>
  <c r="L74" i="36"/>
  <c r="X73" i="36"/>
  <c r="N73" i="36"/>
  <c r="W73" i="36" s="1"/>
  <c r="M73" i="36"/>
  <c r="L73" i="36"/>
  <c r="X72" i="36"/>
  <c r="N72" i="36"/>
  <c r="W72" i="36" s="1"/>
  <c r="M72" i="36"/>
  <c r="L72" i="36"/>
  <c r="X71" i="36"/>
  <c r="N71" i="36"/>
  <c r="W71" i="36" s="1"/>
  <c r="M71" i="36"/>
  <c r="L71" i="36"/>
  <c r="X70" i="36"/>
  <c r="N70" i="36"/>
  <c r="W70" i="36" s="1"/>
  <c r="M70" i="36"/>
  <c r="L70" i="36"/>
  <c r="X69" i="36"/>
  <c r="N69" i="36"/>
  <c r="W69" i="36" s="1"/>
  <c r="M69" i="36"/>
  <c r="L69" i="36"/>
  <c r="X68" i="36"/>
  <c r="N68" i="36"/>
  <c r="W68" i="36" s="1"/>
  <c r="M68" i="36"/>
  <c r="L68" i="36"/>
  <c r="X67" i="36"/>
  <c r="N67" i="36"/>
  <c r="W67" i="36" s="1"/>
  <c r="M67" i="36"/>
  <c r="L67" i="36"/>
  <c r="X66" i="36"/>
  <c r="N66" i="36"/>
  <c r="W66" i="36" s="1"/>
  <c r="M66" i="36"/>
  <c r="L66" i="36"/>
  <c r="X65" i="36"/>
  <c r="N65" i="36"/>
  <c r="W65" i="36" s="1"/>
  <c r="M65" i="36"/>
  <c r="L65" i="36"/>
  <c r="X64" i="36"/>
  <c r="N64" i="36"/>
  <c r="W64" i="36" s="1"/>
  <c r="M64" i="36"/>
  <c r="L64" i="36"/>
  <c r="X63" i="36"/>
  <c r="N63" i="36"/>
  <c r="W63" i="36" s="1"/>
  <c r="M63" i="36"/>
  <c r="L63" i="36"/>
  <c r="X62" i="36"/>
  <c r="N62" i="36"/>
  <c r="W62" i="36" s="1"/>
  <c r="M62" i="36"/>
  <c r="L62" i="36"/>
  <c r="X61" i="36"/>
  <c r="N61" i="36"/>
  <c r="W61" i="36" s="1"/>
  <c r="M61" i="36"/>
  <c r="L61" i="36"/>
  <c r="X60" i="36"/>
  <c r="N60" i="36"/>
  <c r="W60" i="36" s="1"/>
  <c r="M60" i="36"/>
  <c r="L60" i="36"/>
  <c r="X59" i="36"/>
  <c r="N59" i="36"/>
  <c r="W59" i="36" s="1"/>
  <c r="M59" i="36"/>
  <c r="L59" i="36"/>
  <c r="X58" i="36"/>
  <c r="N58" i="36"/>
  <c r="W58" i="36" s="1"/>
  <c r="M58" i="36"/>
  <c r="L58" i="36"/>
  <c r="X57" i="36"/>
  <c r="N57" i="36"/>
  <c r="W57" i="36" s="1"/>
  <c r="M57" i="36"/>
  <c r="L57" i="36"/>
  <c r="X56" i="36"/>
  <c r="N56" i="36"/>
  <c r="W56" i="36" s="1"/>
  <c r="M56" i="36"/>
  <c r="L56" i="36"/>
  <c r="X55" i="36"/>
  <c r="N55" i="36"/>
  <c r="W55" i="36" s="1"/>
  <c r="M55" i="36"/>
  <c r="L55" i="36"/>
  <c r="X54" i="36"/>
  <c r="N54" i="36"/>
  <c r="W54" i="36" s="1"/>
  <c r="M54" i="36"/>
  <c r="L54" i="36"/>
  <c r="X53" i="36"/>
  <c r="N53" i="36"/>
  <c r="W53" i="36" s="1"/>
  <c r="M53" i="36"/>
  <c r="L53" i="36"/>
  <c r="X52" i="36"/>
  <c r="N52" i="36"/>
  <c r="W52" i="36" s="1"/>
  <c r="M52" i="36"/>
  <c r="L52" i="36"/>
  <c r="X51" i="36"/>
  <c r="N51" i="36"/>
  <c r="W51" i="36" s="1"/>
  <c r="M51" i="36"/>
  <c r="L51" i="36"/>
  <c r="X50" i="36"/>
  <c r="N50" i="36"/>
  <c r="W50" i="36" s="1"/>
  <c r="M50" i="36"/>
  <c r="L50" i="36"/>
  <c r="X49" i="36"/>
  <c r="W49" i="36"/>
  <c r="N49" i="36"/>
  <c r="M49" i="36"/>
  <c r="L49" i="36"/>
  <c r="X48" i="36"/>
  <c r="N48" i="36"/>
  <c r="W48" i="36" s="1"/>
  <c r="M48" i="36"/>
  <c r="L48" i="36"/>
  <c r="X47" i="36"/>
  <c r="N47" i="36"/>
  <c r="W47" i="36" s="1"/>
  <c r="M47" i="36"/>
  <c r="L47" i="36"/>
  <c r="X46" i="36"/>
  <c r="N46" i="36"/>
  <c r="W46" i="36" s="1"/>
  <c r="M46" i="36"/>
  <c r="L46" i="36"/>
  <c r="X45" i="36"/>
  <c r="N45" i="36"/>
  <c r="W45" i="36" s="1"/>
  <c r="M45" i="36"/>
  <c r="L45" i="36"/>
  <c r="X44" i="36"/>
  <c r="N44" i="36"/>
  <c r="W44" i="36" s="1"/>
  <c r="M44" i="36"/>
  <c r="L44" i="36"/>
  <c r="X43" i="36"/>
  <c r="N43" i="36"/>
  <c r="W43" i="36" s="1"/>
  <c r="M43" i="36"/>
  <c r="L43" i="36"/>
  <c r="X42" i="36"/>
  <c r="N42" i="36"/>
  <c r="W42" i="36" s="1"/>
  <c r="M42" i="36"/>
  <c r="L42" i="36"/>
  <c r="X41" i="36"/>
  <c r="W41" i="36"/>
  <c r="N41" i="36"/>
  <c r="M41" i="36"/>
  <c r="L41" i="36"/>
  <c r="X40" i="36"/>
  <c r="N40" i="36"/>
  <c r="W40" i="36" s="1"/>
  <c r="M40" i="36"/>
  <c r="L40" i="36"/>
  <c r="X39" i="36"/>
  <c r="N39" i="36"/>
  <c r="W39" i="36" s="1"/>
  <c r="M39" i="36"/>
  <c r="L39" i="36"/>
  <c r="X38" i="36"/>
  <c r="N38" i="36"/>
  <c r="W38" i="36" s="1"/>
  <c r="M38" i="36"/>
  <c r="L38" i="36"/>
  <c r="X37" i="36"/>
  <c r="N37" i="36"/>
  <c r="W37" i="36" s="1"/>
  <c r="M37" i="36"/>
  <c r="L37" i="36"/>
  <c r="X36" i="36"/>
  <c r="N36" i="36"/>
  <c r="W36" i="36" s="1"/>
  <c r="M36" i="36"/>
  <c r="L36" i="36"/>
  <c r="X35" i="36"/>
  <c r="N35" i="36"/>
  <c r="W35" i="36" s="1"/>
  <c r="M35" i="36"/>
  <c r="L35" i="36"/>
  <c r="X34" i="36"/>
  <c r="N34" i="36"/>
  <c r="W34" i="36" s="1"/>
  <c r="M34" i="36"/>
  <c r="L34" i="36"/>
  <c r="X33" i="36"/>
  <c r="N33" i="36"/>
  <c r="W33" i="36" s="1"/>
  <c r="M33" i="36"/>
  <c r="L33" i="36"/>
  <c r="X32" i="36"/>
  <c r="L32" i="36"/>
  <c r="X31" i="36"/>
  <c r="L31" i="36"/>
  <c r="X30" i="36"/>
  <c r="M30" i="36"/>
  <c r="N30" i="36" s="1"/>
  <c r="W30" i="36" s="1"/>
  <c r="L30" i="36"/>
  <c r="X29" i="36"/>
  <c r="M29" i="36"/>
  <c r="N29" i="36" s="1"/>
  <c r="W29" i="36" s="1"/>
  <c r="L29" i="36"/>
  <c r="X28" i="36"/>
  <c r="L28" i="36"/>
  <c r="X27" i="36"/>
  <c r="M27" i="36"/>
  <c r="N27" i="36" s="1"/>
  <c r="W27" i="36" s="1"/>
  <c r="L27" i="36"/>
  <c r="X26" i="36"/>
  <c r="L26" i="36"/>
  <c r="X25" i="36"/>
  <c r="L25" i="36"/>
  <c r="M25" i="36" s="1"/>
  <c r="N25" i="36" s="1"/>
  <c r="W25" i="36" s="1"/>
  <c r="X24" i="36"/>
  <c r="L24" i="36"/>
  <c r="X23" i="36"/>
  <c r="L23" i="36"/>
  <c r="M23" i="36" s="1"/>
  <c r="N23" i="36" s="1"/>
  <c r="W23" i="36" s="1"/>
  <c r="X22" i="36"/>
  <c r="L22" i="36"/>
  <c r="X21" i="36"/>
  <c r="M21" i="36"/>
  <c r="N21" i="36" s="1"/>
  <c r="W21" i="36" s="1"/>
  <c r="L21" i="36"/>
  <c r="X20" i="36"/>
  <c r="L20" i="36"/>
  <c r="X19" i="36"/>
  <c r="M19" i="36"/>
  <c r="N19" i="36" s="1"/>
  <c r="W19" i="36" s="1"/>
  <c r="L19" i="36"/>
  <c r="X18" i="36"/>
  <c r="L18" i="36"/>
  <c r="X17" i="36"/>
  <c r="L17" i="36"/>
  <c r="M17" i="36" s="1"/>
  <c r="N17" i="36" s="1"/>
  <c r="W17" i="36" s="1"/>
  <c r="X16" i="36"/>
  <c r="L16" i="36"/>
  <c r="X15" i="36"/>
  <c r="L15" i="36"/>
  <c r="M15" i="36" s="1"/>
  <c r="N15" i="36" s="1"/>
  <c r="W15" i="36" s="1"/>
  <c r="X14" i="36"/>
  <c r="L14" i="36"/>
  <c r="X13" i="36"/>
  <c r="M13" i="36"/>
  <c r="N13" i="36" s="1"/>
  <c r="W13" i="36" s="1"/>
  <c r="L13" i="36"/>
  <c r="X12" i="36"/>
  <c r="L12" i="36"/>
  <c r="X11" i="36"/>
  <c r="M11" i="36"/>
  <c r="N11" i="36" s="1"/>
  <c r="W11" i="36" s="1"/>
  <c r="L11" i="36"/>
  <c r="X10" i="36"/>
  <c r="L10" i="36"/>
  <c r="X9" i="36"/>
  <c r="L9" i="36"/>
  <c r="M9" i="36" s="1"/>
  <c r="N9" i="36" s="1"/>
  <c r="W9" i="36" s="1"/>
  <c r="X8" i="36"/>
  <c r="L8" i="36"/>
  <c r="X7" i="36"/>
  <c r="L7" i="36"/>
  <c r="M7" i="36" s="1"/>
  <c r="N7" i="36" s="1"/>
  <c r="W7" i="36" s="1"/>
  <c r="X6" i="36"/>
  <c r="L6" i="36"/>
  <c r="X5" i="36"/>
  <c r="M5" i="36"/>
  <c r="N5" i="36" s="1"/>
  <c r="W5" i="36" s="1"/>
  <c r="L5" i="36"/>
  <c r="X4" i="36"/>
  <c r="N4" i="36"/>
  <c r="W4" i="36" s="1"/>
  <c r="M4" i="36"/>
  <c r="L4" i="36"/>
  <c r="L2" i="36"/>
  <c r="M31" i="36"/>
  <c r="N31" i="36" s="1"/>
  <c r="W31" i="36" s="1"/>
  <c r="D16" i="35"/>
  <c r="C16" i="35"/>
  <c r="B16" i="35"/>
  <c r="M83" i="34"/>
  <c r="L83" i="34"/>
  <c r="K83" i="34"/>
  <c r="J83" i="34"/>
  <c r="I83" i="34"/>
  <c r="M7" i="34" s="1"/>
  <c r="H83" i="34"/>
  <c r="G83" i="34"/>
  <c r="D83" i="34"/>
  <c r="C83" i="34"/>
  <c r="E84" i="34" s="1"/>
  <c r="Q7" i="34" s="1"/>
  <c r="F82" i="34"/>
  <c r="F81" i="34"/>
  <c r="F80" i="34"/>
  <c r="F79" i="34"/>
  <c r="F78" i="34"/>
  <c r="F77" i="34"/>
  <c r="M70" i="34"/>
  <c r="L70" i="34"/>
  <c r="K70" i="34"/>
  <c r="J70" i="34"/>
  <c r="I70" i="34"/>
  <c r="H70" i="34"/>
  <c r="G70" i="34"/>
  <c r="D70" i="34"/>
  <c r="C70" i="34"/>
  <c r="E71" i="34" s="1"/>
  <c r="Q6" i="34" s="1"/>
  <c r="F69" i="34"/>
  <c r="F68" i="34"/>
  <c r="F67" i="34"/>
  <c r="F66" i="34"/>
  <c r="F65" i="34"/>
  <c r="F64" i="34"/>
  <c r="M57" i="34"/>
  <c r="L57" i="34"/>
  <c r="K57" i="34"/>
  <c r="J57" i="34"/>
  <c r="I57" i="34"/>
  <c r="H57" i="34"/>
  <c r="M5" i="34" s="1"/>
  <c r="G57" i="34"/>
  <c r="D57" i="34"/>
  <c r="C57" i="34"/>
  <c r="E58" i="34" s="1"/>
  <c r="Q5" i="34" s="1"/>
  <c r="F56" i="34"/>
  <c r="F55" i="34"/>
  <c r="F54" i="34"/>
  <c r="F53" i="34"/>
  <c r="F52" i="34"/>
  <c r="F51" i="34"/>
  <c r="M44" i="34"/>
  <c r="L44" i="34"/>
  <c r="K44" i="34"/>
  <c r="J44" i="34"/>
  <c r="I44" i="34"/>
  <c r="H44" i="34"/>
  <c r="G44" i="34"/>
  <c r="D44" i="34"/>
  <c r="C44" i="34"/>
  <c r="E45" i="34" s="1"/>
  <c r="Q4" i="34" s="1"/>
  <c r="F43" i="34"/>
  <c r="F42" i="34"/>
  <c r="F41" i="34"/>
  <c r="F40" i="34"/>
  <c r="F39" i="34"/>
  <c r="F38" i="34"/>
  <c r="B38" i="34"/>
  <c r="B51" i="34" s="1"/>
  <c r="M31" i="34"/>
  <c r="L31" i="34"/>
  <c r="K31" i="34"/>
  <c r="J31" i="34"/>
  <c r="N3" i="34" s="1"/>
  <c r="I31" i="34"/>
  <c r="H31" i="34"/>
  <c r="G31" i="34"/>
  <c r="D31" i="34"/>
  <c r="N13" i="34" s="1"/>
  <c r="C31" i="34"/>
  <c r="E32" i="34" s="1"/>
  <c r="N15" i="34" s="1"/>
  <c r="F30" i="34"/>
  <c r="F29" i="34"/>
  <c r="F28" i="34"/>
  <c r="F27" i="34"/>
  <c r="F26" i="34"/>
  <c r="B26" i="34"/>
  <c r="B27" i="34" s="1"/>
  <c r="B28" i="34" s="1"/>
  <c r="B29" i="34" s="1"/>
  <c r="B30" i="34" s="1"/>
  <c r="F25" i="34"/>
  <c r="K17" i="34"/>
  <c r="R7" i="34"/>
  <c r="P7" i="34"/>
  <c r="O7" i="34"/>
  <c r="N7" i="34"/>
  <c r="K7" i="34"/>
  <c r="I7" i="34"/>
  <c r="G7" i="34"/>
  <c r="F7" i="34"/>
  <c r="J7" i="34" s="1"/>
  <c r="E7" i="34"/>
  <c r="D7" i="34"/>
  <c r="C7" i="34"/>
  <c r="R6" i="34"/>
  <c r="P6" i="34"/>
  <c r="O6" i="34"/>
  <c r="N6" i="34"/>
  <c r="M6" i="34"/>
  <c r="K6" i="34"/>
  <c r="I6" i="34"/>
  <c r="H6" i="34"/>
  <c r="G6" i="34"/>
  <c r="F6" i="34"/>
  <c r="J6" i="34" s="1"/>
  <c r="E6" i="34"/>
  <c r="D6" i="34"/>
  <c r="C6" i="34"/>
  <c r="R5" i="34"/>
  <c r="S5" i="34" s="1"/>
  <c r="P5" i="34"/>
  <c r="O5" i="34"/>
  <c r="N5" i="34"/>
  <c r="K5" i="34"/>
  <c r="I5" i="34"/>
  <c r="G5" i="34"/>
  <c r="F5" i="34"/>
  <c r="J5" i="34" s="1"/>
  <c r="E5" i="34"/>
  <c r="D5" i="34"/>
  <c r="C5" i="34"/>
  <c r="R4" i="34"/>
  <c r="P4" i="34"/>
  <c r="O4" i="34"/>
  <c r="N4" i="34"/>
  <c r="M4" i="34"/>
  <c r="K4" i="34"/>
  <c r="I4" i="34"/>
  <c r="H4" i="34"/>
  <c r="G4" i="34"/>
  <c r="F4" i="34"/>
  <c r="J4" i="34" s="1"/>
  <c r="E4" i="34"/>
  <c r="D4" i="34"/>
  <c r="C4" i="34"/>
  <c r="R3" i="34"/>
  <c r="P3" i="34"/>
  <c r="O3" i="34"/>
  <c r="K3" i="34"/>
  <c r="I3" i="34"/>
  <c r="F3" i="34"/>
  <c r="H3" i="34" s="1"/>
  <c r="E3" i="34"/>
  <c r="D3" i="34"/>
  <c r="C3" i="34"/>
  <c r="D147" i="33"/>
  <c r="C147" i="33"/>
  <c r="D146" i="33"/>
  <c r="C146" i="33"/>
  <c r="D142" i="33"/>
  <c r="C142" i="33"/>
  <c r="D140" i="33"/>
  <c r="C140" i="33"/>
  <c r="D139" i="33"/>
  <c r="C139" i="33"/>
  <c r="D135" i="33"/>
  <c r="C135" i="33"/>
  <c r="D134" i="33"/>
  <c r="C134" i="33"/>
  <c r="D130" i="33"/>
  <c r="C130" i="33"/>
  <c r="D127" i="33"/>
  <c r="C127" i="33"/>
  <c r="D124" i="33"/>
  <c r="C124" i="33"/>
  <c r="D123" i="33"/>
  <c r="C123" i="33"/>
  <c r="D122" i="33"/>
  <c r="C122" i="33"/>
  <c r="D121" i="33"/>
  <c r="C121" i="33"/>
  <c r="C109" i="33"/>
  <c r="D108" i="33"/>
  <c r="C108" i="33"/>
  <c r="B108" i="33"/>
  <c r="D100" i="33"/>
  <c r="C100" i="33"/>
  <c r="B100" i="33"/>
  <c r="D89" i="33"/>
  <c r="C89" i="33"/>
  <c r="B89" i="33"/>
  <c r="D82" i="33"/>
  <c r="C82" i="33"/>
  <c r="B82" i="33"/>
  <c r="B113" i="33" s="1"/>
  <c r="D79" i="33"/>
  <c r="C79" i="33"/>
  <c r="B79" i="33"/>
  <c r="D78" i="33"/>
  <c r="C78" i="33"/>
  <c r="B78" i="33"/>
  <c r="B70" i="33"/>
  <c r="D64" i="33"/>
  <c r="C64" i="33"/>
  <c r="C128" i="33" s="1"/>
  <c r="B64" i="33"/>
  <c r="D63" i="33"/>
  <c r="C63" i="33"/>
  <c r="B63" i="33"/>
  <c r="D55" i="33"/>
  <c r="C55" i="33"/>
  <c r="B55" i="33"/>
  <c r="B57" i="33" s="1"/>
  <c r="D50" i="33"/>
  <c r="D99" i="33" s="1"/>
  <c r="D118" i="33" s="1"/>
  <c r="D27" i="33"/>
  <c r="C27" i="33"/>
  <c r="B27" i="33"/>
  <c r="D12" i="33"/>
  <c r="D109" i="33" s="1"/>
  <c r="C12" i="33"/>
  <c r="C110" i="33" s="1"/>
  <c r="B12" i="33"/>
  <c r="B109" i="33" s="1"/>
  <c r="D11" i="33"/>
  <c r="C11" i="33"/>
  <c r="C20" i="33" s="1"/>
  <c r="C26" i="33" s="1"/>
  <c r="B11" i="33"/>
  <c r="B19" i="33" s="1"/>
  <c r="C7" i="33"/>
  <c r="C50" i="33" s="1"/>
  <c r="C99" i="33" s="1"/>
  <c r="C118" i="33" s="1"/>
  <c r="E4" i="33"/>
  <c r="N9" i="34" l="1"/>
  <c r="M3" i="34"/>
  <c r="M9" i="34"/>
  <c r="D96" i="33"/>
  <c r="C112" i="33"/>
  <c r="D128" i="33"/>
  <c r="C70" i="33"/>
  <c r="D20" i="33"/>
  <c r="D26" i="33" s="1"/>
  <c r="C19" i="33"/>
  <c r="S4" i="34"/>
  <c r="S6" i="34"/>
  <c r="B69" i="33"/>
  <c r="B106" i="33" s="1"/>
  <c r="B96" i="33"/>
  <c r="D113" i="33"/>
  <c r="C111" i="33"/>
  <c r="B112" i="33"/>
  <c r="G3" i="34"/>
  <c r="Q3" i="34"/>
  <c r="S7" i="34"/>
  <c r="N12" i="34"/>
  <c r="D19" i="33"/>
  <c r="D110" i="33"/>
  <c r="D111" i="33" s="1"/>
  <c r="D133" i="33"/>
  <c r="D136" i="33" s="1"/>
  <c r="C113" i="33"/>
  <c r="S3" i="34"/>
  <c r="H5" i="34"/>
  <c r="H7" i="34"/>
  <c r="M6" i="36"/>
  <c r="N6" i="36" s="1"/>
  <c r="W6" i="36" s="1"/>
  <c r="M10" i="36"/>
  <c r="N10" i="36" s="1"/>
  <c r="W10" i="36" s="1"/>
  <c r="M14" i="36"/>
  <c r="N14" i="36" s="1"/>
  <c r="W14" i="36" s="1"/>
  <c r="M18" i="36"/>
  <c r="N18" i="36" s="1"/>
  <c r="W18" i="36" s="1"/>
  <c r="M22" i="36"/>
  <c r="N22" i="36" s="1"/>
  <c r="W22" i="36" s="1"/>
  <c r="M26" i="36"/>
  <c r="N26" i="36" s="1"/>
  <c r="W26" i="36" s="1"/>
  <c r="M32" i="36"/>
  <c r="N32" i="36" s="1"/>
  <c r="W32" i="36" s="1"/>
  <c r="Q3" i="36"/>
  <c r="R3" i="36" s="1"/>
  <c r="S3" i="36" s="1"/>
  <c r="T3" i="36" s="1"/>
  <c r="U3" i="36" s="1"/>
  <c r="V3" i="36" s="1"/>
  <c r="M8" i="36"/>
  <c r="N8" i="36" s="1"/>
  <c r="W8" i="36" s="1"/>
  <c r="M12" i="36"/>
  <c r="N12" i="36" s="1"/>
  <c r="W12" i="36" s="1"/>
  <c r="M16" i="36"/>
  <c r="N16" i="36" s="1"/>
  <c r="W16" i="36" s="1"/>
  <c r="M20" i="36"/>
  <c r="N20" i="36" s="1"/>
  <c r="W20" i="36" s="1"/>
  <c r="M24" i="36"/>
  <c r="N24" i="36" s="1"/>
  <c r="W24" i="36" s="1"/>
  <c r="M28" i="36"/>
  <c r="N28" i="36" s="1"/>
  <c r="W28" i="36" s="1"/>
  <c r="B64" i="34"/>
  <c r="B52" i="34"/>
  <c r="B53" i="34" s="1"/>
  <c r="B54" i="34" s="1"/>
  <c r="B55" i="34" s="1"/>
  <c r="B56" i="34" s="1"/>
  <c r="H10" i="34"/>
  <c r="N17" i="34" s="1"/>
  <c r="J3" i="34"/>
  <c r="B39" i="34"/>
  <c r="B40" i="34" s="1"/>
  <c r="B41" i="34" s="1"/>
  <c r="B42" i="34" s="1"/>
  <c r="B43" i="34" s="1"/>
  <c r="C116" i="33"/>
  <c r="C32" i="33"/>
  <c r="C103" i="33"/>
  <c r="C39" i="33"/>
  <c r="D32" i="33"/>
  <c r="D103" i="33"/>
  <c r="D39" i="33"/>
  <c r="D116" i="33"/>
  <c r="C97" i="33"/>
  <c r="B97" i="33"/>
  <c r="C96" i="33"/>
  <c r="D114" i="33"/>
  <c r="B20" i="33"/>
  <c r="B26" i="33" s="1"/>
  <c r="B115" i="33" s="1"/>
  <c r="D57" i="33"/>
  <c r="D105" i="33" s="1"/>
  <c r="C69" i="33"/>
  <c r="D70" i="33"/>
  <c r="D97" i="33" s="1"/>
  <c r="B110" i="33"/>
  <c r="B111" i="33" s="1"/>
  <c r="D112" i="33"/>
  <c r="B114" i="33"/>
  <c r="C115" i="33"/>
  <c r="C126" i="33"/>
  <c r="B7" i="33"/>
  <c r="B50" i="33" s="1"/>
  <c r="B99" i="33" s="1"/>
  <c r="B118" i="33" s="1"/>
  <c r="D69" i="33"/>
  <c r="D106" i="33" s="1"/>
  <c r="B105" i="33"/>
  <c r="C114" i="33"/>
  <c r="D115" i="33"/>
  <c r="D126" i="33"/>
  <c r="C133" i="33"/>
  <c r="C136" i="33" s="1"/>
  <c r="C57" i="33"/>
  <c r="C105" i="33" s="1"/>
  <c r="C106" i="33" l="1"/>
  <c r="S8" i="34"/>
  <c r="W136" i="36"/>
  <c r="B77" i="34"/>
  <c r="B78" i="34" s="1"/>
  <c r="B79" i="34" s="1"/>
  <c r="B80" i="34" s="1"/>
  <c r="B81" i="34" s="1"/>
  <c r="B82" i="34" s="1"/>
  <c r="B65" i="34"/>
  <c r="B66" i="34" s="1"/>
  <c r="B67" i="34" s="1"/>
  <c r="B68" i="34" s="1"/>
  <c r="B69" i="34" s="1"/>
  <c r="D42" i="33"/>
  <c r="D40" i="33"/>
  <c r="D43" i="33" s="1"/>
  <c r="D107" i="33"/>
  <c r="D104" i="33"/>
  <c r="D33" i="33"/>
  <c r="C104" i="33"/>
  <c r="C33" i="33"/>
  <c r="C107" i="33"/>
  <c r="C40" i="33"/>
  <c r="C43" i="33" s="1"/>
  <c r="C42" i="33"/>
  <c r="B103" i="33"/>
  <c r="B39" i="33"/>
  <c r="B116" i="33"/>
  <c r="B32" i="33"/>
  <c r="S10" i="34" l="1"/>
  <c r="S9" i="34"/>
  <c r="B42" i="33"/>
  <c r="B47" i="33" s="1"/>
  <c r="B40" i="33"/>
  <c r="B43" i="33" s="1"/>
  <c r="C141" i="33"/>
  <c r="C143" i="33" s="1"/>
  <c r="C47" i="33"/>
  <c r="D101" i="33"/>
  <c r="D120" i="33"/>
  <c r="D125" i="33" s="1"/>
  <c r="D129" i="33" s="1"/>
  <c r="D44" i="33"/>
  <c r="D45" i="33" s="1"/>
  <c r="D102" i="33" s="1"/>
  <c r="B107" i="33"/>
  <c r="B33" i="33"/>
  <c r="B104" i="33"/>
  <c r="C120" i="33"/>
  <c r="C125" i="33" s="1"/>
  <c r="C129" i="33" s="1"/>
  <c r="C144" i="33" s="1"/>
  <c r="C149" i="33" s="1"/>
  <c r="C44" i="33"/>
  <c r="C45" i="33" s="1"/>
  <c r="C102" i="33" s="1"/>
  <c r="C101" i="33"/>
  <c r="D47" i="33"/>
  <c r="D141" i="33"/>
  <c r="D143" i="33" s="1"/>
  <c r="D144" i="33" l="1"/>
  <c r="D149" i="33" s="1"/>
  <c r="B44" i="33"/>
  <c r="B45" i="33" s="1"/>
  <c r="B102" i="33" s="1"/>
  <c r="B101" i="33"/>
  <c r="C7" i="7" l="1"/>
  <c r="K5" i="6"/>
  <c r="H8" i="6" l="1"/>
  <c r="I8" i="6" l="1"/>
  <c r="J131" i="25"/>
  <c r="K130" i="25"/>
  <c r="K129" i="25"/>
  <c r="K128" i="25"/>
  <c r="K127" i="25"/>
  <c r="N125" i="25"/>
  <c r="L114" i="25"/>
  <c r="L113" i="25"/>
  <c r="L112" i="25"/>
  <c r="L111" i="25"/>
  <c r="L110" i="25"/>
  <c r="M109" i="25"/>
  <c r="L108" i="25"/>
  <c r="L107" i="25"/>
  <c r="L106" i="25"/>
  <c r="L105" i="25"/>
  <c r="M104" i="25"/>
  <c r="L103" i="25"/>
  <c r="L102" i="25"/>
  <c r="L101" i="25"/>
  <c r="L100" i="25"/>
  <c r="M99" i="25"/>
  <c r="L98" i="25"/>
  <c r="L97" i="25"/>
  <c r="L96" i="25"/>
  <c r="M95" i="25"/>
  <c r="L94" i="25"/>
  <c r="L93" i="25"/>
  <c r="M92" i="25"/>
  <c r="N90" i="25"/>
  <c r="L89" i="25"/>
  <c r="L88" i="25"/>
  <c r="L87" i="25"/>
  <c r="L86" i="25"/>
  <c r="M85" i="25"/>
  <c r="L83" i="25"/>
  <c r="L82" i="25"/>
  <c r="L81" i="25"/>
  <c r="M80" i="25"/>
  <c r="L79" i="25"/>
  <c r="L78" i="25"/>
  <c r="L77" i="25"/>
  <c r="L76" i="25"/>
  <c r="M75" i="25"/>
  <c r="L74" i="25"/>
  <c r="L73" i="25"/>
  <c r="L72" i="25"/>
  <c r="L71" i="25"/>
  <c r="M69" i="25"/>
  <c r="N67" i="25"/>
  <c r="L66" i="25"/>
  <c r="L65" i="25"/>
  <c r="L64" i="25"/>
  <c r="L63" i="25"/>
  <c r="L62" i="25"/>
  <c r="M61" i="25"/>
  <c r="L60" i="25"/>
  <c r="L59" i="25"/>
  <c r="L58" i="25"/>
  <c r="L57" i="25"/>
  <c r="M56" i="25"/>
  <c r="L55" i="25"/>
  <c r="L54" i="25"/>
  <c r="L53" i="25"/>
  <c r="L52" i="25"/>
  <c r="M51" i="25"/>
  <c r="L50" i="25"/>
  <c r="L49" i="25"/>
  <c r="L48" i="25"/>
  <c r="L47" i="25"/>
  <c r="M46" i="25"/>
  <c r="N44" i="25"/>
  <c r="L43" i="25"/>
  <c r="L42" i="25"/>
  <c r="L41" i="25"/>
  <c r="L40" i="25"/>
  <c r="M39" i="25"/>
  <c r="L38" i="25"/>
  <c r="L37" i="25"/>
  <c r="D37" i="25"/>
  <c r="L36" i="25"/>
  <c r="D36" i="25"/>
  <c r="L35" i="25"/>
  <c r="D35" i="25"/>
  <c r="M34" i="25"/>
  <c r="L33" i="25"/>
  <c r="L32" i="25"/>
  <c r="L31" i="25"/>
  <c r="L30" i="25"/>
  <c r="D30" i="25"/>
  <c r="E30" i="25" s="1"/>
  <c r="M29" i="25"/>
  <c r="D29" i="25"/>
  <c r="E29" i="25" s="1"/>
  <c r="L28" i="25"/>
  <c r="L27" i="25"/>
  <c r="D27" i="25"/>
  <c r="E27" i="25" s="1"/>
  <c r="L26" i="25"/>
  <c r="D26" i="25"/>
  <c r="E26" i="25" s="1"/>
  <c r="L25" i="25"/>
  <c r="D25" i="25"/>
  <c r="E25" i="25" s="1"/>
  <c r="M24" i="25"/>
  <c r="D24" i="25"/>
  <c r="E24" i="25" s="1"/>
  <c r="L23" i="25"/>
  <c r="L22" i="25"/>
  <c r="D22" i="25"/>
  <c r="E22" i="25" s="1"/>
  <c r="L21" i="25"/>
  <c r="L20" i="25"/>
  <c r="D20" i="25"/>
  <c r="E20" i="25" s="1"/>
  <c r="L19" i="25"/>
  <c r="D19" i="25"/>
  <c r="E19" i="25" s="1"/>
  <c r="M18" i="25"/>
  <c r="L17" i="25"/>
  <c r="L16" i="25"/>
  <c r="L15" i="25"/>
  <c r="L14" i="25"/>
  <c r="M12" i="25"/>
  <c r="L11" i="25"/>
  <c r="L10" i="25"/>
  <c r="L9" i="25"/>
  <c r="L8" i="25"/>
  <c r="M7" i="25"/>
  <c r="D5" i="25"/>
  <c r="D17" i="25"/>
  <c r="E17" i="25" s="1"/>
  <c r="D12" i="25"/>
  <c r="E12" i="25" s="1"/>
  <c r="C14" i="7"/>
  <c r="C12" i="7"/>
  <c r="C11" i="7"/>
  <c r="C6" i="7"/>
  <c r="C8" i="7" s="1"/>
  <c r="C5" i="7"/>
  <c r="C4" i="7"/>
  <c r="C3" i="7"/>
  <c r="C2" i="7"/>
  <c r="G15" i="6" a="1"/>
  <c r="G15" i="6" s="1"/>
  <c r="D21" i="25" s="1"/>
  <c r="E21" i="25" s="1"/>
  <c r="H13" i="6"/>
  <c r="I13" i="6" s="1"/>
  <c r="H12" i="6"/>
  <c r="I12" i="6" s="1"/>
  <c r="H11" i="6"/>
  <c r="I11" i="6" s="1"/>
  <c r="H10" i="6"/>
  <c r="I10" i="6" s="1"/>
  <c r="H9" i="6"/>
  <c r="I9" i="6" s="1"/>
  <c r="C10" i="7"/>
  <c r="F93" i="5"/>
  <c r="J87" i="5"/>
  <c r="H86" i="5"/>
  <c r="H85" i="5"/>
  <c r="H84" i="5"/>
  <c r="L83" i="5" s="1"/>
  <c r="M83" i="5" s="1"/>
  <c r="N83" i="5" s="1"/>
  <c r="H83" i="5"/>
  <c r="H82" i="5"/>
  <c r="H81" i="5"/>
  <c r="H80" i="5"/>
  <c r="L80" i="5" s="1"/>
  <c r="M80" i="5" s="1"/>
  <c r="N80" i="5" s="1"/>
  <c r="H79" i="5"/>
  <c r="L76" i="5" s="1"/>
  <c r="M76" i="5" s="1"/>
  <c r="N76" i="5" s="1"/>
  <c r="H78" i="5"/>
  <c r="H77" i="5"/>
  <c r="H76" i="5"/>
  <c r="H75" i="5"/>
  <c r="H74" i="5"/>
  <c r="H73" i="5"/>
  <c r="K72" i="5"/>
  <c r="H72" i="5"/>
  <c r="J70" i="5"/>
  <c r="H69" i="5"/>
  <c r="H68" i="5"/>
  <c r="H67" i="5"/>
  <c r="L66" i="5"/>
  <c r="M66" i="5" s="1"/>
  <c r="N66" i="5" s="1"/>
  <c r="H66" i="5"/>
  <c r="H65" i="5"/>
  <c r="H64" i="5"/>
  <c r="L62" i="5" s="1"/>
  <c r="M62" i="5" s="1"/>
  <c r="N62" i="5" s="1"/>
  <c r="H63" i="5"/>
  <c r="H62" i="5"/>
  <c r="H61" i="5"/>
  <c r="H60" i="5"/>
  <c r="H59" i="5"/>
  <c r="L58" i="5"/>
  <c r="H58" i="5"/>
  <c r="H57" i="5"/>
  <c r="H56" i="5"/>
  <c r="L55" i="5"/>
  <c r="M55" i="5" s="1"/>
  <c r="N55" i="5" s="1"/>
  <c r="K55" i="5"/>
  <c r="H55" i="5"/>
  <c r="H54" i="5"/>
  <c r="L53" i="5" s="1"/>
  <c r="M53" i="5" s="1"/>
  <c r="N53" i="5"/>
  <c r="H53" i="5"/>
  <c r="H52" i="5"/>
  <c r="H51" i="5"/>
  <c r="L50" i="5" s="1"/>
  <c r="H50" i="5"/>
  <c r="J47" i="5"/>
  <c r="H46" i="5"/>
  <c r="H45" i="5"/>
  <c r="H44" i="5"/>
  <c r="L43" i="5"/>
  <c r="H43" i="5"/>
  <c r="H42" i="5"/>
  <c r="H41" i="5"/>
  <c r="H40" i="5"/>
  <c r="H39" i="5"/>
  <c r="L39" i="5" s="1"/>
  <c r="M39" i="5" s="1"/>
  <c r="N39" i="5" s="1"/>
  <c r="H38" i="5"/>
  <c r="H37" i="5"/>
  <c r="L35" i="5" s="1"/>
  <c r="H36" i="5"/>
  <c r="H35" i="5"/>
  <c r="H34" i="5"/>
  <c r="L31" i="5" s="1"/>
  <c r="H33" i="5"/>
  <c r="H32" i="5"/>
  <c r="M31" i="5" s="1"/>
  <c r="N31" i="5" s="1"/>
  <c r="H31" i="5"/>
  <c r="H30" i="5"/>
  <c r="L27" i="5" s="1"/>
  <c r="M27" i="5" s="1"/>
  <c r="N27" i="5" s="1"/>
  <c r="H29" i="5"/>
  <c r="H28" i="5"/>
  <c r="H27" i="5"/>
  <c r="H26" i="5"/>
  <c r="H25" i="5"/>
  <c r="H24" i="5"/>
  <c r="L23" i="5" s="1"/>
  <c r="H23" i="5"/>
  <c r="M23" i="5" s="1"/>
  <c r="N23" i="5" s="1"/>
  <c r="H22" i="5"/>
  <c r="H21" i="5"/>
  <c r="L19" i="5" s="1"/>
  <c r="H20" i="5"/>
  <c r="H19" i="5"/>
  <c r="H18" i="5"/>
  <c r="H17" i="5"/>
  <c r="H16" i="5"/>
  <c r="H15" i="5"/>
  <c r="L15" i="5" s="1"/>
  <c r="M15" i="5" s="1"/>
  <c r="N15" i="5" s="1"/>
  <c r="H14" i="5"/>
  <c r="H13" i="5"/>
  <c r="H12" i="5"/>
  <c r="L11" i="5"/>
  <c r="M11" i="5" s="1"/>
  <c r="N11" i="5" s="1"/>
  <c r="H11" i="5"/>
  <c r="H10" i="5"/>
  <c r="L7" i="5" s="1"/>
  <c r="H9" i="5"/>
  <c r="H8" i="5"/>
  <c r="H7" i="5"/>
  <c r="F90" i="4"/>
  <c r="J84" i="4"/>
  <c r="H83" i="4"/>
  <c r="H82" i="4"/>
  <c r="H81" i="4"/>
  <c r="L80" i="4" s="1"/>
  <c r="M80" i="4" s="1"/>
  <c r="N80" i="4" s="1"/>
  <c r="J80" i="4"/>
  <c r="H80" i="4"/>
  <c r="H79" i="4"/>
  <c r="H78" i="4"/>
  <c r="L77" i="4"/>
  <c r="J77" i="4"/>
  <c r="H77" i="4"/>
  <c r="H76" i="4"/>
  <c r="H75" i="4"/>
  <c r="H74" i="4"/>
  <c r="L73" i="4"/>
  <c r="M73" i="4" s="1"/>
  <c r="J73" i="4"/>
  <c r="H73" i="4"/>
  <c r="H72" i="4"/>
  <c r="L69" i="4" s="1"/>
  <c r="H71" i="4"/>
  <c r="H70" i="4"/>
  <c r="J69" i="4"/>
  <c r="H69" i="4"/>
  <c r="H66" i="4"/>
  <c r="H65" i="4"/>
  <c r="H64" i="4"/>
  <c r="J63" i="4"/>
  <c r="H63" i="4"/>
  <c r="L63" i="4" s="1"/>
  <c r="M63" i="4" s="1"/>
  <c r="H62" i="4"/>
  <c r="L59" i="4" s="1"/>
  <c r="H61" i="4"/>
  <c r="H60" i="4"/>
  <c r="J59" i="4"/>
  <c r="H59" i="4"/>
  <c r="H58" i="4"/>
  <c r="L55" i="4" s="1"/>
  <c r="H57" i="4"/>
  <c r="M55" i="4" s="1"/>
  <c r="N55" i="4" s="1"/>
  <c r="H56" i="4"/>
  <c r="J55" i="4"/>
  <c r="H55" i="4"/>
  <c r="H54" i="4"/>
  <c r="H53" i="4"/>
  <c r="L52" i="4"/>
  <c r="M52" i="4" s="1"/>
  <c r="N52" i="4" s="1"/>
  <c r="J52" i="4"/>
  <c r="H52" i="4"/>
  <c r="H51" i="4"/>
  <c r="L50" i="4"/>
  <c r="M50" i="4" s="1"/>
  <c r="N50" i="4" s="1"/>
  <c r="J50" i="4"/>
  <c r="H50" i="4"/>
  <c r="H49" i="4"/>
  <c r="H48" i="4"/>
  <c r="M47" i="4" s="1"/>
  <c r="N47" i="4" s="1"/>
  <c r="N67" i="4" s="1"/>
  <c r="G88" i="4" s="1"/>
  <c r="L47" i="4"/>
  <c r="J47" i="4"/>
  <c r="J67" i="4" s="1"/>
  <c r="H47" i="4"/>
  <c r="H43" i="4"/>
  <c r="L40" i="4" s="1"/>
  <c r="M40" i="4" s="1"/>
  <c r="N40" i="4" s="1"/>
  <c r="H42" i="4"/>
  <c r="H41" i="4"/>
  <c r="J40" i="4"/>
  <c r="H40" i="4"/>
  <c r="H39" i="4"/>
  <c r="H38" i="4"/>
  <c r="H37" i="4"/>
  <c r="L36" i="4"/>
  <c r="M36" i="4" s="1"/>
  <c r="N36" i="4" s="1"/>
  <c r="J36" i="4"/>
  <c r="H36" i="4"/>
  <c r="H35" i="4"/>
  <c r="H34" i="4"/>
  <c r="L32" i="4" s="1"/>
  <c r="M32" i="4" s="1"/>
  <c r="N32" i="4" s="1"/>
  <c r="H33" i="4"/>
  <c r="J32" i="4"/>
  <c r="H32" i="4"/>
  <c r="H31" i="4"/>
  <c r="H30" i="4"/>
  <c r="H29" i="4"/>
  <c r="L28" i="4"/>
  <c r="M28" i="4" s="1"/>
  <c r="N28" i="4" s="1"/>
  <c r="J28" i="4"/>
  <c r="H28" i="4"/>
  <c r="H27" i="4"/>
  <c r="H26" i="4"/>
  <c r="L24" i="4" s="1"/>
  <c r="Q25" i="4"/>
  <c r="H25" i="4"/>
  <c r="Q24" i="4"/>
  <c r="J24" i="4"/>
  <c r="H24" i="4"/>
  <c r="Q23" i="4"/>
  <c r="H23" i="4"/>
  <c r="Q22" i="4"/>
  <c r="H22" i="4"/>
  <c r="Q21" i="4"/>
  <c r="H21" i="4"/>
  <c r="L20" i="4" s="1"/>
  <c r="Q20" i="4"/>
  <c r="J20" i="4"/>
  <c r="H20" i="4"/>
  <c r="Q19" i="4"/>
  <c r="H19" i="4"/>
  <c r="Q18" i="4"/>
  <c r="H18" i="4"/>
  <c r="Q17" i="4"/>
  <c r="H17" i="4"/>
  <c r="Q16" i="4"/>
  <c r="L16" i="4"/>
  <c r="M16" i="4" s="1"/>
  <c r="J16" i="4"/>
  <c r="H16" i="4"/>
  <c r="Q15" i="4"/>
  <c r="H15" i="4"/>
  <c r="L12" i="4" s="1"/>
  <c r="M12" i="4" s="1"/>
  <c r="Q14" i="4"/>
  <c r="H14" i="4"/>
  <c r="H13" i="4"/>
  <c r="Q12" i="4"/>
  <c r="J12" i="4"/>
  <c r="H12" i="4"/>
  <c r="Q11" i="4"/>
  <c r="H11" i="4"/>
  <c r="Q10" i="4"/>
  <c r="H10" i="4"/>
  <c r="L8" i="4" s="1"/>
  <c r="Q9" i="4"/>
  <c r="H9" i="4"/>
  <c r="Q8" i="4"/>
  <c r="J8" i="4"/>
  <c r="H8" i="4"/>
  <c r="Q7" i="4"/>
  <c r="H7" i="4"/>
  <c r="Q6" i="4"/>
  <c r="H6" i="4"/>
  <c r="H5" i="4"/>
  <c r="L4" i="4" s="1"/>
  <c r="M4" i="4" s="1"/>
  <c r="J4" i="4"/>
  <c r="J44" i="4" s="1"/>
  <c r="H4" i="4"/>
  <c r="F90" i="3"/>
  <c r="J84" i="3"/>
  <c r="H83" i="3"/>
  <c r="H82" i="3"/>
  <c r="H81" i="3"/>
  <c r="L80" i="3" s="1"/>
  <c r="H80" i="3"/>
  <c r="H79" i="3"/>
  <c r="H78" i="3"/>
  <c r="L77" i="3" s="1"/>
  <c r="H77" i="3"/>
  <c r="H76" i="3"/>
  <c r="L73" i="3" s="1"/>
  <c r="M73" i="3" s="1"/>
  <c r="N73" i="3" s="1"/>
  <c r="H75" i="3"/>
  <c r="H74" i="3"/>
  <c r="H73" i="3"/>
  <c r="H72" i="3"/>
  <c r="L69" i="3" s="1"/>
  <c r="H71" i="3"/>
  <c r="H70" i="3"/>
  <c r="H69" i="3"/>
  <c r="J67" i="3"/>
  <c r="H66" i="3"/>
  <c r="H65" i="3"/>
  <c r="H64" i="3"/>
  <c r="L63" i="3" s="1"/>
  <c r="H63" i="3"/>
  <c r="H62" i="3"/>
  <c r="H61" i="3"/>
  <c r="H60" i="3"/>
  <c r="L59" i="3" s="1"/>
  <c r="M59" i="3"/>
  <c r="N59" i="3" s="1"/>
  <c r="H59" i="3"/>
  <c r="H58" i="3"/>
  <c r="H57" i="3"/>
  <c r="H56" i="3"/>
  <c r="L55" i="3" s="1"/>
  <c r="M55" i="3" s="1"/>
  <c r="N55" i="3" s="1"/>
  <c r="H55" i="3"/>
  <c r="H54" i="3"/>
  <c r="H53" i="3"/>
  <c r="H52" i="3"/>
  <c r="L52" i="3" s="1"/>
  <c r="M52" i="3" s="1"/>
  <c r="N52" i="3" s="1"/>
  <c r="H51" i="3"/>
  <c r="K50" i="3"/>
  <c r="L50" i="3" s="1"/>
  <c r="M50" i="3" s="1"/>
  <c r="N50" i="3" s="1"/>
  <c r="H50" i="3"/>
  <c r="H49" i="3"/>
  <c r="H48" i="3"/>
  <c r="L47" i="3" s="1"/>
  <c r="H47" i="3"/>
  <c r="H43" i="3"/>
  <c r="L40" i="3" s="1"/>
  <c r="M40" i="3" s="1"/>
  <c r="N40" i="3" s="1"/>
  <c r="H42" i="3"/>
  <c r="H41" i="3"/>
  <c r="H40" i="3"/>
  <c r="H39" i="3"/>
  <c r="H38" i="3"/>
  <c r="H37" i="3"/>
  <c r="H36" i="3"/>
  <c r="L36" i="3" s="1"/>
  <c r="M36" i="3" s="1"/>
  <c r="N36" i="3" s="1"/>
  <c r="H35" i="3"/>
  <c r="H34" i="3"/>
  <c r="H33" i="3"/>
  <c r="L32" i="3" s="1"/>
  <c r="H32" i="3"/>
  <c r="H31" i="3"/>
  <c r="H30" i="3"/>
  <c r="H29" i="3"/>
  <c r="L28" i="3"/>
  <c r="H28" i="3"/>
  <c r="H27" i="3"/>
  <c r="L24" i="3" s="1"/>
  <c r="H26" i="3"/>
  <c r="H25" i="3"/>
  <c r="H24" i="3"/>
  <c r="H23" i="3"/>
  <c r="H22" i="3"/>
  <c r="H21" i="3"/>
  <c r="L20" i="3"/>
  <c r="M20" i="3" s="1"/>
  <c r="N20" i="3" s="1"/>
  <c r="K20" i="3"/>
  <c r="H20" i="3"/>
  <c r="H19" i="3"/>
  <c r="L16" i="3" s="1"/>
  <c r="H18" i="3"/>
  <c r="H17" i="3"/>
  <c r="H16" i="3"/>
  <c r="H15" i="3"/>
  <c r="H14" i="3"/>
  <c r="H13" i="3"/>
  <c r="H12" i="3"/>
  <c r="L12" i="3" s="1"/>
  <c r="M12" i="3" s="1"/>
  <c r="N12" i="3" s="1"/>
  <c r="H11" i="3"/>
  <c r="H10" i="3"/>
  <c r="H9" i="3"/>
  <c r="L8" i="3"/>
  <c r="H8" i="3"/>
  <c r="H7" i="3"/>
  <c r="H6" i="3"/>
  <c r="H5" i="3"/>
  <c r="L4" i="3"/>
  <c r="J4" i="3"/>
  <c r="J44" i="3" s="1"/>
  <c r="H4" i="3"/>
  <c r="Q96" i="2"/>
  <c r="P96" i="2"/>
  <c r="O96" i="2"/>
  <c r="N96" i="2"/>
  <c r="R95" i="2"/>
  <c r="R94" i="2"/>
  <c r="R93" i="2"/>
  <c r="R92" i="2"/>
  <c r="R91" i="2"/>
  <c r="R90" i="2"/>
  <c r="F90" i="2"/>
  <c r="R89" i="2"/>
  <c r="J84" i="2"/>
  <c r="H83" i="2"/>
  <c r="H82" i="2"/>
  <c r="I81" i="2"/>
  <c r="I82" i="2" s="1"/>
  <c r="H81" i="2"/>
  <c r="L80" i="2"/>
  <c r="H80" i="2"/>
  <c r="H79" i="2"/>
  <c r="H78" i="2"/>
  <c r="L77" i="2" s="1"/>
  <c r="M77" i="2" s="1"/>
  <c r="N77" i="2" s="1"/>
  <c r="H77" i="2"/>
  <c r="H76" i="2"/>
  <c r="I75" i="2"/>
  <c r="I74" i="2" s="1"/>
  <c r="H75" i="2"/>
  <c r="H74" i="2"/>
  <c r="L73" i="2"/>
  <c r="M73" i="2" s="1"/>
  <c r="N73" i="2" s="1"/>
  <c r="H73" i="2"/>
  <c r="H72" i="2"/>
  <c r="I71" i="2"/>
  <c r="I70" i="2" s="1"/>
  <c r="H71" i="2"/>
  <c r="H70" i="2"/>
  <c r="L69" i="2"/>
  <c r="M69" i="2" s="1"/>
  <c r="N69" i="2" s="1"/>
  <c r="H69" i="2"/>
  <c r="J67" i="2"/>
  <c r="H66" i="2"/>
  <c r="I65" i="2"/>
  <c r="I64" i="2" s="1"/>
  <c r="H65" i="2"/>
  <c r="H64" i="2"/>
  <c r="L63" i="2" s="1"/>
  <c r="H63" i="2"/>
  <c r="H62" i="2"/>
  <c r="H61" i="2"/>
  <c r="H60" i="2"/>
  <c r="M59" i="2"/>
  <c r="N59" i="2" s="1"/>
  <c r="H59" i="2"/>
  <c r="L59" i="2" s="1"/>
  <c r="H58" i="2"/>
  <c r="H57" i="2"/>
  <c r="H56" i="2"/>
  <c r="L55" i="2" s="1"/>
  <c r="M55" i="2" s="1"/>
  <c r="N55" i="2" s="1"/>
  <c r="H55" i="2"/>
  <c r="H54" i="2"/>
  <c r="H53" i="2"/>
  <c r="H52" i="2"/>
  <c r="L52" i="2" s="1"/>
  <c r="M52" i="2" s="1"/>
  <c r="N52" i="2" s="1"/>
  <c r="H51" i="2"/>
  <c r="H50" i="2"/>
  <c r="L50" i="2" s="1"/>
  <c r="M50" i="2" s="1"/>
  <c r="N50" i="2" s="1"/>
  <c r="H49" i="2"/>
  <c r="H48" i="2"/>
  <c r="L47" i="2" s="1"/>
  <c r="H47" i="2"/>
  <c r="M47" i="2" s="1"/>
  <c r="N47" i="2" s="1"/>
  <c r="J44" i="2"/>
  <c r="H43" i="2"/>
  <c r="H42" i="2"/>
  <c r="I41" i="2"/>
  <c r="I42" i="2" s="1"/>
  <c r="H41" i="2"/>
  <c r="L40" i="2"/>
  <c r="H40" i="2"/>
  <c r="H39" i="2"/>
  <c r="I38" i="2"/>
  <c r="I37" i="2" s="1"/>
  <c r="H38" i="2"/>
  <c r="H37" i="2"/>
  <c r="H36" i="2"/>
  <c r="L36" i="2" s="1"/>
  <c r="M36" i="2" s="1"/>
  <c r="N36" i="2" s="1"/>
  <c r="H35" i="2"/>
  <c r="L32" i="2" s="1"/>
  <c r="H34" i="2"/>
  <c r="I33" i="2"/>
  <c r="I34" i="2" s="1"/>
  <c r="H33" i="2"/>
  <c r="H32" i="2"/>
  <c r="H31" i="2"/>
  <c r="L28" i="2" s="1"/>
  <c r="H30" i="2"/>
  <c r="I29" i="2"/>
  <c r="I30" i="2" s="1"/>
  <c r="H29" i="2"/>
  <c r="M28" i="2" s="1"/>
  <c r="N28" i="2" s="1"/>
  <c r="H28" i="2"/>
  <c r="H27" i="2"/>
  <c r="I26" i="2"/>
  <c r="H26" i="2"/>
  <c r="I25" i="2"/>
  <c r="H25" i="2"/>
  <c r="L24" i="2"/>
  <c r="M24" i="2" s="1"/>
  <c r="N24" i="2" s="1"/>
  <c r="H24" i="2"/>
  <c r="H23" i="2"/>
  <c r="L20" i="2" s="1"/>
  <c r="I22" i="2"/>
  <c r="I21" i="2" s="1"/>
  <c r="H22" i="2"/>
  <c r="H21" i="2"/>
  <c r="H20" i="2"/>
  <c r="H19" i="2"/>
  <c r="L16" i="2" s="1"/>
  <c r="I18" i="2"/>
  <c r="H18" i="2"/>
  <c r="I17" i="2"/>
  <c r="H17" i="2"/>
  <c r="H16" i="2"/>
  <c r="H15" i="2"/>
  <c r="I14" i="2"/>
  <c r="H14" i="2"/>
  <c r="I13" i="2"/>
  <c r="H13" i="2"/>
  <c r="H12" i="2"/>
  <c r="L12" i="2" s="1"/>
  <c r="M12" i="2" s="1"/>
  <c r="N12" i="2" s="1"/>
  <c r="H11" i="2"/>
  <c r="I10" i="2"/>
  <c r="I9" i="2" s="1"/>
  <c r="H10" i="2"/>
  <c r="H9" i="2"/>
  <c r="L8" i="2"/>
  <c r="M8" i="2" s="1"/>
  <c r="N8" i="2" s="1"/>
  <c r="H8" i="2"/>
  <c r="H7" i="2"/>
  <c r="L4" i="2" s="1"/>
  <c r="I6" i="2"/>
  <c r="H6" i="2"/>
  <c r="I5" i="2"/>
  <c r="H5" i="2"/>
  <c r="H4" i="2"/>
  <c r="Q95" i="1"/>
  <c r="Q96" i="1" s="1"/>
  <c r="P95" i="1"/>
  <c r="O95" i="1"/>
  <c r="N95" i="1"/>
  <c r="Q94" i="1"/>
  <c r="AA26" i="1" s="1"/>
  <c r="P94" i="1"/>
  <c r="O94" i="1"/>
  <c r="Y26" i="1" s="1"/>
  <c r="N94" i="1"/>
  <c r="Q93" i="1"/>
  <c r="P93" i="1"/>
  <c r="O93" i="1"/>
  <c r="N93" i="1"/>
  <c r="Q92" i="1"/>
  <c r="P92" i="1"/>
  <c r="O92" i="1"/>
  <c r="N92" i="1"/>
  <c r="R92" i="1" s="1"/>
  <c r="Q91" i="1"/>
  <c r="P91" i="1"/>
  <c r="O91" i="1"/>
  <c r="N91" i="1"/>
  <c r="R91" i="1" s="1"/>
  <c r="Q90" i="1"/>
  <c r="P90" i="1"/>
  <c r="O90" i="1"/>
  <c r="N90" i="1"/>
  <c r="R90" i="1" s="1"/>
  <c r="F90" i="1"/>
  <c r="Q89" i="1"/>
  <c r="P89" i="1"/>
  <c r="P96" i="1" s="1"/>
  <c r="O89" i="1"/>
  <c r="N89" i="1"/>
  <c r="J84" i="1"/>
  <c r="H83" i="1"/>
  <c r="I82" i="1"/>
  <c r="H82" i="1"/>
  <c r="I81" i="1"/>
  <c r="H81" i="1"/>
  <c r="L80" i="1" s="1"/>
  <c r="M80" i="1" s="1"/>
  <c r="N80" i="1" s="1"/>
  <c r="H80" i="1"/>
  <c r="H79" i="1"/>
  <c r="L77" i="1" s="1"/>
  <c r="M77" i="1" s="1"/>
  <c r="N77" i="1" s="1"/>
  <c r="H78" i="1"/>
  <c r="H77" i="1"/>
  <c r="H76" i="1"/>
  <c r="I75" i="1"/>
  <c r="I74" i="1" s="1"/>
  <c r="H75" i="1"/>
  <c r="H74" i="1"/>
  <c r="L73" i="1"/>
  <c r="M73" i="1" s="1"/>
  <c r="N73" i="1" s="1"/>
  <c r="H73" i="1"/>
  <c r="H72" i="1"/>
  <c r="I71" i="1"/>
  <c r="I70" i="1" s="1"/>
  <c r="H71" i="1"/>
  <c r="H70" i="1"/>
  <c r="L69" i="1"/>
  <c r="H69" i="1"/>
  <c r="J67" i="1"/>
  <c r="H66" i="1"/>
  <c r="I65" i="1"/>
  <c r="I64" i="1" s="1"/>
  <c r="H65" i="1"/>
  <c r="H64" i="1"/>
  <c r="L63" i="1" s="1"/>
  <c r="H63" i="1"/>
  <c r="M63" i="1" s="1"/>
  <c r="N63" i="1" s="1"/>
  <c r="H62" i="1"/>
  <c r="H61" i="1"/>
  <c r="H60" i="1"/>
  <c r="L59" i="1"/>
  <c r="H59" i="1"/>
  <c r="H58" i="1"/>
  <c r="L55" i="1" s="1"/>
  <c r="H57" i="1"/>
  <c r="H56" i="1"/>
  <c r="H55" i="1"/>
  <c r="H54" i="1"/>
  <c r="H53" i="1"/>
  <c r="L52" i="1"/>
  <c r="H52" i="1"/>
  <c r="H51" i="1"/>
  <c r="L50" i="1"/>
  <c r="H50" i="1"/>
  <c r="H49" i="1"/>
  <c r="H48" i="1"/>
  <c r="H47" i="1"/>
  <c r="L47" i="1" s="1"/>
  <c r="M47" i="1" s="1"/>
  <c r="N47" i="1" s="1"/>
  <c r="H43" i="1"/>
  <c r="H42" i="1"/>
  <c r="I41" i="1"/>
  <c r="I42" i="1" s="1"/>
  <c r="H41" i="1"/>
  <c r="L40" i="1" s="1"/>
  <c r="J40" i="1"/>
  <c r="H40" i="1"/>
  <c r="H39" i="1"/>
  <c r="I38" i="1"/>
  <c r="H38" i="1"/>
  <c r="I37" i="1"/>
  <c r="H37" i="1"/>
  <c r="J36" i="1"/>
  <c r="H36" i="1"/>
  <c r="L36" i="1" s="1"/>
  <c r="M36" i="1" s="1"/>
  <c r="N36" i="1" s="1"/>
  <c r="H35" i="1"/>
  <c r="L32" i="1" s="1"/>
  <c r="H34" i="1"/>
  <c r="M32" i="1" s="1"/>
  <c r="N32" i="1" s="1"/>
  <c r="I33" i="1"/>
  <c r="I34" i="1" s="1"/>
  <c r="H33" i="1"/>
  <c r="J32" i="1"/>
  <c r="H32" i="1"/>
  <c r="H31" i="1"/>
  <c r="L28" i="1" s="1"/>
  <c r="H30" i="1"/>
  <c r="I29" i="1"/>
  <c r="I30" i="1" s="1"/>
  <c r="H29" i="1"/>
  <c r="J28" i="1"/>
  <c r="H28" i="1"/>
  <c r="H27" i="1"/>
  <c r="L24" i="1" s="1"/>
  <c r="M24" i="1" s="1"/>
  <c r="N24" i="1" s="1"/>
  <c r="Z26" i="1"/>
  <c r="I26" i="1"/>
  <c r="H26" i="1"/>
  <c r="AA25" i="1"/>
  <c r="Z25" i="1"/>
  <c r="Y25" i="1"/>
  <c r="Q25" i="1"/>
  <c r="I25" i="1"/>
  <c r="H25" i="1"/>
  <c r="AA24" i="1"/>
  <c r="Z24" i="1"/>
  <c r="Y24" i="1"/>
  <c r="Q24" i="1"/>
  <c r="J24" i="1"/>
  <c r="H24" i="1"/>
  <c r="AA23" i="1"/>
  <c r="Z23" i="1"/>
  <c r="Y23" i="1"/>
  <c r="Q23" i="1"/>
  <c r="H23" i="1"/>
  <c r="L20" i="1" s="1"/>
  <c r="M20" i="1" s="1"/>
  <c r="N20" i="1" s="1"/>
  <c r="AA22" i="1"/>
  <c r="Z22" i="1"/>
  <c r="Y22" i="1"/>
  <c r="Q22" i="1"/>
  <c r="I22" i="1"/>
  <c r="I21" i="1" s="1"/>
  <c r="H22" i="1"/>
  <c r="AA21" i="1"/>
  <c r="Z21" i="1"/>
  <c r="Y21" i="1"/>
  <c r="Q21" i="1"/>
  <c r="H21" i="1"/>
  <c r="AA20" i="1"/>
  <c r="Z20" i="1"/>
  <c r="Y20" i="1"/>
  <c r="Q20" i="1"/>
  <c r="J20" i="1"/>
  <c r="H20" i="1"/>
  <c r="AA19" i="1"/>
  <c r="Z19" i="1"/>
  <c r="Y19" i="1"/>
  <c r="Q19" i="1"/>
  <c r="H19" i="1"/>
  <c r="AA18" i="1"/>
  <c r="Z18" i="1"/>
  <c r="Y18" i="1"/>
  <c r="Q18" i="1"/>
  <c r="H18" i="1"/>
  <c r="AA17" i="1"/>
  <c r="Z17" i="1"/>
  <c r="Y17" i="1"/>
  <c r="Q17" i="1"/>
  <c r="I17" i="1"/>
  <c r="I18" i="1" s="1"/>
  <c r="H17" i="1"/>
  <c r="AA16" i="1"/>
  <c r="Z16" i="1"/>
  <c r="Y16" i="1"/>
  <c r="Q16" i="1"/>
  <c r="L16" i="1"/>
  <c r="J16" i="1"/>
  <c r="H16" i="1"/>
  <c r="AA15" i="1"/>
  <c r="Z15" i="1"/>
  <c r="Y15" i="1"/>
  <c r="Q15" i="1"/>
  <c r="H15" i="1"/>
  <c r="AA14" i="1"/>
  <c r="Z14" i="1"/>
  <c r="Y14" i="1"/>
  <c r="Q14" i="1"/>
  <c r="I14" i="1"/>
  <c r="I13" i="1" s="1"/>
  <c r="H14" i="1"/>
  <c r="H13" i="1"/>
  <c r="AA12" i="1"/>
  <c r="Z12" i="1"/>
  <c r="Y12" i="1"/>
  <c r="Q12" i="1"/>
  <c r="M12" i="1"/>
  <c r="N12" i="1" s="1"/>
  <c r="J12" i="1"/>
  <c r="H12" i="1"/>
  <c r="L12" i="1" s="1"/>
  <c r="AA11" i="1"/>
  <c r="Z11" i="1"/>
  <c r="Y11" i="1"/>
  <c r="Q11" i="1"/>
  <c r="H11" i="1"/>
  <c r="AA10" i="1"/>
  <c r="Z10" i="1"/>
  <c r="Y10" i="1"/>
  <c r="Q10" i="1"/>
  <c r="I10" i="1"/>
  <c r="I9" i="1" s="1"/>
  <c r="H10" i="1"/>
  <c r="AA9" i="1"/>
  <c r="Z9" i="1"/>
  <c r="Y9" i="1"/>
  <c r="Q9" i="1"/>
  <c r="H9" i="1"/>
  <c r="L8" i="1" s="1"/>
  <c r="AA8" i="1"/>
  <c r="Z8" i="1"/>
  <c r="Y8" i="1"/>
  <c r="Q8" i="1"/>
  <c r="J8" i="1"/>
  <c r="H8" i="1"/>
  <c r="AA7" i="1"/>
  <c r="Z7" i="1"/>
  <c r="Y7" i="1"/>
  <c r="Q7" i="1"/>
  <c r="H7" i="1"/>
  <c r="L4" i="1" s="1"/>
  <c r="AA6" i="1"/>
  <c r="Z6" i="1"/>
  <c r="Y6" i="1"/>
  <c r="Q6" i="1"/>
  <c r="I6" i="1"/>
  <c r="H6" i="1"/>
  <c r="I5" i="1"/>
  <c r="H5" i="1"/>
  <c r="J4" i="1"/>
  <c r="J44" i="1" s="1"/>
  <c r="H4" i="1"/>
  <c r="R94" i="1" l="1"/>
  <c r="M8" i="3"/>
  <c r="N8" i="3" s="1"/>
  <c r="M63" i="3"/>
  <c r="N63" i="3" s="1"/>
  <c r="M69" i="3"/>
  <c r="N69" i="3" s="1"/>
  <c r="N84" i="3" s="1"/>
  <c r="G89" i="3" s="1"/>
  <c r="N4" i="4"/>
  <c r="N16" i="4"/>
  <c r="M8" i="1"/>
  <c r="N8" i="1" s="1"/>
  <c r="M50" i="1"/>
  <c r="N50" i="1" s="1"/>
  <c r="M28" i="1"/>
  <c r="N28" i="1" s="1"/>
  <c r="O96" i="1"/>
  <c r="M20" i="2"/>
  <c r="N20" i="2" s="1"/>
  <c r="M63" i="2"/>
  <c r="N63" i="2" s="1"/>
  <c r="M28" i="3"/>
  <c r="N28" i="3" s="1"/>
  <c r="M47" i="3"/>
  <c r="N47" i="3" s="1"/>
  <c r="M80" i="3"/>
  <c r="N80" i="3" s="1"/>
  <c r="M59" i="4"/>
  <c r="N59" i="4" s="1"/>
  <c r="M77" i="4"/>
  <c r="N77" i="4" s="1"/>
  <c r="M19" i="5"/>
  <c r="N19" i="5" s="1"/>
  <c r="M43" i="5"/>
  <c r="N43" i="5" s="1"/>
  <c r="M69" i="1"/>
  <c r="N69" i="1" s="1"/>
  <c r="N84" i="1" s="1"/>
  <c r="G89" i="1" s="1"/>
  <c r="R93" i="1"/>
  <c r="M4" i="1"/>
  <c r="N4" i="1" s="1"/>
  <c r="M16" i="1"/>
  <c r="N16" i="1" s="1"/>
  <c r="M40" i="1"/>
  <c r="N40" i="1" s="1"/>
  <c r="M55" i="1"/>
  <c r="N55" i="1" s="1"/>
  <c r="R89" i="1"/>
  <c r="M40" i="2"/>
  <c r="N40" i="2" s="1"/>
  <c r="M32" i="3"/>
  <c r="N32" i="3" s="1"/>
  <c r="M77" i="3"/>
  <c r="N77" i="3" s="1"/>
  <c r="M69" i="4"/>
  <c r="N69" i="4" s="1"/>
  <c r="N84" i="4" s="1"/>
  <c r="G89" i="4" s="1"/>
  <c r="M58" i="5"/>
  <c r="N58" i="5" s="1"/>
  <c r="K15" i="34"/>
  <c r="F17" i="34"/>
  <c r="J12" i="34"/>
  <c r="D16" i="25"/>
  <c r="E16" i="25" s="1"/>
  <c r="D28" i="25"/>
  <c r="E28" i="25" s="1"/>
  <c r="E31" i="25" s="1"/>
  <c r="D31" i="25" s="1"/>
  <c r="N44" i="1"/>
  <c r="G87" i="1" s="1"/>
  <c r="N67" i="2"/>
  <c r="G88" i="2" s="1"/>
  <c r="N67" i="3"/>
  <c r="G88" i="3" s="1"/>
  <c r="N12" i="4"/>
  <c r="N73" i="4"/>
  <c r="M35" i="5"/>
  <c r="N35" i="5" s="1"/>
  <c r="M50" i="5"/>
  <c r="N50" i="5" s="1"/>
  <c r="M59" i="1"/>
  <c r="N59" i="1" s="1"/>
  <c r="N96" i="1"/>
  <c r="R95" i="1"/>
  <c r="M16" i="2"/>
  <c r="N16" i="2" s="1"/>
  <c r="M20" i="4"/>
  <c r="N20" i="4" s="1"/>
  <c r="N63" i="4"/>
  <c r="M52" i="1"/>
  <c r="N52" i="1" s="1"/>
  <c r="N67" i="1" s="1"/>
  <c r="G88" i="1" s="1"/>
  <c r="M4" i="2"/>
  <c r="N4" i="2" s="1"/>
  <c r="N44" i="2" s="1"/>
  <c r="G87" i="2" s="1"/>
  <c r="M32" i="2"/>
  <c r="N32" i="2" s="1"/>
  <c r="M80" i="2"/>
  <c r="N80" i="2" s="1"/>
  <c r="N84" i="2" s="1"/>
  <c r="G89" i="2" s="1"/>
  <c r="M4" i="3"/>
  <c r="N4" i="3" s="1"/>
  <c r="N44" i="3" s="1"/>
  <c r="G87" i="3" s="1"/>
  <c r="M16" i="3"/>
  <c r="N16" i="3" s="1"/>
  <c r="M24" i="3"/>
  <c r="N24" i="3" s="1"/>
  <c r="N44" i="4"/>
  <c r="G87" i="4" s="1"/>
  <c r="G90" i="4" s="1"/>
  <c r="M8" i="4"/>
  <c r="N8" i="4" s="1"/>
  <c r="M7" i="5"/>
  <c r="N7" i="5" s="1"/>
  <c r="M24" i="4"/>
  <c r="N24" i="4" s="1"/>
  <c r="L72" i="5"/>
  <c r="M72" i="5" s="1"/>
  <c r="N72" i="5" s="1"/>
  <c r="N87" i="5" s="1"/>
  <c r="G92" i="5" s="1"/>
  <c r="E23" i="25"/>
  <c r="D23" i="25" s="1"/>
  <c r="K131" i="25"/>
  <c r="U32" i="25" s="1"/>
  <c r="N47" i="5" l="1"/>
  <c r="G90" i="5" s="1"/>
  <c r="G90" i="2"/>
  <c r="N70" i="5"/>
  <c r="G91" i="5" s="1"/>
  <c r="G93" i="2"/>
  <c r="G92" i="2"/>
  <c r="D14" i="25"/>
  <c r="E14" i="25" s="1"/>
  <c r="D9" i="25"/>
  <c r="E9" i="25" s="1"/>
  <c r="G90" i="3"/>
  <c r="G94" i="4"/>
  <c r="Q26" i="4" s="1"/>
  <c r="G92" i="4"/>
  <c r="G93" i="4"/>
  <c r="D8" i="25"/>
  <c r="E8" i="25" s="1"/>
  <c r="G90" i="1"/>
  <c r="G94" i="2" l="1"/>
  <c r="M88" i="2" s="1"/>
  <c r="G93" i="5"/>
  <c r="D10" i="25"/>
  <c r="E10" i="25" s="1"/>
  <c r="G94" i="1"/>
  <c r="G92" i="1"/>
  <c r="G93" i="1"/>
  <c r="D7" i="25"/>
  <c r="E7" i="25" s="1"/>
  <c r="E13" i="25" s="1"/>
  <c r="D40" i="25"/>
  <c r="G94" i="3"/>
  <c r="G93" i="3"/>
  <c r="G92" i="3"/>
  <c r="D15" i="25"/>
  <c r="E15" i="25" s="1"/>
  <c r="E18" i="25" s="1"/>
  <c r="D18" i="25" s="1"/>
  <c r="G96" i="5" l="1"/>
  <c r="G97" i="5"/>
  <c r="G95" i="5"/>
  <c r="D11" i="25"/>
  <c r="E11" i="25" s="1"/>
  <c r="Q26" i="1"/>
  <c r="M88" i="1"/>
  <c r="D13" i="25"/>
  <c r="E32" i="25"/>
  <c r="D42" i="25" l="1"/>
  <c r="D41" i="25" l="1"/>
  <c r="D43" i="25" s="1"/>
  <c r="D44" i="25" s="1"/>
  <c r="D45" i="25" s="1"/>
</calcChain>
</file>

<file path=xl/sharedStrings.xml><?xml version="1.0" encoding="utf-8"?>
<sst xmlns="http://schemas.openxmlformats.org/spreadsheetml/2006/main" count="3828" uniqueCount="2377">
  <si>
    <t>S. No</t>
  </si>
  <si>
    <t>Score Calculation Basis</t>
  </si>
  <si>
    <t>Min</t>
  </si>
  <si>
    <t>Max</t>
  </si>
  <si>
    <t>Range</t>
  </si>
  <si>
    <t xml:space="preserve">Score </t>
  </si>
  <si>
    <t>Weight</t>
  </si>
  <si>
    <t>A</t>
  </si>
  <si>
    <t>Financial Risk</t>
  </si>
  <si>
    <t>DSCR ( Basis Annualised turnover as arrived basis VAT/ST Return or Basis Banking for current financial year)</t>
  </si>
  <si>
    <t>Cam R 11</t>
  </si>
  <si>
    <t>Randomize values to create a data set of approve/reject</t>
  </si>
  <si>
    <t>Best Case</t>
  </si>
  <si>
    <t xml:space="preserve">DSCR </t>
  </si>
  <si>
    <t>Leverage</t>
  </si>
  <si>
    <t xml:space="preserve">NWC (days) </t>
  </si>
  <si>
    <t>Cam R 12</t>
  </si>
  <si>
    <t xml:space="preserve">Interest Cover </t>
  </si>
  <si>
    <t xml:space="preserve">OD/CC Utilization </t>
  </si>
  <si>
    <t>EBIDTA Margin Growth</t>
  </si>
  <si>
    <t>Fin-1 Ratios</t>
  </si>
  <si>
    <t>NWC (days)</t>
  </si>
  <si>
    <t>Cash Profit Margin Growth</t>
  </si>
  <si>
    <t>Banking Turnover</t>
  </si>
  <si>
    <t>Inward Bounce</t>
  </si>
  <si>
    <t xml:space="preserve">Turnover Growth </t>
  </si>
  <si>
    <t>Interest Cover</t>
  </si>
  <si>
    <t>Industry Risk</t>
  </si>
  <si>
    <t>HG</t>
  </si>
  <si>
    <t>Residence Ownership</t>
  </si>
  <si>
    <t>Yes</t>
  </si>
  <si>
    <t xml:space="preserve">Office Ownership </t>
  </si>
  <si>
    <t>Office Stability</t>
  </si>
  <si>
    <t>OD/CC Utilization</t>
  </si>
  <si>
    <t>x</t>
  </si>
  <si>
    <t>Residence Stability</t>
  </si>
  <si>
    <t>Bank R 10</t>
  </si>
  <si>
    <t>Recent Cashout Loans in last 3 months</t>
  </si>
  <si>
    <t>Corporate CIBIL Score</t>
  </si>
  <si>
    <t>Number of CIBIL Enquiries</t>
  </si>
  <si>
    <t>Consumer CIBIL Score</t>
  </si>
  <si>
    <t>Fin 1 - Growth</t>
  </si>
  <si>
    <t>Business Vintage</t>
  </si>
  <si>
    <t xml:space="preserve">Fin1 </t>
  </si>
  <si>
    <t>CAM hidden columns</t>
  </si>
  <si>
    <t>Banking L9</t>
  </si>
  <si>
    <t>Turnover Growth</t>
  </si>
  <si>
    <t>Fin 1 -  Growth</t>
  </si>
  <si>
    <t>SUB-TOTAL Financial Risk Score</t>
  </si>
  <si>
    <t>B</t>
  </si>
  <si>
    <t>Business Risk</t>
  </si>
  <si>
    <t>LG</t>
  </si>
  <si>
    <t>We have get this</t>
  </si>
  <si>
    <t>MG</t>
  </si>
  <si>
    <t>Rented</t>
  </si>
  <si>
    <t>Owned</t>
  </si>
  <si>
    <t>Office Ownership</t>
  </si>
  <si>
    <t xml:space="preserve">formula currently ignores pagri </t>
  </si>
  <si>
    <t>Pagri</t>
  </si>
  <si>
    <t>Existing Loans G2</t>
  </si>
  <si>
    <t>SUB-TOTAL - Business Risk Score</t>
  </si>
  <si>
    <t>C</t>
  </si>
  <si>
    <t>Management Risk</t>
  </si>
  <si>
    <t>Exiting Loan G1</t>
  </si>
  <si>
    <t>Customer details</t>
  </si>
  <si>
    <t>Customer Details</t>
  </si>
  <si>
    <t>SUB-TOTAL - Management Risk Score</t>
  </si>
  <si>
    <t>S.No.</t>
  </si>
  <si>
    <t>Type of Risk</t>
  </si>
  <si>
    <t>Score</t>
  </si>
  <si>
    <t>Sensitivity Analysis of Consumer and Corporate CIBIL Score</t>
  </si>
  <si>
    <t>Corporate</t>
  </si>
  <si>
    <t>Consumer</t>
  </si>
  <si>
    <t>Total Score</t>
  </si>
  <si>
    <t xml:space="preserve">Pull Down Factor </t>
  </si>
  <si>
    <t>Recent Bouncing in Loans ( 3 Bounces in Last 3 Months</t>
  </si>
  <si>
    <t>&gt; 3 Bounces in last 3 Months</t>
  </si>
  <si>
    <t>Final Score</t>
  </si>
  <si>
    <t>No</t>
  </si>
  <si>
    <t>CAM R 13</t>
  </si>
  <si>
    <t>Cam R 14</t>
  </si>
  <si>
    <t>Banking R 9</t>
  </si>
  <si>
    <t>-</t>
  </si>
  <si>
    <t>NA</t>
  </si>
  <si>
    <t xml:space="preserve">WHAT TO DO </t>
  </si>
  <si>
    <t>how to assign weights</t>
  </si>
  <si>
    <t>how to assign scales</t>
  </si>
  <si>
    <t>Alaric Healthcare Pvt Ltd</t>
  </si>
  <si>
    <t xml:space="preserve">None given </t>
  </si>
  <si>
    <t>Login Date</t>
  </si>
  <si>
    <t>ROI</t>
  </si>
  <si>
    <t>Application ID</t>
  </si>
  <si>
    <t>Product</t>
  </si>
  <si>
    <t>Business Loan</t>
  </si>
  <si>
    <t>Tenor (in months)</t>
  </si>
  <si>
    <t>Branch</t>
  </si>
  <si>
    <t>Mumbai</t>
  </si>
  <si>
    <t>Program Type</t>
  </si>
  <si>
    <t>Normal Income Programme</t>
  </si>
  <si>
    <t>EMI</t>
  </si>
  <si>
    <t>DSA Name</t>
  </si>
  <si>
    <t>Applicants Name</t>
  </si>
  <si>
    <t>Constitution/Relationship</t>
  </si>
  <si>
    <t>Shareholding/Profit Sharing</t>
  </si>
  <si>
    <t>CIBIL Score</t>
  </si>
  <si>
    <t>DOI/DOB</t>
  </si>
  <si>
    <t>Age</t>
  </si>
  <si>
    <t>Age at the time of Maturity</t>
  </si>
  <si>
    <t>Biz Type</t>
  </si>
  <si>
    <t>Industry</t>
  </si>
  <si>
    <t>Segment</t>
  </si>
  <si>
    <t>Resi CPV</t>
  </si>
  <si>
    <t>Office CPV</t>
  </si>
  <si>
    <t>Main Applicant</t>
  </si>
  <si>
    <t>Proprietorship</t>
  </si>
  <si>
    <t>Service</t>
  </si>
  <si>
    <t xml:space="preserve">Professional_Services_Services_Industry
</t>
  </si>
  <si>
    <t>Technical_Consultancy_and_Engg_services__IT_consulting__salaried_employees__doctors__only_rental_income_Service_Segment</t>
  </si>
  <si>
    <t>Technical testing and analysis</t>
  </si>
  <si>
    <t>Not Applicable</t>
  </si>
  <si>
    <t>Positve</t>
  </si>
  <si>
    <t>Chandigarh</t>
  </si>
  <si>
    <t>Manufacturing</t>
  </si>
  <si>
    <t xml:space="preserve">Co Applicant </t>
  </si>
  <si>
    <t>Trading</t>
  </si>
  <si>
    <t>Others_Tradings</t>
  </si>
  <si>
    <t>Industry_not_classified_elsewhere_Trading_Segment</t>
  </si>
  <si>
    <t>Industries_not_classified_elsewhere_Trading_Segment</t>
  </si>
  <si>
    <t>Delhi</t>
  </si>
  <si>
    <t>Banking Programme</t>
  </si>
  <si>
    <t>Others_Mfg</t>
  </si>
  <si>
    <t>Industries_not_classified_elsewhere__Mfg_Segment_1</t>
  </si>
  <si>
    <t>Industries_not_classified_elsewhere__Mfg_Segment</t>
  </si>
  <si>
    <t>Industry Margin Programme</t>
  </si>
  <si>
    <t>Banglore</t>
  </si>
  <si>
    <t>Bhopal</t>
  </si>
  <si>
    <t>Jaipur</t>
  </si>
  <si>
    <t>Chennai</t>
  </si>
  <si>
    <t>Resi Owned</t>
  </si>
  <si>
    <t>Resi Stability</t>
  </si>
  <si>
    <t>Min CIBIL</t>
  </si>
  <si>
    <t>Hyderabad</t>
  </si>
  <si>
    <t>Office Owned</t>
  </si>
  <si>
    <t>Pune</t>
  </si>
  <si>
    <t>Property Ownership Proof available (Yes/No)</t>
  </si>
  <si>
    <t>Residence Address</t>
  </si>
  <si>
    <t>Any Other</t>
  </si>
  <si>
    <t>Office Address</t>
  </si>
  <si>
    <t>Contact Number</t>
  </si>
  <si>
    <t>S. No.</t>
  </si>
  <si>
    <t>SUMMARY : A</t>
  </si>
  <si>
    <t>Borrower ( Main Applicant)</t>
  </si>
  <si>
    <t>Co-applicant's</t>
  </si>
  <si>
    <t>Proposed Loan Amount ( in Lacs )</t>
  </si>
  <si>
    <t>Existing Exposure ( POS )</t>
  </si>
  <si>
    <t>Total Exposure</t>
  </si>
  <si>
    <t>Tenure ( in Months )</t>
  </si>
  <si>
    <t>Section B - Due Dilligence Checks</t>
  </si>
  <si>
    <t>Particulars/Report</t>
  </si>
  <si>
    <t>Status</t>
  </si>
  <si>
    <t>Remarks</t>
  </si>
  <si>
    <t>CPV-Residence &amp; Office</t>
  </si>
  <si>
    <t>FCU/RCU</t>
  </si>
  <si>
    <t>Dedupe/ Posidex</t>
  </si>
  <si>
    <t>CIBIL</t>
  </si>
  <si>
    <t>Corporate CIBIL</t>
  </si>
  <si>
    <t>Google Search</t>
  </si>
  <si>
    <t>BIFR</t>
  </si>
  <si>
    <t>RBI Defaullter List</t>
  </si>
  <si>
    <t>External Rating</t>
  </si>
  <si>
    <t>Section- C SaveRisk Output</t>
  </si>
  <si>
    <t>SaveRisk Hit</t>
  </si>
  <si>
    <t>Match</t>
  </si>
  <si>
    <t>S.No 2 onwards applicable for SaveRisk "Match" accounts</t>
  </si>
  <si>
    <t>Any Legal Cases underway ?</t>
  </si>
  <si>
    <t>Shareholder details match with our borrower list ?</t>
  </si>
  <si>
    <t xml:space="preserve">Any cross holding in Real Estate / Negative Industry list ? </t>
  </si>
  <si>
    <t xml:space="preserve">Any negative match in the "Media" section ? </t>
  </si>
  <si>
    <t>Other comments</t>
  </si>
  <si>
    <t>Particulars</t>
  </si>
  <si>
    <t>UNDERWRITER'S REMARKS/COMMENTS</t>
  </si>
  <si>
    <t>Promoter Background &amp; Succession</t>
  </si>
  <si>
    <t>Business Model/ Nature of Business</t>
  </si>
  <si>
    <t>End Use of Funds</t>
  </si>
  <si>
    <t>Banking</t>
  </si>
  <si>
    <t>Other Information</t>
  </si>
  <si>
    <t>Deviation Detail</t>
  </si>
  <si>
    <t>Level</t>
  </si>
  <si>
    <t>Sanction Conditions</t>
  </si>
  <si>
    <t>Others</t>
  </si>
  <si>
    <t>Bank Name</t>
  </si>
  <si>
    <t>Account No.</t>
  </si>
  <si>
    <t>Sanctioned Limit</t>
  </si>
  <si>
    <t>Outward Bounce</t>
  </si>
  <si>
    <t>EMI Bounce</t>
  </si>
  <si>
    <t>Capture amount in lacs</t>
  </si>
  <si>
    <t>BANK 1</t>
  </si>
  <si>
    <t>Account Holder Name</t>
  </si>
  <si>
    <t>Y</t>
  </si>
  <si>
    <t>Type of Account</t>
  </si>
  <si>
    <t>CC/OD Account</t>
  </si>
  <si>
    <t>Sanctioned Limit (in lacs)</t>
  </si>
  <si>
    <t>Month</t>
  </si>
  <si>
    <t>Credits</t>
  </si>
  <si>
    <t>Peak Utilisation Level</t>
  </si>
  <si>
    <t>Utilisation Percentage</t>
  </si>
  <si>
    <t>Nos. of Credit</t>
  </si>
  <si>
    <t>Nos. of Debit</t>
  </si>
  <si>
    <t xml:space="preserve">Current Account </t>
  </si>
  <si>
    <t>Saving Account</t>
  </si>
  <si>
    <t>N</t>
  </si>
  <si>
    <t>Total</t>
  </si>
  <si>
    <t>Annualised Banking Credits</t>
  </si>
  <si>
    <t>BANK 2</t>
  </si>
  <si>
    <t xml:space="preserve">No. of Cash out loans taken in last 3 months </t>
  </si>
  <si>
    <t>Negative</t>
  </si>
  <si>
    <t>Deviation Name</t>
  </si>
  <si>
    <t>Deviation Description</t>
  </si>
  <si>
    <t>Level/Approving Authority</t>
  </si>
  <si>
    <t>Lady Co-applicant</t>
  </si>
  <si>
    <t>Lady Co-applicant not coming on Loan structure where required</t>
  </si>
  <si>
    <t>CM</t>
  </si>
  <si>
    <t>Property Owner</t>
  </si>
  <si>
    <t>Property owner not coming on loan structure</t>
  </si>
  <si>
    <t>RCM</t>
  </si>
  <si>
    <t>Banking Quality</t>
  </si>
  <si>
    <t>I/W return &gt; norms</t>
  </si>
  <si>
    <t>O/W cheque return &gt; norms</t>
  </si>
  <si>
    <t>CC/OD overutilized &gt;100% with inward cheque bouncing.</t>
  </si>
  <si>
    <t>NCM</t>
  </si>
  <si>
    <t>Contactability</t>
  </si>
  <si>
    <t>CPV/TVR negative</t>
  </si>
  <si>
    <t>Negative FI due to OGL</t>
  </si>
  <si>
    <t>RCU</t>
  </si>
  <si>
    <t>RCU – Negative/Fraud</t>
  </si>
  <si>
    <t>NCM + FCU Head</t>
  </si>
  <si>
    <t>RCU Referred</t>
  </si>
  <si>
    <t>Stability</t>
  </si>
  <si>
    <t xml:space="preserve">Residence and Office Stability norms not met ( No Deviation allowed on Minimum Business Vintage of 3 years </t>
  </si>
  <si>
    <t>PEP/ Adverse Media</t>
  </si>
  <si>
    <t>Cases where one of the parties is a politically exposed party or associated with adverse media reports.  (Customer to be treated as ‘High Risk’ and monitored accordingly)</t>
  </si>
  <si>
    <t>CRO + Chief Compliance Officer</t>
  </si>
  <si>
    <t>Other Deviation</t>
  </si>
  <si>
    <t>CRO</t>
  </si>
  <si>
    <t>Type</t>
  </si>
  <si>
    <t>Product 1</t>
  </si>
  <si>
    <t xml:space="preserve">Product 2 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</si>
  <si>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</si>
  <si>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</si>
  <si>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</si>
  <si>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</si>
  <si>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</si>
  <si>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</si>
  <si>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</si>
  <si>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</si>
  <si>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</si>
  <si>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</si>
  <si>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</si>
  <si>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</si>
  <si>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</si>
  <si>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</si>
  <si>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</si>
  <si>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</si>
  <si>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</si>
  <si>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</si>
  <si>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</si>
  <si>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</si>
  <si>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</si>
  <si>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</si>
  <si>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</si>
  <si>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</si>
  <si>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</si>
  <si>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</si>
  <si>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</si>
  <si>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</si>
  <si>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</si>
  <si>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</si>
  <si>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</si>
  <si>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</si>
  <si>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</si>
  <si>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</si>
  <si>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</si>
  <si>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</si>
  <si>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</si>
  <si>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</si>
  <si>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</si>
  <si>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</si>
  <si>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</si>
  <si>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</si>
  <si>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</si>
  <si>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</si>
  <si>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</si>
  <si>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</si>
  <si>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</si>
  <si>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</si>
  <si>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</si>
  <si>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</si>
  <si>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</si>
  <si>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</si>
  <si>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</si>
  <si>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</si>
  <si>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</si>
  <si>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</si>
  <si>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</si>
  <si>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</si>
  <si>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</si>
  <si>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</si>
  <si>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</si>
  <si>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</si>
  <si>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</si>
  <si>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</si>
  <si>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</si>
  <si>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</si>
  <si>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</si>
  <si>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</si>
  <si>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</si>
  <si>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</si>
  <si>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</si>
  <si>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</si>
  <si>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</si>
  <si>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</si>
  <si>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</si>
  <si>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</si>
  <si>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</si>
  <si>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</si>
  <si>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</si>
  <si>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</si>
  <si>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</si>
  <si>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</si>
  <si>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</si>
  <si>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</si>
  <si>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</si>
  <si>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</si>
  <si>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</si>
  <si>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</si>
  <si>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</si>
  <si>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</si>
  <si>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</si>
  <si>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</si>
  <si>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</si>
  <si>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</si>
  <si>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</si>
  <si>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</si>
  <si>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</si>
  <si>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</si>
  <si>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</si>
  <si>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</si>
  <si>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</si>
  <si>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</si>
  <si>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</si>
  <si>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</si>
  <si>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</si>
  <si>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</si>
  <si>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</si>
  <si>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</si>
  <si>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</si>
  <si>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</si>
  <si>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</si>
  <si>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Agriculture_M</t>
  </si>
  <si>
    <t>Milling_Product__Mfg_Segment_</t>
  </si>
  <si>
    <t>Flour milling</t>
  </si>
  <si>
    <t>Milling of maida</t>
  </si>
  <si>
    <t>Milling of maize</t>
  </si>
  <si>
    <t>Milling of sooji</t>
  </si>
  <si>
    <t>Rice milling</t>
  </si>
  <si>
    <t>Dal (pulses) milling</t>
  </si>
  <si>
    <t>Grain milling other than wheat, rice and dal</t>
  </si>
  <si>
    <t>Vegetable milling (production of flour or meal of dried leguminous vegetables(except dal), of roots or tubers, or of edible nuts)</t>
  </si>
  <si>
    <t>Other grain milling and processing n.e.c.</t>
  </si>
  <si>
    <t>Spices_and_Grams__Mfg_Segment_</t>
  </si>
  <si>
    <t>Grinding and processing of spices</t>
  </si>
  <si>
    <t>Processing of spices</t>
  </si>
  <si>
    <t>Dry_Fruits__Mfg_Segment_</t>
  </si>
  <si>
    <t>Growing of cashews</t>
  </si>
  <si>
    <t>Processing of cashew</t>
  </si>
  <si>
    <t>Fruits_and_Nurts_and_Vegatables__Mfg_Segment_</t>
  </si>
  <si>
    <t>Growing of edible nuts (almonds, cashew nuts, chestnuts, hazelnuts pistachios, walnuts and other nuts)</t>
  </si>
  <si>
    <t>Seed_Related__Mfg_Segment_</t>
  </si>
  <si>
    <t>Growing of pulses (dal) and other leguminous crops such as peas and beans, not used as oilseeds</t>
  </si>
  <si>
    <t>Growing of other oil seeds</t>
  </si>
  <si>
    <t>Growing of vegetable seeds (except beet seed)</t>
  </si>
  <si>
    <t>Growing of vegetable seeds</t>
  </si>
  <si>
    <t>Seed processing for propagation</t>
  </si>
  <si>
    <t>Cleaning and grading of seeds</t>
  </si>
  <si>
    <t>Processing of seeds</t>
  </si>
  <si>
    <t>Auto_Ancilliaries_M</t>
  </si>
  <si>
    <t>Auto_Ancilliaries__Mfg_Segment_</t>
  </si>
  <si>
    <t>Production of automation oil</t>
  </si>
  <si>
    <t>Manufacture of automated machines</t>
  </si>
  <si>
    <t>Manufacture of other automotive components</t>
  </si>
  <si>
    <t>Manufacture of automotive components</t>
  </si>
  <si>
    <t>Manufacture of automotive electrical equipment1</t>
  </si>
  <si>
    <t>Bearings__Mfg_Segment_</t>
  </si>
  <si>
    <t>Manufacture of bearings, gears, gearing and driving elements</t>
  </si>
  <si>
    <t>Manufacture of bearings</t>
  </si>
  <si>
    <t>Valves__Mfg_Segment_</t>
  </si>
  <si>
    <t>Manufacture of other pumps, compressors, taps and valves etc.3</t>
  </si>
  <si>
    <t>Manufacture of fluid valves</t>
  </si>
  <si>
    <t>Manufacture of non fluid valves</t>
  </si>
  <si>
    <t>Automobile_4W_M</t>
  </si>
  <si>
    <t>Authorised_car_dealers_servicing_manufacturers__Mfg_Segment_</t>
  </si>
  <si>
    <t>Manufacture of commercial vehicles such as vans, lorries, over-the-road tractors for semi-trailers etc.1</t>
  </si>
  <si>
    <t>Casting_and_Forgings_M</t>
  </si>
  <si>
    <t>Castings_and_Forgings__Mfg_Segment_</t>
  </si>
  <si>
    <t>Manufacture of other iron and steel casting and products thereof1</t>
  </si>
  <si>
    <t>Manufacture of steel casting products2</t>
  </si>
  <si>
    <t>Casting of non-ferrous metals3</t>
  </si>
  <si>
    <t>Casting of aluminium products1</t>
  </si>
  <si>
    <t>Manufacture of ductile iron castings1</t>
  </si>
  <si>
    <t>Forging, pressing, stamping and roll-forming of metal; powder metallurgy1</t>
  </si>
  <si>
    <t>Cement_M</t>
  </si>
  <si>
    <t>Cement_and_Asbestos_Products__Mfg_Segment_</t>
  </si>
  <si>
    <t>Manufacture of clinkers and cement</t>
  </si>
  <si>
    <t>Manufacture of Portland cement, aluminous cement, slag cement and similar hydraulic cement1</t>
  </si>
  <si>
    <t>Manufacture of articles articles of concrete, cement or artificial stone (tiles, bricks etc.)</t>
  </si>
  <si>
    <t>Manufacture of articles of concrete and cement</t>
  </si>
  <si>
    <t>Manufacture of hume pipes and other pre-fabricated structural components of cement and/or concrete for building or civil engineering</t>
  </si>
  <si>
    <t>Manufacture of other cement and asbestos cement products n.e.c.</t>
  </si>
  <si>
    <t>Chemicals_M</t>
  </si>
  <si>
    <t>Chemicals_petrochemicals_specility_chemicals__Mfg_Segment_</t>
  </si>
  <si>
    <t>Manufacture of basic chemical elements</t>
  </si>
  <si>
    <t>Manufacture of armoatic chemicals</t>
  </si>
  <si>
    <t>Manufacture of organic and inorganic chemical compounds n.e.c.</t>
  </si>
  <si>
    <t>Manufacture of chemical and intermediates</t>
  </si>
  <si>
    <t>Manufacture of chemical compounds</t>
  </si>
  <si>
    <t>Manufacture of special chemicals</t>
  </si>
  <si>
    <t>Manufacture of other agrochemical products n.e.c.</t>
  </si>
  <si>
    <t>Manufacture of essential oils; modification by chemical processes of oils and fats (e.g. by oxidation, polymerization etc.)</t>
  </si>
  <si>
    <t>Manufacture of chemical products or preparations of a kind used in the textiles, paper, leather and like industries</t>
  </si>
  <si>
    <t>Manufacture of chemical blowing agents</t>
  </si>
  <si>
    <t>Manufacture of metal treatment chemicals</t>
  </si>
  <si>
    <t>Manufacture of water treatment chemicals</t>
  </si>
  <si>
    <t>Manufacture of organic &amp; inorganic chemicals</t>
  </si>
  <si>
    <t>Manufacture of homoeopathic or biochemical pharmaceutical preparations1</t>
  </si>
  <si>
    <t>Coal_M</t>
  </si>
  <si>
    <t>Coal_and_Lignite_Minerals__Mfg_Segment_</t>
  </si>
  <si>
    <t>Opencast mining of hard coal1</t>
  </si>
  <si>
    <t>Cleaning, sizing, grading, pulverizing, compressing etc. of coal</t>
  </si>
  <si>
    <t>Other operations relating to mining and agglomeration of hard coal2</t>
  </si>
  <si>
    <t>Coffee_M</t>
  </si>
  <si>
    <t>Coffee_Producers_and_coffee_chains__Mfg_Segment_</t>
  </si>
  <si>
    <t>Coffee curing, roasting, grinding blending etc. and manufacturing of coffee products</t>
  </si>
  <si>
    <t>Commercial_Vehicle_M</t>
  </si>
  <si>
    <t>LCV_HCV_Commercial_Vehicles__Mfg_Segment_</t>
  </si>
  <si>
    <t>Manufacture of commercial vehicles such as vans, lorries, over-the-road tractors for semi-trailers etc.11</t>
  </si>
  <si>
    <t>Cosmetics_and_Toiletries_M</t>
  </si>
  <si>
    <t>Perfumes_cosmetics_toiletries_hair_oil_cream__Mfg_Segment_</t>
  </si>
  <si>
    <t>Manufacture of perfumes and cologne de-eau</t>
  </si>
  <si>
    <t>Manufacture of perfumes</t>
  </si>
  <si>
    <t>Manufacture of cosmetics and toiletries</t>
  </si>
  <si>
    <t>Manufacture of cosmetics</t>
  </si>
  <si>
    <t>Drug_Stores_M</t>
  </si>
  <si>
    <t>Drugs_and_pharmaceuticals_drug_proprietaries_and_druggists_sundries__Mfg_Segment_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</si>
  <si>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alkal1</t>
  </si>
  <si>
    <t>Manufacture of medicinal substances used in the manufacture of pharmaceuticals: antibiotics, endocrine products, basic vitamins; opium derivatives; sulpha drugs; serums and plasmas; salicylic acid, its salts and esters; glycosides and vegetable alkal2</t>
  </si>
  <si>
    <t>Manufacture of pharmaceutical formulations3</t>
  </si>
  <si>
    <t>Manufacture of active pharmaceutical ingredient2</t>
  </si>
  <si>
    <t>Manufacture of allopathic pharmaceutical preparations2</t>
  </si>
  <si>
    <t>Manufacture of `ayurvedic’ or `unani’ pharmaceutical preparation2</t>
  </si>
  <si>
    <t>Manufacture of other pharmaceutical and botanical products n.e.c. like hina powder etc.2</t>
  </si>
  <si>
    <t>Manufacture of pharmaceuticals2</t>
  </si>
  <si>
    <t>Dyes_and_Pigments_M</t>
  </si>
  <si>
    <t>Dyes_and_Pigments__Mfg_Segment_</t>
  </si>
  <si>
    <t>Manufacture of dyes and pigments from any source in basic form or as concentrate1</t>
  </si>
  <si>
    <t>Manufacture of dyes and dye intermediates</t>
  </si>
  <si>
    <t>Manufacture of dyes and pigments from any source in basic form or as concentrate</t>
  </si>
  <si>
    <t>Manufacturer of color pigments</t>
  </si>
  <si>
    <t>Manufacture of prepared pigments, prepared opacifiers and prepared colors, verifiable enamels and glazes engobes and similar preparations of a kind used in the ceramic, enameling or glass industry</t>
  </si>
  <si>
    <t>Electricals_M</t>
  </si>
  <si>
    <t>Electrical_good_and_equipments__Mfg_Segment_</t>
  </si>
  <si>
    <t>Manufacture of electrical insulators and insulating fittings of ceramics</t>
  </si>
  <si>
    <t>Manufacture of metal household articles (plates, saucers, pots, kettles, saucepans, frying pans and other non-electrical utensils, small hand-operated kitchen appliances and accessories)1</t>
  </si>
  <si>
    <t>Manufacture of electrical control panel</t>
  </si>
  <si>
    <t>Manufacture of electrical cables</t>
  </si>
  <si>
    <t>Manufacture of other electrical equipment</t>
  </si>
  <si>
    <t>Manufacture of electrical equipment</t>
  </si>
  <si>
    <t>Manufacture of motor vehicle electrical equipment, such as generators, alternators, spark plugs, ignition wiring harnesses, power window and door systems, assembly of purchased gauges into instrument panels, voltage regulators, etc.1</t>
  </si>
  <si>
    <t>Manufacture of automotive electrical equipment</t>
  </si>
  <si>
    <t>Engineering_M</t>
  </si>
  <si>
    <t>Precision_Dyes_and_Parts_Fasteners__Mfg_Segment_</t>
  </si>
  <si>
    <t>Manufacture of hume pipes and other pre-fabricated structural components of cement and/or concrete for building or civil engineering1</t>
  </si>
  <si>
    <t>Fertiliser_M</t>
  </si>
  <si>
    <t>Fertilisers__Mfg_Segment_</t>
  </si>
  <si>
    <t>Manufacture of urea and other organic fertilizers</t>
  </si>
  <si>
    <t>Manufacture of organic fertilizers</t>
  </si>
  <si>
    <t>Manufacture of straight mixed, compound or complex inorganic fertilizers</t>
  </si>
  <si>
    <t>Manufacture of NPK / mix fertilizers</t>
  </si>
  <si>
    <t>Manufacture of other fertilizers n.e.c.</t>
  </si>
  <si>
    <t>Manufacture of ploughs, manure spreaders, seeders, harrows and similar agricultural machinery for soil preparation, planting or fertilizing, harvesting or threshing machinery2</t>
  </si>
  <si>
    <t>Food_Processing_M</t>
  </si>
  <si>
    <t>Soft_drinks_bottled_water_Non_alcoholic_beverages__Mfg_Segment_</t>
  </si>
  <si>
    <t>Manufacture of mineral water</t>
  </si>
  <si>
    <t>Food_processing__Mfg_Segment_</t>
  </si>
  <si>
    <t>Cafeterias, fast-food restaurants and other food preparation in market stalls</t>
  </si>
  <si>
    <t>Manufacture of packaged snacks</t>
  </si>
  <si>
    <t>Cocoa_Confectionary_Dairy_packaged_food_bakery__Mfg_Segment_</t>
  </si>
  <si>
    <t>Manufacture of cocoa products</t>
  </si>
  <si>
    <t>Manufacture of other cocoa, chocolate, sugar confectionery products n.e.c.1</t>
  </si>
  <si>
    <t>Manufacture of chocolate and chocolate confectionery</t>
  </si>
  <si>
    <t>Manufacture of chocolate confectionery</t>
  </si>
  <si>
    <t>Manufacture of sugar confectionery (except sweetmeats)</t>
  </si>
  <si>
    <t>Manufacture of other cocoa, chocolate, sugar confectionery products n.e.c.</t>
  </si>
  <si>
    <t>Manufacture of sugar confectionery products</t>
  </si>
  <si>
    <t>Manufacture of other dairy products n.e.c.</t>
  </si>
  <si>
    <t>Manufacture of other dairy products</t>
  </si>
  <si>
    <t>Manufacture of other bakery products n.e.c.</t>
  </si>
  <si>
    <t>Marine_Foods_Soya_bean_products__Mfg_Segment_</t>
  </si>
  <si>
    <t>Processing and preserving of fish crustacean and similar foods</t>
  </si>
  <si>
    <t>Processing of cuttlefish</t>
  </si>
  <si>
    <t>Processing of fish</t>
  </si>
  <si>
    <t>Processing and canning of fish</t>
  </si>
  <si>
    <t>Production of fishmeal for human consumption or animal feed1</t>
  </si>
  <si>
    <t>Production, processing and preservation of other fish products n.e.c.</t>
  </si>
  <si>
    <t>Manufacture of fish oil</t>
  </si>
  <si>
    <t>Gems_and_Jewellery_M</t>
  </si>
  <si>
    <t>Gems_and_jewellery__Mfg_Segment_</t>
  </si>
  <si>
    <t>Manufacture of jewellery of gold, silver and other precious or base metal metal clad with precious metals or precious or semi-precious stones, or of combinations of precious metal and precious or semi-precious stones or of other materials</t>
  </si>
  <si>
    <t>Manufacture of gold jewellery</t>
  </si>
  <si>
    <t>Manufacture of diamond jewellery</t>
  </si>
  <si>
    <t>Manufacture of diamond studded jewellery</t>
  </si>
  <si>
    <t>Manufacture of silver jewellery</t>
  </si>
  <si>
    <t>Glass_M</t>
  </si>
  <si>
    <t>Glass_and_Glass_Products__Mfg_Segment_</t>
  </si>
  <si>
    <t>Manufacture of glass in primary or semi-manufactured forms (such as sheets &amp; plate glass) including mirror sheets and wired, colored, tinted, toughened or laminated glass</t>
  </si>
  <si>
    <t>Manufacture of glass fiber (including glass-wool) and yarn of glass fiber nonwoven glass fabrics, mats, boards and similar non-woven products2</t>
  </si>
  <si>
    <t>Manufacture of hollow glassware (bottles, jars etc.) for the conveyance or packing of goods</t>
  </si>
  <si>
    <t>Manufacture of glass bottles</t>
  </si>
  <si>
    <t>Manufacture of other glassware/glass products: articles of glass used in construction such as glass blocks; clock or watch glasses, optical glass and optical glass elements not optically worked; and other glass products (including glass beads) n.e.c.</t>
  </si>
  <si>
    <t>Manufacture of glass rectangular wires</t>
  </si>
  <si>
    <t>Manufacture of other general purpose machinery n.e.c. ( fans intended for industrial applications, exhaust hoods for commercial, laboratory or industrial use; calendaring or other rolling machines other than for metals or glass; gaskets and similar j</t>
  </si>
  <si>
    <t>Manufacture of ophthalmic goods, eyeglasses, sunglasses, lenses ground to prescription, contact lenses, safety goggles etc.</t>
  </si>
  <si>
    <t>Industrial_Equipment_or_Machinery_M</t>
  </si>
  <si>
    <t>Compressors__Mfg_Segment_</t>
  </si>
  <si>
    <t>Manufacture of other pumps, compressors, taps and valves etc.2</t>
  </si>
  <si>
    <t>Manufacture of compressor</t>
  </si>
  <si>
    <t>Industrial_Machinery__Mfg_Segment_</t>
  </si>
  <si>
    <t>Manufacture of weighing machinery (other than sensitive laboratory balances)</t>
  </si>
  <si>
    <t>Manufacture of other general purpose machinery n.e.c. ( fans intended for industrial applications, exhaust hoods for commercial, laboratory or industrial use; calendaring or other rolling machines other than for metals or glass; gaskets and similar j2</t>
  </si>
  <si>
    <t>Manufacture of various parts for machinery</t>
  </si>
  <si>
    <t>Manufacture of ploughs, manure spreaders, seeders, harrows and similar agricultural machinery for soil preparation, planting or fertilizing, harvesting or threshing machinery</t>
  </si>
  <si>
    <t>Manufacture of spraying machinery for agricultural use</t>
  </si>
  <si>
    <t>Manufacture of other agricultural and forestry machinery n.e.c.</t>
  </si>
  <si>
    <t>Manufacture of agricultural machinery</t>
  </si>
  <si>
    <t>Manufacture of metal-forming machinery and machine tools n.e.c</t>
  </si>
  <si>
    <t>Manufacture of boring, cutting, sinking and tunneling machinery (whether or not for underground use)</t>
  </si>
  <si>
    <t>Manufacture of concrete and mortar mixers, piled rivers and pile-extractors, mortar spreaders, bitumen spreaders, concrete surfacing machinery</t>
  </si>
  <si>
    <t>Manufacture of parts and accessories for machinery/equipment used by construction and mining industries</t>
  </si>
  <si>
    <t>Manufacture of other machinery for mining, quarrying and construction n.e.c.</t>
  </si>
  <si>
    <t>Manufacture of machinery for the dairy industry</t>
  </si>
  <si>
    <t>Manufacture of machinery for the grain milling industry</t>
  </si>
  <si>
    <t>Manufacture of machinery for the bakery industry or for making macaroni, noodles, pasta etc.</t>
  </si>
  <si>
    <t>Manufacture of machinery for the extraction or preparation of animal or vegetable fats or oils</t>
  </si>
  <si>
    <t>Manufacture of machinery for the preparation of tobacco and for the making of cigarettes or cigars, or for pipe or chewing tobacco or snuff</t>
  </si>
  <si>
    <t>Manufacture of other machinery for the industrial preparation or manufacture of food or drink n.e.c. (including tea or coffee making machines)</t>
  </si>
  <si>
    <t>Manufacture of tea blending machinery</t>
  </si>
  <si>
    <t>Manufacture of machinery for preparation of textile fibers, spinning machines, machines for preparing textile yarns, weaving machines (looms), including hand looms, knitting machines</t>
  </si>
  <si>
    <t>Manufacture of textile printing machinery</t>
  </si>
  <si>
    <t>Manufacture of machinery for washing, bleaching, dyeing, dressing, finishing coating or impregnating textile fabrics, machines for reeling, unreeling, folding, cutting or pinking textile fabrics, and similar machinery for fabric processing</t>
  </si>
  <si>
    <t>Manufacture of machinery for textile</t>
  </si>
  <si>
    <t>Manufacture of ironing machines, commercial washing and drying machines, dry-cleaning machines and other laundry machinery</t>
  </si>
  <si>
    <t>Manufacture of machinery for preparing, tanning or working hides, skins or leather, machinery for making or repairing footwear or other articles of hides, skins, leather or fur skins</t>
  </si>
  <si>
    <t>Manufacture of other machinery for textiles, apparel and leather production n.e.c.</t>
  </si>
  <si>
    <t>Manufacture of machinery for making paper pulp, paper, paperboard and articles of paper board</t>
  </si>
  <si>
    <t>Manufacture of machinery for working soft rubber or plastics or for the</t>
  </si>
  <si>
    <t>Manufacture of other special-purpose machinery n.e.c.</t>
  </si>
  <si>
    <t xml:space="preserve">Manufacture of machinery for feeding </t>
  </si>
  <si>
    <t>Manufacture of laboratory apparatus (laboratory ultrasonic cleaning machinery, laboratory sterilizers, laboratory type distilling apparatus, laboratory centrifuges etc.)</t>
  </si>
  <si>
    <t>Machine_Tools__Mfg_Segment_</t>
  </si>
  <si>
    <t>Manufacture of machine tools for turning, drilling, milling, shaping, planning, boring, grinding etc.2</t>
  </si>
  <si>
    <t>Manufacture of parts and accessories for the machine tools listed above</t>
  </si>
  <si>
    <t>Manufacture of metal-forming machinery and machine tools n.e.c2</t>
  </si>
  <si>
    <t>Manufacture of machine tools for turning, drilling, milling, shaping, planning, boring, grinding etc.</t>
  </si>
  <si>
    <t>Engines__Mfg_Segment_</t>
  </si>
  <si>
    <t>Manufacture of power generators (except battery charging alternators for internal combustion engines), motor generator sets (except turbine generator set units)2</t>
  </si>
  <si>
    <t>Manufacture of electric motors (except internal combustion engine starting motors)2</t>
  </si>
  <si>
    <t>Manufacture of engines and turbines, except aircraft, vehicle and cycle engines</t>
  </si>
  <si>
    <t>Industrial_Furnaces__Mfg_Segment_</t>
  </si>
  <si>
    <t>Manufacture of ovens, furnaces and furnace burners</t>
  </si>
  <si>
    <t>Switching_Appratus__Mfg_Segment_</t>
  </si>
  <si>
    <t>Manufacture of switchgear</t>
  </si>
  <si>
    <t>Manufacture of switch, switch box, lamp holders, lugs etc.</t>
  </si>
  <si>
    <t>Manufacture of switch</t>
  </si>
  <si>
    <t>Pumps__Mfg_Segment_</t>
  </si>
  <si>
    <t>Manufacture of other pumps, compressors, taps and valves etc.</t>
  </si>
  <si>
    <t>Manufacture of fluid pumps</t>
  </si>
  <si>
    <t>General_Purpose_Machinery__Mfg_Segment_</t>
  </si>
  <si>
    <t>Manufacture of other general purpose machinery n.e.c. ( fans intended for industrial applications, exhaust hoods for commercial, laboratory or industrial use; calendaring or other rolling machines other than for metals or glass; gaskets and similar j1</t>
  </si>
  <si>
    <t>Jute_M</t>
  </si>
  <si>
    <t>Jute__Mfg_Segment_</t>
  </si>
  <si>
    <t>Manufacture of carpets, and other floor coverings made of jute, Mesta and coir</t>
  </si>
  <si>
    <t>Manufacture of coir and jute mats</t>
  </si>
  <si>
    <t>Manufacture of jute bags</t>
  </si>
  <si>
    <t>Leather_M</t>
  </si>
  <si>
    <t>Luggage_and_Leather_Goods_or_other_leather_prodycts__Mfg_Segment_</t>
  </si>
  <si>
    <t>Manufacture of leather footwear such as shoes, sandals, chappals, leather-cum-rubber/plastic cloth sandles and chappals</t>
  </si>
  <si>
    <t>Manufacture of leather footwear</t>
  </si>
  <si>
    <t>Manufacture of footwear made primarily of vulcanized or molded rubber and plastic.1</t>
  </si>
  <si>
    <t>Liquor_or_Breweries_or_imfi_M</t>
  </si>
  <si>
    <t>Beer_Wine_and_Distilled_Alcoholic_Beverages__Mfg_Segment_</t>
  </si>
  <si>
    <t>Manufacture of beer</t>
  </si>
  <si>
    <t>Manufacture of distilled, potable, alcoholic beverages such as whisky, brandy, gin, “mixed drinks” etc.</t>
  </si>
  <si>
    <t>Live_Stock_M</t>
  </si>
  <si>
    <t>Animal_Feed__Mfg_Segment_</t>
  </si>
  <si>
    <t>Production of fishmeal for human consumption or animal feed</t>
  </si>
  <si>
    <t>Metals_aluminium_M</t>
  </si>
  <si>
    <t>Aluminium_and_Aluminium_Products__manufacturers___Mfg_Segment_</t>
  </si>
  <si>
    <t>Mining of Aluminium ore (bauxite)1</t>
  </si>
  <si>
    <t>Manufacture of aluminium powder</t>
  </si>
  <si>
    <t>Manufacture of Portland cement, aluminous cement, slag cement and similar hydraulic cement</t>
  </si>
  <si>
    <t>Manufacture of Aluminum from alumina and by other methods and products of aluminum and alloys</t>
  </si>
  <si>
    <t>Manufacture of aluminium products</t>
  </si>
  <si>
    <t>Manufacture of aluminium extrusions</t>
  </si>
  <si>
    <t>Manufacture of aluminium ingots</t>
  </si>
  <si>
    <t>Manufacture of aluminium alloys</t>
  </si>
  <si>
    <t>Casting of aluminium products</t>
  </si>
  <si>
    <t>Manufacture of aluminium utensils</t>
  </si>
  <si>
    <t>Manufacture of other electronic and electric wires and cables (insulated wire and cable made of steel, copper, aluminum)12</t>
  </si>
  <si>
    <t>Manufacture of aluminium wires</t>
  </si>
  <si>
    <t>Metals_copper_M</t>
  </si>
  <si>
    <t>Copper_and_Copper_Products__Mfg_Segment_</t>
  </si>
  <si>
    <t>Manufacture of Copper from ore, and other copper products and alloys</t>
  </si>
  <si>
    <t>Manufacture of copper products</t>
  </si>
  <si>
    <t>Manufacture of other electronic and electric wires and cables (insulated wire and cable made of steel, copper, aluminum)1</t>
  </si>
  <si>
    <t>Manufacture of copper wires</t>
  </si>
  <si>
    <t>Metals_Iron_and_Steel_M</t>
  </si>
  <si>
    <t>Iron_Steel_and_Steel_Alloys_Wires_and_Cables__Mfg_Segment_</t>
  </si>
  <si>
    <t>Mining of iron ores2</t>
  </si>
  <si>
    <t>Manufacture of direct reduction of iron (sponge iron) and other spongy ferrous products</t>
  </si>
  <si>
    <t>Manufacture of sponge iron</t>
  </si>
  <si>
    <t>Manufacture of tube and tube fittings of basic iron and steel1</t>
  </si>
  <si>
    <t>Manufacture of other basic iron and steel n.e.c11</t>
  </si>
  <si>
    <t>Manufacture of tubes, pipes and hollow profiles and of tube or pipe fittings of cast-iron/cast-steel1</t>
  </si>
  <si>
    <t>Manufacture of other iron and steel casting and products thereof12</t>
  </si>
  <si>
    <t>Manufacture of iron casted products</t>
  </si>
  <si>
    <t>Manufacture of ductile iron castings</t>
  </si>
  <si>
    <t>Manufacture of galvanized iron wires</t>
  </si>
  <si>
    <t>Manufacture of steel in ingots or other primary forms, and other semi-finished products of steel</t>
  </si>
  <si>
    <t>Manufacture of mild steel ingots</t>
  </si>
  <si>
    <t>Manufacture of steel in ingots</t>
  </si>
  <si>
    <t>Manufacture of steel mats</t>
  </si>
  <si>
    <t>Manufacture of steel rolls</t>
  </si>
  <si>
    <t>Manufacture of hot-rolled and cold-rolled products of steel</t>
  </si>
  <si>
    <t xml:space="preserve">Manufacture of cold rolled steel products </t>
  </si>
  <si>
    <t>Manufacture of other structured steel products</t>
  </si>
  <si>
    <t>Manufacture of hot rolled steel products</t>
  </si>
  <si>
    <t>Manufacture of stainless steel products</t>
  </si>
  <si>
    <t>Manufacture of tube and tube fittings of basic iron and steel</t>
  </si>
  <si>
    <t>Manufacture of railway track materials (unassembled rails) of steel</t>
  </si>
  <si>
    <t>Manufacture of wire of steel by cold drawing or stretching</t>
  </si>
  <si>
    <t>Manufacture of other basic iron and steel n.e.c</t>
  </si>
  <si>
    <t>Manufacture of alloy steel products</t>
  </si>
  <si>
    <t>Manufacture of other steel products</t>
  </si>
  <si>
    <t>Manufacture of tubes, pipes and hollow profiles and of tube or pipe fittings of cast-iron/cast-steel12</t>
  </si>
  <si>
    <t>Manufacture of steel pipes 1</t>
  </si>
  <si>
    <t>Manufacture of steel strips/tubes</t>
  </si>
  <si>
    <t>Manufacture of other iron and steel casting and products thereof</t>
  </si>
  <si>
    <t>Manufacture of steel products</t>
  </si>
  <si>
    <t>Manufacture of steel casting products</t>
  </si>
  <si>
    <t>Manufacture of steel scaffolding</t>
  </si>
  <si>
    <t>Fabrication of structured steel</t>
  </si>
  <si>
    <t>Manufacture of stainless steel utensils</t>
  </si>
  <si>
    <t>Manufacture of steel bathroom accessories</t>
  </si>
  <si>
    <t>Manufacture of other electronic and electric wires and cables (insulated wire and cable made of steel, copper, aluminum)</t>
  </si>
  <si>
    <t>Manufacture of steel wires</t>
  </si>
  <si>
    <t>Metals_others_M</t>
  </si>
  <si>
    <t>other_than_iron_and_steel_zince_copper_aluminium__Mfg_Segment_</t>
  </si>
  <si>
    <t>Manufacture of other non-ferrous metals n.e.c.</t>
  </si>
  <si>
    <t>Casting of non-ferrous metals</t>
  </si>
  <si>
    <t>Manufacture of metal frameworks or skeletons for construction and parts thereof (towers, masts, trusses, bridges etc.)1</t>
  </si>
  <si>
    <t>Manufacture of other structural metal products</t>
  </si>
  <si>
    <t>Manufacture of metal containers for compressed or liquefied gas</t>
  </si>
  <si>
    <t>Manufacture of metal reservoirs, tanks and similar containers</t>
  </si>
  <si>
    <t>Forging, pressing, stamping and roll-forming of metal; powder metallurgy</t>
  </si>
  <si>
    <t>Manufacture of precision sheet metal fabrication</t>
  </si>
  <si>
    <t>Manufacture of sheet metal</t>
  </si>
  <si>
    <t>Machining; treatment and coating of metals</t>
  </si>
  <si>
    <t>Manufacture of metal fasteners (nails, rivets, tacks, pins, staples, washers and similar non-threaded products and nuts, bolts, screws and other threaded products)</t>
  </si>
  <si>
    <t>Manufacture of brass metal fasteners</t>
  </si>
  <si>
    <t>Manufacture of metal fasteners</t>
  </si>
  <si>
    <t>Manufacture of metal containers</t>
  </si>
  <si>
    <t>Manufacture of metal cable and other articles made of wire (except for electric transmission)</t>
  </si>
  <si>
    <t>Manufacture of metal household articles (plates, saucers, pots, kettles, saucepans, frying pans and other non-electrical utensils, small hand-operated kitchen appliances and accessories)</t>
  </si>
  <si>
    <t>Manufacture of metal sanitary ware such as baths, sinks, washbasins and similar articles</t>
  </si>
  <si>
    <t>Manufacture of metal sanitary ware</t>
  </si>
  <si>
    <t>Manufacture of reinforced safes, vaults, strong room doors, gates and metal goods for office use (other than office furniture) and other purposes</t>
  </si>
  <si>
    <t>Manufacture of other fabricated metal products n.e.c.</t>
  </si>
  <si>
    <t>Manufacture of fabricated metal products</t>
  </si>
  <si>
    <t>Metals_zinc_M</t>
  </si>
  <si>
    <t>Zinc__Mfg_Segment_</t>
  </si>
  <si>
    <t>Manufacturing of lead, zinc and tin products and alloys</t>
  </si>
  <si>
    <t>Manufacture of zinc casted products</t>
  </si>
  <si>
    <t>Mining_M</t>
  </si>
  <si>
    <t>Mining__Mfg_Segment_</t>
  </si>
  <si>
    <t>Opencast mining of hard coal</t>
  </si>
  <si>
    <t>Other operations relating to mining and agglomeration of hard coal</t>
  </si>
  <si>
    <t>Mining of iron ores</t>
  </si>
  <si>
    <t>Mining of Aluminium ore (bauxite)</t>
  </si>
  <si>
    <t>Mining of manganese ore</t>
  </si>
  <si>
    <t>Mining of chromium ore</t>
  </si>
  <si>
    <t>Mining of precious metal ore (gold, silver)</t>
  </si>
  <si>
    <t>Mining of precious metal ore (gold)</t>
  </si>
  <si>
    <t>Mining of precious metal ore (silver)</t>
  </si>
  <si>
    <t>Mining of lead and zinc ore</t>
  </si>
  <si>
    <t>Mining of lead and zinc ores</t>
  </si>
  <si>
    <t>Mining of other non-ferrous metal ores, n.e.c. [titanium (limonite and rutile),niobium, tantalum, vanadium or zirconium ores; tin bearing ores and, nickel, cobalt, tungsten, molybdenum, antimony and other non-ferrous metal ores]</t>
  </si>
  <si>
    <t>Mining of antimony</t>
  </si>
  <si>
    <t>Mining of cobalt</t>
  </si>
  <si>
    <t>Mining of molybdenum</t>
  </si>
  <si>
    <t>Mining of nickel</t>
  </si>
  <si>
    <t>Mining of niobium</t>
  </si>
  <si>
    <t>Mining of other non-ferrous metal ores</t>
  </si>
  <si>
    <t>Mining of tantalum</t>
  </si>
  <si>
    <t>Mining of tin bearing ores</t>
  </si>
  <si>
    <t>Mining of titanium (ilmenite and rutile)</t>
  </si>
  <si>
    <t>Mining of tungsten</t>
  </si>
  <si>
    <t>Mining of vanadium or zirconium ores</t>
  </si>
  <si>
    <t>Mining of dolomite</t>
  </si>
  <si>
    <t>Mining of gypsum including selenite</t>
  </si>
  <si>
    <t>Mining/quarrying of limestone, lime shell, ‘kankar’ and other calcareous minerals including calcite, chalk and shale</t>
  </si>
  <si>
    <t>Mining/quarrying of calcite</t>
  </si>
  <si>
    <t>Mining/quarrying of chalk</t>
  </si>
  <si>
    <t>Mining/quarrying of limestone</t>
  </si>
  <si>
    <t>Mining/quarrying of other calcareous minerals</t>
  </si>
  <si>
    <t>Mining/quarrying of shale</t>
  </si>
  <si>
    <t>Mining/quarrying of limeshell</t>
  </si>
  <si>
    <t>Mining of clays (kaolin, ball clay, wollastonite, bentonite, fuller’s earth, fire clay etc.)</t>
  </si>
  <si>
    <t>Mining of ball clay</t>
  </si>
  <si>
    <t>Mining of bentonite</t>
  </si>
  <si>
    <t>Mining of fire clay</t>
  </si>
  <si>
    <t>Mining of fuller’s earth</t>
  </si>
  <si>
    <t>Mining of kaolin</t>
  </si>
  <si>
    <t>Mining of other clays</t>
  </si>
  <si>
    <t>Mining of wollastonite</t>
  </si>
  <si>
    <t>Mining of refractory non-clay minerals (andalusite, kyanite, sillimanite, dunite, diaspore magnesite, diaspore, magnesite)</t>
  </si>
  <si>
    <t>Mining of andalusite</t>
  </si>
  <si>
    <t>Mining of diaspore magnesite</t>
  </si>
  <si>
    <t>Mining of dunite</t>
  </si>
  <si>
    <t>Mining of kyanite</t>
  </si>
  <si>
    <t xml:space="preserve">Mining of refractory non-clay minerals </t>
  </si>
  <si>
    <t>Mining of sillimanite</t>
  </si>
  <si>
    <t>Mining of native sulphur or pyrites and pyrrhotites valued chiefly for sulphur</t>
  </si>
  <si>
    <t>Mining of native sulphur</t>
  </si>
  <si>
    <t>Mining of pyrites and pyrrhotites valued chiefly</t>
  </si>
  <si>
    <t>Mining of natural phosphates including apatite minerals</t>
  </si>
  <si>
    <t>Mining of apatite minerals</t>
  </si>
  <si>
    <t>Mining of natural phosphates</t>
  </si>
  <si>
    <t>Mining of earth colors (ochre including red oxide).</t>
  </si>
  <si>
    <t>Mining of earth colours</t>
  </si>
  <si>
    <t>Mining of ochre</t>
  </si>
  <si>
    <t>Mining of red oxide</t>
  </si>
  <si>
    <t>Mining of fluorspar</t>
  </si>
  <si>
    <t>Mining of barytes</t>
  </si>
  <si>
    <t>Mining of potash bearing salts/minerals; borate minerals and other fertilizer and chemical minerals n.e.c.</t>
  </si>
  <si>
    <t>Mining of borate minerals</t>
  </si>
  <si>
    <t>Mining of other fertiliser and chemical minerals</t>
  </si>
  <si>
    <t>Mining of potash bearing mineral</t>
  </si>
  <si>
    <t>Mining of potash bearing salts</t>
  </si>
  <si>
    <t>Salt mining, quarrying, screening etc.</t>
  </si>
  <si>
    <t>Mining of gemstones (agate, diamond, emerald, garnet (gem), jasper, rubby/sapphire etc.</t>
  </si>
  <si>
    <t>Mining of agate</t>
  </si>
  <si>
    <t>Mining of diamond</t>
  </si>
  <si>
    <t>Mining of emerald</t>
  </si>
  <si>
    <t>Mining of garnet (gem)</t>
  </si>
  <si>
    <t>Mining of gemstones</t>
  </si>
  <si>
    <t>Mining of jasper</t>
  </si>
  <si>
    <t>Mining of rubby/saphire</t>
  </si>
  <si>
    <t>Mining and quarrying of abrasive materials (pumice stone, emery, corundum, garnet and other natural abrasives)</t>
  </si>
  <si>
    <t>Mining and quarrying of abrasive materials</t>
  </si>
  <si>
    <t>Mining and quarrying of corundum</t>
  </si>
  <si>
    <t>Mining and quarrying of emery</t>
  </si>
  <si>
    <t>Mining and quarrying of garnet</t>
  </si>
  <si>
    <t>Mining and quarrying of other natural abrasives</t>
  </si>
  <si>
    <t>Mining and quarrying pumice stone</t>
  </si>
  <si>
    <t>Mining of mica</t>
  </si>
  <si>
    <t>Mining of natural graphite</t>
  </si>
  <si>
    <t>Mining of asbestos</t>
  </si>
  <si>
    <t>Mining of vermiculite, perlite and chlorites</t>
  </si>
  <si>
    <t>Mining of chlorites</t>
  </si>
  <si>
    <t>Mining of perlite</t>
  </si>
  <si>
    <t>Mining of vermiculite</t>
  </si>
  <si>
    <t>Mining of felspar and silica minerals including quartz, quartzite and fuch. Quartzite</t>
  </si>
  <si>
    <t>Mining of felspar</t>
  </si>
  <si>
    <t>Mining of quartz</t>
  </si>
  <si>
    <t>Mining of quartzite and fuch. quartzite</t>
  </si>
  <si>
    <t>Mining of silica minerals</t>
  </si>
  <si>
    <t>Mining of talc/steatite</t>
  </si>
  <si>
    <t>Mining of talc</t>
  </si>
  <si>
    <t>Mining of laterite, diatomite and siliceous fossil meals (e.g. diatomite) and other natural fluxes, natural asphalt or bitumen and other mining n.e.c.</t>
  </si>
  <si>
    <t>Mining of bitumen</t>
  </si>
  <si>
    <t>Mining of diatomite</t>
  </si>
  <si>
    <t>Mining of laterite</t>
  </si>
  <si>
    <t>Mining of other</t>
  </si>
  <si>
    <t>Mining of other natural fluxes</t>
  </si>
  <si>
    <t>Mining of silicious fossil meals</t>
  </si>
  <si>
    <t>Mining ofnatural asphalt</t>
  </si>
  <si>
    <t>Packaging_M</t>
  </si>
  <si>
    <t>Packaging_Material__Mfg_Segment_</t>
  </si>
  <si>
    <t>Manufacture of HDPE packaging material</t>
  </si>
  <si>
    <t>Plastic_Packaging_Goods__Mfg_Segment_</t>
  </si>
  <si>
    <t>Manufacture of plastic articles for the packing of goods (plastic bags, sacks, containers, boxes, cases, carboys, bottles etc.)1</t>
  </si>
  <si>
    <t>Manufacture of flexible packagingg</t>
  </si>
  <si>
    <t>Paints_M</t>
  </si>
  <si>
    <t>Paints_and_Varnishes__Mfg_Segment_</t>
  </si>
  <si>
    <t>Manufacture of paints and varnishes, enamels or lacquers</t>
  </si>
  <si>
    <t>Manufacture of paints</t>
  </si>
  <si>
    <t>Manufacture of caulking compounds and similar non-refractory filling or surfacing preparations, mastics, prepared paint or varnish removers, organic composite solvents and thinners and other related products n.e.c.</t>
  </si>
  <si>
    <t>Paper_M</t>
  </si>
  <si>
    <t>Paper_and_Paper_Products__Mfg_Segment_</t>
  </si>
  <si>
    <t>Manufacture of packing paper</t>
  </si>
  <si>
    <t>Manufacture of other special purpose paper (excluding computer stationary)</t>
  </si>
  <si>
    <t>Manufacture of paper board, straw board</t>
  </si>
  <si>
    <t>Manufacture of paper board</t>
  </si>
  <si>
    <t>Manufacture of other primary paper materials including composite paper and paper board n.e.c.</t>
  </si>
  <si>
    <t>Manufacture of kraft paper</t>
  </si>
  <si>
    <t>Manufacture of corrugated paper and paperboard</t>
  </si>
  <si>
    <t>Manufacture of corrugated paper board containers</t>
  </si>
  <si>
    <t>Manufacture of other containers of paper and paperboard n.e.c.</t>
  </si>
  <si>
    <t>Manufacture of paper cups, saucers, plates, hoops, cones and other similar products</t>
  </si>
  <si>
    <t>Manufacture of paper cup</t>
  </si>
  <si>
    <t>Manufacture of printing, writing and photocopying paper ready for use</t>
  </si>
  <si>
    <t>Manufacture of writing &amp; printing paper</t>
  </si>
  <si>
    <t>Manufacture of paper pulp articles other than containers (such as egg trays)</t>
  </si>
  <si>
    <t>Manufacture of wall paper</t>
  </si>
  <si>
    <t>Manufacture of carbon paper &amp; stationary items</t>
  </si>
  <si>
    <t>Manufacture of other paper products n.e.c.</t>
  </si>
  <si>
    <t>Manufacture of paper roll</t>
  </si>
  <si>
    <t>Manufacture of paper stationery product</t>
  </si>
  <si>
    <t>Manufacture of photo graphic color paper</t>
  </si>
  <si>
    <t>Pesticides_M</t>
  </si>
  <si>
    <t>Pesticied__Mfg_Segment_</t>
  </si>
  <si>
    <t>Manufacture of pesticides</t>
  </si>
  <si>
    <t>Pharmaceuticals_M</t>
  </si>
  <si>
    <t>Biotech_Research__Mfg_Segment_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</si>
  <si>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alkal1x</t>
  </si>
  <si>
    <t>CRAMS_or_Formulations_or_API_or_Ayurveda_or_Bulk_Drugs__Mfg_Segment_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</si>
  <si>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</t>
  </si>
  <si>
    <t>Manufacture of allopathic mediciness</t>
  </si>
  <si>
    <t>Manufacture of ayurvedic medicinal productss</t>
  </si>
  <si>
    <t>Manufacture of pharmaceutical formulations</t>
  </si>
  <si>
    <t>Manufacture of active pharmaceutical ingredient</t>
  </si>
  <si>
    <t>Manufacture of allopathic pharmaceutical preparations</t>
  </si>
  <si>
    <t>Manufacture of allopathic medicines</t>
  </si>
  <si>
    <t>Manufacture of `ayurvedic’ or `unani’ pharmaceutical preparation</t>
  </si>
  <si>
    <t>Manufacture of ayurvedic medicinal products</t>
  </si>
  <si>
    <t>Manufacture of veterinary preparations</t>
  </si>
  <si>
    <t>Manufacture of veterinary formulations</t>
  </si>
  <si>
    <t>Manufacture of medical impregnated wadding, gauze, bandages, dressings, surgical gut string etc.</t>
  </si>
  <si>
    <t>Manufacture of other pharmaceutical and botanical products n.e.c. like hina powder etc.</t>
  </si>
  <si>
    <t>Manufacture of contrast media intermediaries</t>
  </si>
  <si>
    <t>Manufacture of drug intermediaries</t>
  </si>
  <si>
    <t>Manufacture of iodine derivatives</t>
  </si>
  <si>
    <t>Manufacture of pharmaceuticals</t>
  </si>
  <si>
    <t>Photographic_and_Allied_Products_M</t>
  </si>
  <si>
    <t>Photgraphic_and_Allied_Products__Mfg_Segment_</t>
  </si>
  <si>
    <t>Manufacture of printing, writing and photocopying paper ready for uses</t>
  </si>
  <si>
    <t>Pipes_M</t>
  </si>
  <si>
    <t>Manufacturing_and_sales_of_pipes_PVC_including_dealers__Mfg_Segment_</t>
  </si>
  <si>
    <t>Manufacture of rubber plates, sheets, strips, rods, tubes, pipes, hoses and profile -shapes etc</t>
  </si>
  <si>
    <t>Manufacture of HDPE pipe fittings</t>
  </si>
  <si>
    <t>Manufacture of HDPE pipes</t>
  </si>
  <si>
    <t>Manufacture of PVC pipe fittings</t>
  </si>
  <si>
    <t>Manufacture of PVC pipes</t>
  </si>
  <si>
    <t>Manufacture of hume pipes and other pre-fabricated structural components of cement and/or concrete for building or civil engineerings</t>
  </si>
  <si>
    <t>Manufacture of tubes, pipes and hollow profiles and of tube or pipe fittings of cast-iron/cast-steel</t>
  </si>
  <si>
    <t>Manufacture of pipe fittings</t>
  </si>
  <si>
    <t>Manufacture of welded pipes</t>
  </si>
  <si>
    <t>Plastics_M</t>
  </si>
  <si>
    <t>Polymers__Mfg_Segment_</t>
  </si>
  <si>
    <t>Manufacture of polymer/ synthetic / PVC water storage tanks</t>
  </si>
  <si>
    <t>Manufacture of display components (plasma, polymer, LCD, LED)</t>
  </si>
  <si>
    <t>Plastic_Films__Mfg_Segment_</t>
  </si>
  <si>
    <t>Manufacture of plastic films</t>
  </si>
  <si>
    <t>Manufacture of plastic in primary forms</t>
  </si>
  <si>
    <t>Plastic_tubes_and_sheets_and_other_plastic_products_plastic_resins_thermoplastics__Mfg_Segment_</t>
  </si>
  <si>
    <t>Manufacture of footwear made primarily of vulcanized or molded rubber and plastic</t>
  </si>
  <si>
    <t>Manufacture of semi-finished of plastic products (plastic plates, sheets, blocks, film, foil, strip etc.)</t>
  </si>
  <si>
    <t>Manufacture of plastic rolls</t>
  </si>
  <si>
    <t>Manufacture of tableware, kitchenware and other household articles and toilet articles of plastic, including manufacture of vacuum flasks and other vacuum vessels</t>
  </si>
  <si>
    <t>Manufacture of plastics jars and caps</t>
  </si>
  <si>
    <t>Manufacture of plastic articles for the packing of goods (plastic bags, sacks, containers, boxes, cases, carboys, bottles etc.)</t>
  </si>
  <si>
    <t>Manufacture of plastic bags</t>
  </si>
  <si>
    <t>Manufacture of plastic bottles</t>
  </si>
  <si>
    <t>Manufacture  plastic containers</t>
  </si>
  <si>
    <t>Manufacture of bathing tubs, wash-basins, lavatory pans and covers, flushing cisterns and similar sanitary-ware of plastics</t>
  </si>
  <si>
    <t>Manufacture of plastic buckets</t>
  </si>
  <si>
    <t>Manufacture of travel goods of plastics (suitcase, vanity bags, holdalls and similar articles)</t>
  </si>
  <si>
    <t>Manufacture of spectacle frames of plastic</t>
  </si>
  <si>
    <t>Manufacture of molded industrial accessories of plastics</t>
  </si>
  <si>
    <t>Manufacture of industrial plastic components</t>
  </si>
  <si>
    <t>Manufacture of plastic mouldings</t>
  </si>
  <si>
    <t>Manufacture of plastic preforms</t>
  </si>
  <si>
    <t>Manufacture of other plastics products n.e.c.</t>
  </si>
  <si>
    <t>Manufacture of disposable plastic cups</t>
  </si>
  <si>
    <t>Manufacture of disposable plastic glass</t>
  </si>
  <si>
    <t>Manufacture of disposable plastic plates</t>
  </si>
  <si>
    <t>Manufacture of plastic sheet products</t>
  </si>
  <si>
    <t>Manufacture of self-adhesive plastic tapes</t>
  </si>
  <si>
    <t>Manufacture of plastic components</t>
  </si>
  <si>
    <t>Poultry_M</t>
  </si>
  <si>
    <t>Poultry_and_Meat_Products__Mfg_Segment_</t>
  </si>
  <si>
    <t>Preservation, Processing and canning of meat</t>
  </si>
  <si>
    <t>Processing of buffalo meat</t>
  </si>
  <si>
    <t>Operation of poultry hatcheries</t>
  </si>
  <si>
    <t>Manufacture of poultry feed</t>
  </si>
  <si>
    <t>Power_M</t>
  </si>
  <si>
    <t>Motors_Generator_and_pumps_and_other_power_equipments__Mfg_Segment_</t>
  </si>
  <si>
    <t>Manufacture of power generators (except battery charging alternators for internal combustion engines), motor generator sets (except turbine generator set units</t>
  </si>
  <si>
    <t>Manufacture of electric motors (except internal combustion engine starting motors)</t>
  </si>
  <si>
    <t>Manufacture of power generators (except battery charging alternators for internal combustion engines), motor generator sets (except turbine generator set units)</t>
  </si>
  <si>
    <t>Manufacture of motor vehicle electrical equipment, such as generators, alternators, spark plugs, ignition wiring harnesses, power window and door systems, assembly of purchased gauges into instrument panels, voltage regulators, etc.</t>
  </si>
  <si>
    <t>Transformers__Mfg_Segment_</t>
  </si>
  <si>
    <t>Manufacture of electronic capacitors, resistors, chokes, coils, transformers (electronic) and similar components</t>
  </si>
  <si>
    <t>Manufacture of electric power distribution transformers, arc-welding transformers, fluorescent ballasts, transmission and distribution voltage regulators</t>
  </si>
  <si>
    <t>Manufacture of transformer bushings</t>
  </si>
  <si>
    <t>Rubber_Natural_M</t>
  </si>
  <si>
    <t>Rubber_and_Rubber_products__Mfg_Segment_</t>
  </si>
  <si>
    <t>Manufacture of footwear made primarily of vulcanized or molded rubber and plastic.</t>
  </si>
  <si>
    <t>Manufacture of rubber tyres and tubes for motor vehicles, motorcycles, scooters, three-wheelers, tractors and aircrafts</t>
  </si>
  <si>
    <t>Manufacture of rubber tyres and tubes n.e.c…</t>
  </si>
  <si>
    <t>Manufacture of rubber plates, sheets, strips, rods, tubes, pipes, hoses and profile -shapes etc.</t>
  </si>
  <si>
    <t>Manufacture of rubber conveyor or transmission belts or belting</t>
  </si>
  <si>
    <t>Manufacture of rubber balloons</t>
  </si>
  <si>
    <t>Manufacture of other rubber products n.e.c.</t>
  </si>
  <si>
    <t xml:space="preserve">Manufacture of other rubber products for automobile </t>
  </si>
  <si>
    <t>Manufacture of rubber gaskets</t>
  </si>
  <si>
    <t>Manufacture of rubber mats</t>
  </si>
  <si>
    <t>Manufacture of rubber soles</t>
  </si>
  <si>
    <t>Soaps_and_Detergents_M</t>
  </si>
  <si>
    <t>Manufacturers_of_toiler_soaps_detergents_shampoos_toothpaste_shaving_products_shoe_polish_and_household_accessories__Mfg_Segment_</t>
  </si>
  <si>
    <t>Manufacture of hair oil, shampoo, hair dye etcs</t>
  </si>
  <si>
    <t>Manufacture of soap all forms</t>
  </si>
  <si>
    <t>Manufacture of detergent and similar washing agents excluding soap</t>
  </si>
  <si>
    <t>Manufacture of hair oil, shampoo, hair dye etc.</t>
  </si>
  <si>
    <t>Manufacture of hair oil</t>
  </si>
  <si>
    <t>Speciality_M</t>
  </si>
  <si>
    <t>Sports_Goods_Sports_Academy__Mfg_Segment_</t>
  </si>
  <si>
    <t>Manufacture of sports goods</t>
  </si>
  <si>
    <t>Home_Furnishing_or_Kitchen_and_household_hardware__Mfg_Segment_</t>
  </si>
  <si>
    <t>Manufacture of door hardware products</t>
  </si>
  <si>
    <t>Manufacture of cutlery such as knives, forks, spoons, cleavers, choppers, razors, razor blades, scissors, hair clippers etc.</t>
  </si>
  <si>
    <t>Sugar_M</t>
  </si>
  <si>
    <t>Sugar__Mfg_Segment_</t>
  </si>
  <si>
    <t>Manufacture or refining of sugar (sucrose) from sugarcane</t>
  </si>
  <si>
    <t>Manufacture or refining of sugercane sugar (sucrose)</t>
  </si>
  <si>
    <t>Tea_M</t>
  </si>
  <si>
    <t>Tea__Mfg_Segment_</t>
  </si>
  <si>
    <t>Growing of tea</t>
  </si>
  <si>
    <t>Plantation &amp; cultivation of tea</t>
  </si>
  <si>
    <t>Processing and blending of tea including manufacture of instant tea</t>
  </si>
  <si>
    <t>Processing of tea</t>
  </si>
  <si>
    <t>Manufacture of other machinery for the industrial preparation or manufacture of food or drink n.e.c. (including tea or coffee making machines).</t>
  </si>
  <si>
    <t>Textile_Machinery_M</t>
  </si>
  <si>
    <t>Textile_machinery__Mfg_Segment_</t>
  </si>
  <si>
    <t>Manufacture of machinery for preparation of textile fibers, spinning machines, machines for preparing textile yarns, weaving machines (looms), including hand looms, knitting machine</t>
  </si>
  <si>
    <t>Manufacture of machinery for washing, bleaching, dyeing, dressing, finishing coating or impregnating textile fabrics, machines for reeling, unreeling, folding, cutting or pinking textile fabrics, and similar machinery for fabric processings</t>
  </si>
  <si>
    <t>Textile_Furnishing_M</t>
  </si>
  <si>
    <t>Home_furnishing__Mfg_Segment_</t>
  </si>
  <si>
    <t>Manufacture of home furnishing</t>
  </si>
  <si>
    <t>Textile_Yarn_M</t>
  </si>
  <si>
    <t>Textiles_Blended_Yarn__Mfg_Segment_</t>
  </si>
  <si>
    <t>Manufacture of cotton yarn</t>
  </si>
  <si>
    <t>Preparation and spinning of jute, Mesta and other natural fibers including blended natural fibers n.e.c. *Blended yarn/fabrics means, yarn/fabrics containing more than 50% of one fiber.</t>
  </si>
  <si>
    <t>Manufacture hosiery yarn</t>
  </si>
  <si>
    <t>Manufacture of metallized yarn or gimped yarn, rubber thread or cord covered with textile material, textile yarn or strip impregnated, covered or sheathed with rubber or plastic</t>
  </si>
  <si>
    <t>Manufacture of textile yarn or strip impregnated</t>
  </si>
  <si>
    <t>Manufacture of grey fabric yarns</t>
  </si>
  <si>
    <t>Manufacture of multifilament yarn</t>
  </si>
  <si>
    <t>Manufacture of synthetic or artificial filament yarn, tenacity yarn whether or not textured including high tenacity yarn</t>
  </si>
  <si>
    <t>Manufacture of synthetic yarn</t>
  </si>
  <si>
    <t>Textile_Garments_and_Apparels_M</t>
  </si>
  <si>
    <t>Readymade_garments__Mfg_Segment_</t>
  </si>
  <si>
    <t>Manufacture of all types of textile garments and clothing accessories</t>
  </si>
  <si>
    <t>Manufacture of ready-made garments</t>
  </si>
  <si>
    <t>Manufacturing of garments</t>
  </si>
  <si>
    <t>Textile_Fabric_M</t>
  </si>
  <si>
    <t>Cotton_synthetic_blended_knitted_and_silk_fabric_or_cloth__Mfg_Segment_</t>
  </si>
  <si>
    <t>Manufacture grey fabric</t>
  </si>
  <si>
    <t>Weaving, manufacture of cotton and cotton mixture fabrics.</t>
  </si>
  <si>
    <t>Manufacture of cotton fabric</t>
  </si>
  <si>
    <t>Weaving, manufacturing of man-made fiber and man-made mixture fabric</t>
  </si>
  <si>
    <t>Manufacture of polyester fabric</t>
  </si>
  <si>
    <t>Finishing of jute, mesta and other vegetable textiles fabrics</t>
  </si>
  <si>
    <t>Dyeing &amp; printing grey fabric</t>
  </si>
  <si>
    <t>Manufacture of knitted and crocheted cotton fabrics</t>
  </si>
  <si>
    <t>Manufacture of knitted and crocheted woolen fabrics</t>
  </si>
  <si>
    <t>Manufacture of knitted and crocheted synthetic fabrics</t>
  </si>
  <si>
    <t>Manufacture of synthetic fabrics</t>
  </si>
  <si>
    <t>Manufacture of other knitted and crocheted fabrics</t>
  </si>
  <si>
    <t>Manufacture of grey fabric yarn</t>
  </si>
  <si>
    <t>Manufacture of non woven fabric</t>
  </si>
  <si>
    <t>Manufacture of shirting fabric</t>
  </si>
  <si>
    <t>Manufacture of textile fabric</t>
  </si>
  <si>
    <t>Manufacture of rain coats of waterproof textile fabrics or plastic sheetings</t>
  </si>
  <si>
    <t>Manufacture of rain coats of waterproof textile fabrics</t>
  </si>
  <si>
    <t>Manufacture of prefabricated buildings, or elements thereof, predominantly of wood</t>
  </si>
  <si>
    <t>Manufacture of PP fabric</t>
  </si>
  <si>
    <t>Manufacture of HDPE fabric</t>
  </si>
  <si>
    <t>Manufacture of glass fiber (including glass-wool) and yarn of glass fiber nonwoven glass fabrics, mats, boards and similar non-woven products</t>
  </si>
  <si>
    <t>Textile_Ginning_M</t>
  </si>
  <si>
    <t>Ginning_of_cotton__Mfg_Segment_</t>
  </si>
  <si>
    <t>Cotton ginning, cleaning and bailing</t>
  </si>
  <si>
    <t>Ginning of cotton</t>
  </si>
  <si>
    <t>Activity of ginning and pressing cotton bales</t>
  </si>
  <si>
    <t>Textile_Others_M</t>
  </si>
  <si>
    <t>Textile_other_than_mentioned_above__Mfg_Segment_</t>
  </si>
  <si>
    <t>Other activities relating to finishing of textile n.e.c.</t>
  </si>
  <si>
    <t>Manufacture of other made-up textile articles, except apparel n.e.c.</t>
  </si>
  <si>
    <t>Manufacture of other textiles/textile products n.e.c.</t>
  </si>
  <si>
    <t>Manufacture of made-up textiles</t>
  </si>
  <si>
    <t>Textile_Synthetic_M</t>
  </si>
  <si>
    <t>Silk_PSF_VSF_nylon__Mfg_Segment_</t>
  </si>
  <si>
    <t>Preparation and spinning of man-made fiber including blended* man-made fiber</t>
  </si>
  <si>
    <t>Preparation of man-made fiber</t>
  </si>
  <si>
    <t>Spinning of man-made fibers</t>
  </si>
  <si>
    <t>Weaving, manufacturing of man-made fiber and man-made mixture fabrics.</t>
  </si>
  <si>
    <t>Finishing of man-made and blended man-made textiles.</t>
  </si>
  <si>
    <t>Spinning of man-made fiber</t>
  </si>
  <si>
    <t>Woolen__Mfg_Segment_</t>
  </si>
  <si>
    <t>Preparation and spinning of wool, including other animal hair and blended* wool including other animal hair</t>
  </si>
  <si>
    <t>Weaving, manufacture of wool and wool mixture fabrics.</t>
  </si>
  <si>
    <t>Manufacture of knitted and crocheted woolen fabric</t>
  </si>
  <si>
    <t>Manufacture of carpets and other floor coverings made of wool</t>
  </si>
  <si>
    <t>Manufacture of carpets made of wool</t>
  </si>
  <si>
    <t>Manufacture of rugs made of wool</t>
  </si>
  <si>
    <t>Tiles_Ceramic_or_Building_Construction_Material_M</t>
  </si>
  <si>
    <t>Construction_materials_ceramic_tiles__Mfg_Segment_</t>
  </si>
  <si>
    <t>Manufacture of ceramic tiles</t>
  </si>
  <si>
    <t>Manufactures raw material used in ceramic tiles</t>
  </si>
  <si>
    <t>Manufacture of metal frameworks or skeletons for construction and parts thereof (towers, masts, trusses, bridges etc.)</t>
  </si>
  <si>
    <t>Operation of sand or gravel pits, basalt/porphyry, clay (ordinary), crushing and breaking of stone for use as a flux or raw material in lime or cement, manufacture or as building material, road metal or ballast and other materials for construction</t>
  </si>
  <si>
    <t>Manufacture of m-sand</t>
  </si>
  <si>
    <t>Marble_and_Granite__Mfg_Segment_</t>
  </si>
  <si>
    <t>Quarrying of marble</t>
  </si>
  <si>
    <t>Quarrying of slate and building and monumental stone other than marble and granite</t>
  </si>
  <si>
    <t>Manufacture of marbles</t>
  </si>
  <si>
    <t>Quarrying of marbles</t>
  </si>
  <si>
    <t>Quarrying of granite</t>
  </si>
  <si>
    <t>Quarrying of red granite</t>
  </si>
  <si>
    <t>Quarrying of slate and building and monumental stone other than marble and granites</t>
  </si>
  <si>
    <t>Manufacture of granite tiles</t>
  </si>
  <si>
    <t>Manufacture of granite slabs</t>
  </si>
  <si>
    <t>Timber_and_Timber_Products_M</t>
  </si>
  <si>
    <t>Wood_and_wood_products__including_furnitures__Mfg_Segment_</t>
  </si>
  <si>
    <t>Logging camps and loggers primarily engaged in felling timber and producing wood in the rough such as pitprops, split poles, pickets, hewn railway ties</t>
  </si>
  <si>
    <t>Producing wood in the rough</t>
  </si>
  <si>
    <t>Manufacture of ply wood and veneer sheets</t>
  </si>
  <si>
    <t>Manufacture of decorative ply wood</t>
  </si>
  <si>
    <t>Manufacture of ply wood</t>
  </si>
  <si>
    <t>Manufacture of particle board and fiberboard including densified wood</t>
  </si>
  <si>
    <t>Manufacture of other plywood products n.e.c.</t>
  </si>
  <si>
    <t>Manufacture of structural wooden goods</t>
  </si>
  <si>
    <t>Manufacture of wooden boxes, barrels, vats, tubs, packing cases etc.</t>
  </si>
  <si>
    <t>Manufacture of wooden boxes &amp; racks</t>
  </si>
  <si>
    <t>Manufacture of plywood chests</t>
  </si>
  <si>
    <t>Manufacture of other wooden containers and products entirely or mainly of cane, rattan, bamboo, willow, fiber, leaves and grass n.e.c.</t>
  </si>
  <si>
    <t>Manufacture of wooden industrial goods</t>
  </si>
  <si>
    <t>Manufacture of wooden agricultural implements</t>
  </si>
  <si>
    <t>Manufacture of other wood products n.e.c.</t>
  </si>
  <si>
    <t>Printing directly onto textiles, flexographic plastic, glass, metal, wood and ceramics</t>
  </si>
  <si>
    <t>Manufacture of cleaning and polishing products (preparations for perfuming or deodorizing rooms; artificial waxes and prepared waxes; polishes and creams for leather, wood, glass, metal etc.; scouring pastes and powders, including paper, wadding etc.</t>
  </si>
  <si>
    <t>Manufacture of insulation boards of vegetable fiber, straw or wood waste, agglomerated with cement &amp; other mineral binders.</t>
  </si>
  <si>
    <t>Manufacture of furniture made of wood</t>
  </si>
  <si>
    <t>Manufacture of wooden furniture</t>
  </si>
  <si>
    <t>Tobacco_M</t>
  </si>
  <si>
    <t>Tobacco_Products__Mfg_Segment_</t>
  </si>
  <si>
    <t>Preparation of tobacco leaves</t>
  </si>
  <si>
    <t>Manufacture of other tobacco products including chewing tobacco n.e.c.</t>
  </si>
  <si>
    <t>Tractors_M</t>
  </si>
  <si>
    <t>Tractors__Mfg_Segment_</t>
  </si>
  <si>
    <t>Manufacture of tractors used in agriculture and forestry</t>
  </si>
  <si>
    <t>Manufacture of commercial vehicles such as vans, lorries, over-the-road tractors for semi-trailers etc.</t>
  </si>
  <si>
    <t>Tyres_M</t>
  </si>
  <si>
    <t>Tyres__Mfg_Segment_</t>
  </si>
  <si>
    <t>Manufacture of rubber tyres and tubes for motor vehicles, motorcycles, scooters, three-wheelers, tractors and aircraft</t>
  </si>
  <si>
    <t>Manufacture of rubber tyres and tubes n.e.c.</t>
  </si>
  <si>
    <t>Watches_M</t>
  </si>
  <si>
    <t>Clocks_and_Watches__Mfg_Segment_</t>
  </si>
  <si>
    <t>Manufacture of watches and clocks, including instrument panel clocks (except time-recording equipment)</t>
  </si>
  <si>
    <t>Product 2</t>
  </si>
  <si>
    <t>Agriculture_Trading</t>
  </si>
  <si>
    <t>Spices_and_Grams_Trading_Segment</t>
  </si>
  <si>
    <t>Wholesale of edible oils, fats, sugar and processed/manufactured spices etc.1</t>
  </si>
  <si>
    <t>Wholesale of spices</t>
  </si>
  <si>
    <t>Retail sale of cereals and pulses, tea, coffee, spices and flour2</t>
  </si>
  <si>
    <t>Dry_Fruits_Trading_Segment</t>
  </si>
  <si>
    <t>Wholesale of cashew kernels</t>
  </si>
  <si>
    <t>Wholesale of dryfruits</t>
  </si>
  <si>
    <t>Wholesale of cashew nuts</t>
  </si>
  <si>
    <t>Floriculture_Trading_Segment</t>
  </si>
  <si>
    <t>Wholesale of flowers and plants</t>
  </si>
  <si>
    <t>Seed_Related_Trading_Segment</t>
  </si>
  <si>
    <t>Wholesale of oilseed oleaginous fruits</t>
  </si>
  <si>
    <t>Wholesale of cotton seeds</t>
  </si>
  <si>
    <t>Wholesale of seeds</t>
  </si>
  <si>
    <t>Wholesale of ploughs, manure spreaders, seeders, harvesters, threshers</t>
  </si>
  <si>
    <t>Auto_Ancilliaries_Trading</t>
  </si>
  <si>
    <t>Auto_Ancilliaries_Trading_Segment</t>
  </si>
  <si>
    <t>Wholesale of automotive components</t>
  </si>
  <si>
    <t>Retail sale of automotive fuel in specialized stores (includes the activity of petrol filling stations)</t>
  </si>
  <si>
    <t>Storage_Batteries_Trading_Segment</t>
  </si>
  <si>
    <t>Wholesale of batteries</t>
  </si>
  <si>
    <t>Valves_Trading_Segment</t>
  </si>
  <si>
    <t>Wholesale of electronic valves and tubes, semiconductor devices, microchips, integrated circuits and printed circuits</t>
  </si>
  <si>
    <t>Automobile_2W_Trading</t>
  </si>
  <si>
    <t>Two_wheeler_dealers_and_manufacturers_including_scooters_bikes_etc_Trading_Segment</t>
  </si>
  <si>
    <t>Wholesale or retail sale of new motorcycles, mopeds, scooters and three wheelers</t>
  </si>
  <si>
    <t>Retail of three wheeler</t>
  </si>
  <si>
    <t>Retail sale of two wheeler</t>
  </si>
  <si>
    <t>Wholesale of three wheeler</t>
  </si>
  <si>
    <t>Wholesale of two wheeler</t>
  </si>
  <si>
    <t>Wholesale or retail sale of parts and accessories of motorcycles, mopeds, scooters and three wheelers</t>
  </si>
  <si>
    <t>Wholesale of three wheeler spares</t>
  </si>
  <si>
    <t>Wholesale of two wheeler spares</t>
  </si>
  <si>
    <t>Retail of two wheeler spares</t>
  </si>
  <si>
    <t>Automobile_4W_Trading</t>
  </si>
  <si>
    <t>Authorised_car_dealers_servicing_manufacturers_Trading_Segment</t>
  </si>
  <si>
    <t>Retail of commercial vehicle</t>
  </si>
  <si>
    <t>Retail of heavy commercial vehicle</t>
  </si>
  <si>
    <t>Retail of light commercial vehicle</t>
  </si>
  <si>
    <t>Retail of medium commercial vehicle</t>
  </si>
  <si>
    <t>Retail sale of passenger motor vehicles</t>
  </si>
  <si>
    <t>Retail of small commercial vehicle</t>
  </si>
  <si>
    <t>Wholesale of commercial vehicle</t>
  </si>
  <si>
    <t>Wholesale of heavy commercial vehicle</t>
  </si>
  <si>
    <t>Wholesale of light commercial vehicle</t>
  </si>
  <si>
    <t>Wholesale of medium commercial vehicle</t>
  </si>
  <si>
    <t>Wholesale of passenger motor vehicle</t>
  </si>
  <si>
    <t>Wholesale of small commercial vehicle</t>
  </si>
  <si>
    <t>Wholesale and retail sale of used motor vehicles</t>
  </si>
  <si>
    <t>Wholesale of used motor vehicles</t>
  </si>
  <si>
    <t>Cement_Trading</t>
  </si>
  <si>
    <t>Cement_and_Asbestos_Products_Trading_Segment</t>
  </si>
  <si>
    <t>Wholesale of cement</t>
  </si>
  <si>
    <t>Chemicals_Trading</t>
  </si>
  <si>
    <t>Chemicals_petrochemicals_specility_chemicals_Trading_Segment</t>
  </si>
  <si>
    <t>Activities of commission agents dealing in wholesale trade in wood, paper, skin, leather and fur, fuel, petroleum products, chemicals, perfumery and cosmetics, glass, minerals, ores and metals</t>
  </si>
  <si>
    <t>Wholesale of petrochemicals</t>
  </si>
  <si>
    <t>Wholesale of industrial chemical</t>
  </si>
  <si>
    <t>Wholesale of chemicals used in paper industries.</t>
  </si>
  <si>
    <t>Wholesale of chemicals</t>
  </si>
  <si>
    <t>Wholesale of industrial chemicals</t>
  </si>
  <si>
    <t>Wholesale of speciality chemicals</t>
  </si>
  <si>
    <t>Wholesale of fertilizers and agrochemical products.</t>
  </si>
  <si>
    <t>Coal_Trading</t>
  </si>
  <si>
    <t>Coal_and_Lignite_Minerals_Trading_Segment</t>
  </si>
  <si>
    <t>Wholesale of coal</t>
  </si>
  <si>
    <t>Wholesale of non-coking coal</t>
  </si>
  <si>
    <t>Coffee_Trading</t>
  </si>
  <si>
    <t>Coffee_Producers_and_coffee_chains_Trading_Segment</t>
  </si>
  <si>
    <t>Wholesale of tea, coffee &amp; cocoa.</t>
  </si>
  <si>
    <t>Wholesale of coffee</t>
  </si>
  <si>
    <t>Retail sale of cereals and pulses, tea, coffee, spices and flours</t>
  </si>
  <si>
    <t>Commercial_Vehicle_Trading</t>
  </si>
  <si>
    <t>LCV_HCV_Commercial_Vehicles_Trading_Segment</t>
  </si>
  <si>
    <t>Retail of commercial vehicles</t>
  </si>
  <si>
    <t>Retail of heavy commercial vehicles</t>
  </si>
  <si>
    <t>Retail of light commercial vehicles</t>
  </si>
  <si>
    <t>Retail of medium commercial vehicles</t>
  </si>
  <si>
    <t>Retail of small commercial vehicles</t>
  </si>
  <si>
    <t>Wholesale of commercial vehicles</t>
  </si>
  <si>
    <t>Wholesale of heavy commercial vehicles</t>
  </si>
  <si>
    <t>Wholesale of light commercial vehicles</t>
  </si>
  <si>
    <t>Wholesale of medium commercial vehicles</t>
  </si>
  <si>
    <t>Wholesale of small commercial vehicles</t>
  </si>
  <si>
    <t>Consumer_Durables_Trading</t>
  </si>
  <si>
    <t>Electronic_Equipment_Trading_Segment</t>
  </si>
  <si>
    <t>Wholesale of other electronic equipment's and parts thereof.</t>
  </si>
  <si>
    <t>Consumer_Electronic_Spares___Components_Trading_Segment</t>
  </si>
  <si>
    <t>Wholesale of other electronic equipment's and parts thereof</t>
  </si>
  <si>
    <t>Cosmetics_and_Toiletries_Trading</t>
  </si>
  <si>
    <t>Perfumes_cosmetics_toiletries_hair_oil_cream_Trading_Segment</t>
  </si>
  <si>
    <t>Wholesale of toiletry, perfumery and cosmetics</t>
  </si>
  <si>
    <t>Drug_Stores_Trading</t>
  </si>
  <si>
    <t>Drugs_and_pharmaceuticals_drug_proprietaries_and_druggists_sundries_Trading_Segment</t>
  </si>
  <si>
    <t>Wholesale of bulk drugs</t>
  </si>
  <si>
    <t>Wholesale of pharmaceutical and medical goods</t>
  </si>
  <si>
    <t>Wholesale of pharmaceutical products</t>
  </si>
  <si>
    <t>Wholesale of pharmaceutical goods</t>
  </si>
  <si>
    <t>Wholesale of pharmaceuticals</t>
  </si>
  <si>
    <t>Dyes_and_Pigments_Trading</t>
  </si>
  <si>
    <t>Dyes_and_Pigments_Trading_Segment</t>
  </si>
  <si>
    <t>Wholesale of dyes</t>
  </si>
  <si>
    <t>Edible_Oils_Trading</t>
  </si>
  <si>
    <t>Edible_Oils_Trading_Segment</t>
  </si>
  <si>
    <t>Wholesale of edible oils, fats, sugar and processed/manufactured spices etc.2</t>
  </si>
  <si>
    <t>Wholesale of edible oil</t>
  </si>
  <si>
    <t>Electricals_Trading</t>
  </si>
  <si>
    <t>Electrical_good_and_equipments_Trading_Segment</t>
  </si>
  <si>
    <t>Wholesale of other electrical equipment</t>
  </si>
  <si>
    <t>Wholesale of electrical machinery, equipment and supplies, n.e.c..</t>
  </si>
  <si>
    <t>Wholesale of electrical equipment</t>
  </si>
  <si>
    <t>Retail sale of refrigerators, washing machines and other electrical/electronic household goods.</t>
  </si>
  <si>
    <t>Fertiliser_Trading</t>
  </si>
  <si>
    <t>Fertilisers_Trading_Segment</t>
  </si>
  <si>
    <t>Wholesale of fertilizers and agrochemical products</t>
  </si>
  <si>
    <t>Wholesale of fertilizers</t>
  </si>
  <si>
    <t>FMCG_Trading</t>
  </si>
  <si>
    <t>Wholesales_of_food_products_Trading_Segment</t>
  </si>
  <si>
    <t>Wholesale of food products</t>
  </si>
  <si>
    <t>Food_Processing_Trading</t>
  </si>
  <si>
    <t>Cocoa_Confectionary_Dairy_packaged_food_bakery_Trading_Segment</t>
  </si>
  <si>
    <t>Wholesale of tea, coffee &amp; cocoa..</t>
  </si>
  <si>
    <t>Wholesale of confectionery, bakery products and beverages other than intoxicants</t>
  </si>
  <si>
    <t>Wholesale of confectionery products</t>
  </si>
  <si>
    <t>Wholesale of raw milk &amp; dairy products</t>
  </si>
  <si>
    <t>Wholesale of dairy products</t>
  </si>
  <si>
    <t>Retail sale of bakery products, dairy products and eggs</t>
  </si>
  <si>
    <t>Marine_Foods_Soya_bean_products_Trading_Segment</t>
  </si>
  <si>
    <t>Wholesale of meat, fish &amp; eggs.</t>
  </si>
  <si>
    <t>Gems_and_Jewellery_Trading</t>
  </si>
  <si>
    <t>Gems_and_jewellery_Trading_Segment</t>
  </si>
  <si>
    <t>Wholesale of gold jewellery</t>
  </si>
  <si>
    <t>Wholesale of precious metals and jewellery</t>
  </si>
  <si>
    <t>Retail sale of jewellery and imitation jewellery</t>
  </si>
  <si>
    <t>Retail sale of gold jewellery</t>
  </si>
  <si>
    <t>Retail sale of silver jewellery</t>
  </si>
  <si>
    <t>Retail sale of diamond jewellery</t>
  </si>
  <si>
    <t>Retail sale of diamond-studded jewellery</t>
  </si>
  <si>
    <t>Industrial_Equipment_or_Machinery_Trading</t>
  </si>
  <si>
    <t>Industrial_Machinery_Trading_Segment</t>
  </si>
  <si>
    <t>Wholesale of agricultural machinery</t>
  </si>
  <si>
    <t>Wholesale of other agriculture machinery n.e.c.</t>
  </si>
  <si>
    <t>Wholesale of electrical machinery, equipment and supplies, n.e.c.</t>
  </si>
  <si>
    <t>Wholesale of construction and civil engineering machinery and equipment</t>
  </si>
  <si>
    <t>Wholesale of construction and civil machinery and equipment</t>
  </si>
  <si>
    <t>Wholesale of machinery and equipment for the textile, wood and metal industries etc..</t>
  </si>
  <si>
    <t>Wholesale of scientific, medical and surgical machinery and equipment</t>
  </si>
  <si>
    <t>Wholesale of other machinery, equipment and supplies n.e.c. including computer-controlled machine tools and computer-controlled sewing and knitting machines</t>
  </si>
  <si>
    <t>Wholesale of machinery, equipment and supplies</t>
  </si>
  <si>
    <t>Machine_Tools_Trading_Segment</t>
  </si>
  <si>
    <t>Wholesale of other machinery, equipment and supplies n.e.c. including computer-controlled machine tools and computer-controlled sewing and knitting machines.</t>
  </si>
  <si>
    <t>Pumps_Trading_Segment</t>
  </si>
  <si>
    <t>Wholesale of pump sets</t>
  </si>
  <si>
    <t>Liquor_or_Breweries_or_imfi_Trading</t>
  </si>
  <si>
    <t>Beer_Wine_and_Distilled_Alcoholic_Beverages_Trading_Segment</t>
  </si>
  <si>
    <t>Wholesale of beer</t>
  </si>
  <si>
    <t>Retail sale of alcoholic beverages not consumed on the spot</t>
  </si>
  <si>
    <t>Medical_or_Pharma_Equipments_Trading</t>
  </si>
  <si>
    <t>Medical_Equipment_Trading_Segment</t>
  </si>
  <si>
    <t>Wholesale of medical equipment</t>
  </si>
  <si>
    <t>Metals_aluminium_Trading</t>
  </si>
  <si>
    <t>Aluminium_and_Aluminium_Products__manufacturers__Trading_Segment</t>
  </si>
  <si>
    <t>Wholesale of aluminium products</t>
  </si>
  <si>
    <t>Metals_copper_Trading</t>
  </si>
  <si>
    <t>Copper_and_Copper_Products_Trading_Segment</t>
  </si>
  <si>
    <t>Wholesale of copper products</t>
  </si>
  <si>
    <t>Metals_Iron_and_Steel_Trading</t>
  </si>
  <si>
    <t>Iron_Steel_and_Steel_Alloys_Wires_and_Cables_Trading_Segment</t>
  </si>
  <si>
    <t>Wholesale of iron products</t>
  </si>
  <si>
    <t>Wholesale of iron ore</t>
  </si>
  <si>
    <t>Wholesale of pig iron</t>
  </si>
  <si>
    <t>Wholesale of sponge iron</t>
  </si>
  <si>
    <t>Wholesale of cast iron</t>
  </si>
  <si>
    <t>Wholesale of iron and steel product</t>
  </si>
  <si>
    <t>Wholesale of iron ore fines</t>
  </si>
  <si>
    <t>Wholesale of iron scrap</t>
  </si>
  <si>
    <t>Wholesale of other steel products</t>
  </si>
  <si>
    <t>Wholesale of structured steel products</t>
  </si>
  <si>
    <t>Wholesale of steel pipes.</t>
  </si>
  <si>
    <t>Wholesale of mild-steel products</t>
  </si>
  <si>
    <t>Wholesale of steel sheet</t>
  </si>
  <si>
    <t>Wholesale of steel strips/tubes</t>
  </si>
  <si>
    <t>Wholesale of cold-rolled steel coils</t>
  </si>
  <si>
    <t>Wholesale of hot and cold rolled steel coils</t>
  </si>
  <si>
    <t>Wholesale of hot-rolled steel coils</t>
  </si>
  <si>
    <t>Wholesale of iron and steel products</t>
  </si>
  <si>
    <t>Wholesale of steel</t>
  </si>
  <si>
    <t>Wholesale of steel  billets</t>
  </si>
  <si>
    <t>Wholesale of steel angles</t>
  </si>
  <si>
    <t>Wholesale of steel beams</t>
  </si>
  <si>
    <t>Wholesale of steel channels</t>
  </si>
  <si>
    <t>Wholesale of steel coils</t>
  </si>
  <si>
    <t>Wholesale of steel plates</t>
  </si>
  <si>
    <t>Wholesale of steel product</t>
  </si>
  <si>
    <t>Wholesale of steel round bars</t>
  </si>
  <si>
    <t>Wholesale of steel utensils</t>
  </si>
  <si>
    <t>Wholesale of steel scrap</t>
  </si>
  <si>
    <t>Wholesale of steel sheets</t>
  </si>
  <si>
    <t>Metals_others_Trading</t>
  </si>
  <si>
    <t>other_than_iron_and_steel_zince_copper_aluminium_Trading_Segment</t>
  </si>
  <si>
    <t>Wholesale of metals and metal ores</t>
  </si>
  <si>
    <t>Wholesale of other metal products</t>
  </si>
  <si>
    <t>Wholesale of metal and non-metal waste and scrap n.e.c.</t>
  </si>
  <si>
    <t>Wholesale of metal waste</t>
  </si>
  <si>
    <t>Wholesale of other metal scrap</t>
  </si>
  <si>
    <t>Wholesale of metal wastes</t>
  </si>
  <si>
    <t>Metals_zinc_Trading</t>
  </si>
  <si>
    <t>Zinc_Trading_Segment</t>
  </si>
  <si>
    <t>Wholesale of zinc</t>
  </si>
  <si>
    <t>Paints_Trading</t>
  </si>
  <si>
    <t>Paints_and_Varnishes_Trading_Segment</t>
  </si>
  <si>
    <t>Wholesale of paints, varnishes, and lacquers</t>
  </si>
  <si>
    <t>Wholesale of paints</t>
  </si>
  <si>
    <t>Paper_Trading</t>
  </si>
  <si>
    <t>Paper_and_Paper_Products_Trading_Segment</t>
  </si>
  <si>
    <t>Wholesale of paper and other stationery items; books, magazines and newspapers.</t>
  </si>
  <si>
    <t>Wholesale of writing paper</t>
  </si>
  <si>
    <t>Wholesale of newsprint paper</t>
  </si>
  <si>
    <t>wholesale of coated paper</t>
  </si>
  <si>
    <t>Wholesale of kraft paper</t>
  </si>
  <si>
    <t>Wholesale of specialty paper</t>
  </si>
  <si>
    <t>Wholesale of uncoated paper</t>
  </si>
  <si>
    <t>Wholesale of chemicals used in paper industries</t>
  </si>
  <si>
    <t>Wholesale of paper in bulk</t>
  </si>
  <si>
    <t>Wholesale of paper</t>
  </si>
  <si>
    <t>Wholesale of waste paper</t>
  </si>
  <si>
    <t>Retail sale of wallpaper and floor coverings</t>
  </si>
  <si>
    <t>Retail sale of stationery office supplies such as pens, pencils, paper etc…</t>
  </si>
  <si>
    <t>Pesticides_Trading</t>
  </si>
  <si>
    <t>Pesticied_Trading_Segment</t>
  </si>
  <si>
    <t>Wholesale of pesticides</t>
  </si>
  <si>
    <t>Pipes_Trading</t>
  </si>
  <si>
    <t>Manufacturing_and_sales_of_pipes_PVC_including_dealers_Trading_Segment</t>
  </si>
  <si>
    <t>Wholesale of steel pipes</t>
  </si>
  <si>
    <t>Wholesale of pipes</t>
  </si>
  <si>
    <t>Plastics_Trading</t>
  </si>
  <si>
    <t>Polymers_Trading_Segment</t>
  </si>
  <si>
    <t>Del-crdere agent for polymer products</t>
  </si>
  <si>
    <t>Wholesale of polymers</t>
  </si>
  <si>
    <t>Plastic_tubes_and_sheets_and_other_plastic_products_plastic_resins_thermoplastics_Trading_Segment</t>
  </si>
  <si>
    <t>Wholesale of plastic materials in primary forms.</t>
  </si>
  <si>
    <t>Wholesale of polyethylene plastic granules</t>
  </si>
  <si>
    <t>Wholesale of plastic granuels</t>
  </si>
  <si>
    <t>Wholesale of plastic materials in primary forms</t>
  </si>
  <si>
    <t>Poultry_Trading</t>
  </si>
  <si>
    <t>Poultry_and_Meat_Products_Trading_Segment</t>
  </si>
  <si>
    <t>Wholesale of meat, fish &amp; eggs</t>
  </si>
  <si>
    <t>Wholesale of live animals and poultry</t>
  </si>
  <si>
    <t>Wholesale of straw, fodder &amp; other animal/poultry feed</t>
  </si>
  <si>
    <t>Wholesale of poultry feed</t>
  </si>
  <si>
    <t>Retail_Trading</t>
  </si>
  <si>
    <t>Multibrand_Stores_Trading_Segment</t>
  </si>
  <si>
    <t>Retail sale of textiles in specialized stores..</t>
  </si>
  <si>
    <t>Other retail sale of new goods in specialized stores n.e.c (weapons and ammunition, non food products)</t>
  </si>
  <si>
    <t>General_Merchandise_Stores___Kiryana_Stores_grocery_stores_etc_Trading_Segment</t>
  </si>
  <si>
    <t>Retail sale of cereals and pulses, tea, coffee, spices and flour.</t>
  </si>
  <si>
    <t>Rubber_Natural_Trading</t>
  </si>
  <si>
    <t>Rubber_and_Rubber_products_Trading_Segment</t>
  </si>
  <si>
    <t>Wholesale of rubber</t>
  </si>
  <si>
    <t>Speciality_Trading</t>
  </si>
  <si>
    <t>Books_office_supplies_and_stationery_Trading_Segment</t>
  </si>
  <si>
    <t>Wholesale of paper and other stationery items; books, magazines and newspapers</t>
  </si>
  <si>
    <t>Wholesale of stationery items</t>
  </si>
  <si>
    <t>Sports_Goods_Sports_Academy_Trading_Segment</t>
  </si>
  <si>
    <t>Wholesale of textiles, fabrics, yarn, household linen, articles of clothing, floor coverings and tapestry, sports clothes..</t>
  </si>
  <si>
    <t>Home_Furnishing___Kitchen_and_household_hardware_Trading_Segment</t>
  </si>
  <si>
    <t>Wholesale of hardware and sanitary fittings and fixtures and flat glass including tools such as hammers, saws, screwdrivers and other hand tools</t>
  </si>
  <si>
    <t>Home_Appliances___Kitchen_Appliances_Trading_Segment</t>
  </si>
  <si>
    <t>Wholesale of radio, television and other consumer electronics including CD/DVD players and recorders</t>
  </si>
  <si>
    <t>Retail sale of refrigerators, washing machines and other electrical/electronic household goods</t>
  </si>
  <si>
    <t>Retail sale of household appliances</t>
  </si>
  <si>
    <t>Sugar_Trading</t>
  </si>
  <si>
    <t>Sugar_Trading_Segment</t>
  </si>
  <si>
    <t>Wholesale of edible oils, fats, sugar and processed/manufactured spices etc.3</t>
  </si>
  <si>
    <t>Wholesale of sugar</t>
  </si>
  <si>
    <t>Tea_Trading</t>
  </si>
  <si>
    <t>Tea_Trading_Segment</t>
  </si>
  <si>
    <t>Wholesale of tea, coffee &amp; cocoa</t>
  </si>
  <si>
    <t>Wholesale of tea</t>
  </si>
  <si>
    <t>Retail sale of cereals and pulses, tea, coffee, spices and flour</t>
  </si>
  <si>
    <t>Telecom_and_Telecom_Products_Trading</t>
  </si>
  <si>
    <t>Other_communication_services__telex_wireless_fax_pager_other_telephone___communication_services__mobile_phones_retail_wholesale_seller_Trading_Segment</t>
  </si>
  <si>
    <t>Retail sale of telecommunication equipment</t>
  </si>
  <si>
    <t>Wholesale of telephone, mobile phone and communications equipment and parts</t>
  </si>
  <si>
    <t>Wholesale of mobile phones</t>
  </si>
  <si>
    <t>Textile_Yarn_Trading</t>
  </si>
  <si>
    <t>Textiles_Blended_Yarn_Trading_Segment</t>
  </si>
  <si>
    <t>Wholesale of textiles, fabrics, yarn, household linen, articles of clothing, floor coverings and tapestry, sports clothes</t>
  </si>
  <si>
    <t>Wholesale of cotton yarn</t>
  </si>
  <si>
    <t>Wholesale of other yarn</t>
  </si>
  <si>
    <t>Wholesale of synthetic yarn</t>
  </si>
  <si>
    <t>Wholesale of viscose yarn</t>
  </si>
  <si>
    <t>Textile_Garments_and_Apparels_Trading</t>
  </si>
  <si>
    <t>Readymade_garments_Trading_Segment</t>
  </si>
  <si>
    <t>Wholesale of ready-made garments</t>
  </si>
  <si>
    <t>Wholesale of garment</t>
  </si>
  <si>
    <t>Retail sale of readymade garments, hosiery goods, other articles of clothing and clothing accessories such as gloves, ties, braces etc.</t>
  </si>
  <si>
    <t>Retail sale of ready made garments</t>
  </si>
  <si>
    <t>Textile_Fabric_Trading</t>
  </si>
  <si>
    <t>Cotton_synthetic_blended_knitted_and_silk_fabric_or_cloth_Trading_Segment</t>
  </si>
  <si>
    <t>Wholesale of fabric</t>
  </si>
  <si>
    <t>Wholesale of cotton fabrics</t>
  </si>
  <si>
    <t>Wholesale of grey fabric</t>
  </si>
  <si>
    <t>Textile_Others_Trading</t>
  </si>
  <si>
    <t>Textile_other_than_mentioned_above_Trading_Segment</t>
  </si>
  <si>
    <t>Retail sale of textiles in specialized stores</t>
  </si>
  <si>
    <t>Tiles_Ceramic_or_Building_Construction_Material_Trading</t>
  </si>
  <si>
    <t>Construction_materials_ceramic_tiles_Trading_Segment</t>
  </si>
  <si>
    <t>Wholesale of ceramic tiles</t>
  </si>
  <si>
    <t>Wholesale of construction materials (sand, gravel etc.)</t>
  </si>
  <si>
    <t>Wholesale of construction material</t>
  </si>
  <si>
    <t>Marble_and_Granite_Trading_Segment</t>
  </si>
  <si>
    <t>Wholesale of marbles</t>
  </si>
  <si>
    <t>Wholesale of granite</t>
  </si>
  <si>
    <t>Timber_and_Timber_Products_Trading</t>
  </si>
  <si>
    <t>Wood_and_wood_products__including_furnitures_Trading_Segment</t>
  </si>
  <si>
    <t>Wholesale of wood in the rough and products of primary processing of wood</t>
  </si>
  <si>
    <t>Wholesale of wood</t>
  </si>
  <si>
    <t>Wholesale of hardwood</t>
  </si>
  <si>
    <t>Wholesale of plywood</t>
  </si>
  <si>
    <t>Wholesale of softwood</t>
  </si>
  <si>
    <t>Wholesale of teak wood</t>
  </si>
  <si>
    <t>Retail sale of building material such as bricks, wood, sanitary equipment</t>
  </si>
  <si>
    <t>Retail sale of household fuel oil, bottled gas, coal and fuel wood</t>
  </si>
  <si>
    <t>Tobacco_Trading</t>
  </si>
  <si>
    <t>Tobacco_Products_Trading_Segment</t>
  </si>
  <si>
    <t>Wholesale of un-manufactured tobacco, paan (betel leaf), opium, ganja, cinchona etc.</t>
  </si>
  <si>
    <t>Wholesale of manufactured tobacco &amp; tobacco products</t>
  </si>
  <si>
    <t>Tractors_Trading</t>
  </si>
  <si>
    <t>Tractors_Trading_Segment</t>
  </si>
  <si>
    <t>Wholesale of tractors used in agriculture and forestry</t>
  </si>
  <si>
    <t>Wholesale of tractors</t>
  </si>
  <si>
    <t>Watches_Trading</t>
  </si>
  <si>
    <t>Clocks_and_Watches_Trading_Segment</t>
  </si>
  <si>
    <t>Retail sale of watches and clocks</t>
  </si>
  <si>
    <t xml:space="preserve">Automobile_4W_Services_Industry
</t>
  </si>
  <si>
    <t>Authorised_car_dealers__servicing__manufacturers_Service_Segment</t>
  </si>
  <si>
    <t>Maintenance and repair of motor vehicles</t>
  </si>
  <si>
    <t>Maintenance and repair of passenger motor vehicles</t>
  </si>
  <si>
    <t>Sale of motor vehicle parts and accessoriess</t>
  </si>
  <si>
    <t>Sale of motor vehicle parts and accessories</t>
  </si>
  <si>
    <t>Maintenance and repair of commercial vehicless</t>
  </si>
  <si>
    <t>Maintenance and repair of motor vehicles1</t>
  </si>
  <si>
    <t xml:space="preserve">Aviation_Services_Industry
</t>
  </si>
  <si>
    <t>Maintenance_and_overhauling_servicesl_ground_handling_Service_Segment</t>
  </si>
  <si>
    <t>Cargo handling incidental to land transport</t>
  </si>
  <si>
    <t>Cargo handling incidental to water transport</t>
  </si>
  <si>
    <t>Cargo handling incidental to air transport</t>
  </si>
  <si>
    <t xml:space="preserve">Cable_TV_Services_Industry
</t>
  </si>
  <si>
    <t>Cable_and_other_pay_TV_services_Service_Segment</t>
  </si>
  <si>
    <t>Installation of telecommunications wiring, computer network and cable television wiring, including fiber optic, satellite dishessx</t>
  </si>
  <si>
    <t xml:space="preserve">Cold_Storage_Services_Industry
</t>
  </si>
  <si>
    <t>Cold_storage_chains_Service_Segment</t>
  </si>
  <si>
    <t>Warehousing of refrigerated (cold storage)</t>
  </si>
  <si>
    <t>Cold storage facility</t>
  </si>
  <si>
    <t>Cold storage facility for potato farmers</t>
  </si>
  <si>
    <t xml:space="preserve">Commercial_Vehicle_Services_Industry
</t>
  </si>
  <si>
    <t>LCV__HCV__Commercial_Vehicles_Service_Segment</t>
  </si>
  <si>
    <t>Maintenance and repair of commercial vehicles</t>
  </si>
  <si>
    <t xml:space="preserve">Computer_and_Peripherals_Services_Industry
</t>
  </si>
  <si>
    <t>Office_Equipment__Networking_Service_Segment</t>
  </si>
  <si>
    <t>Installation of telecommunications wiring, computer network and cable television wiring, including fiber optic, satellite dishes.</t>
  </si>
  <si>
    <t xml:space="preserve">Construction_Services_Industry
</t>
  </si>
  <si>
    <t>Contractor_Service_Segment</t>
  </si>
  <si>
    <t>Construction and maintenance of motorways, streets, roads, other vehicular and pedestrian ways, highways, bridges, tunnels and subwayss</t>
  </si>
  <si>
    <t>Structurals_Service_Segment</t>
  </si>
  <si>
    <t>Construction of bridges.</t>
  </si>
  <si>
    <t>Construction of roads.</t>
  </si>
  <si>
    <t>Construction and maintenance of railways and rail-bridges.</t>
  </si>
  <si>
    <t>Construction of railway infrastructures</t>
  </si>
  <si>
    <t>Construction and maintenance of airfield runways.</t>
  </si>
  <si>
    <t>Construction and maintenance of power plants.</t>
  </si>
  <si>
    <t>Construction of hydroelectric power plants.</t>
  </si>
  <si>
    <t>Construction of power plants.</t>
  </si>
  <si>
    <t>Construction of power substations.</t>
  </si>
  <si>
    <t>Construction of power houses.</t>
  </si>
  <si>
    <t>Construction/erection and maintenance of power, telecommunication and transmission lines.</t>
  </si>
  <si>
    <t>Construction of transmission lines.</t>
  </si>
  <si>
    <t>Construction of long distance pipelines or urban pipelines.</t>
  </si>
  <si>
    <t>Construction of pipelines.</t>
  </si>
  <si>
    <t>Construction and maintenance of water main and line connection, water reservoirs including irrigation system (canal).</t>
  </si>
  <si>
    <t>Construction of irrigation systems.</t>
  </si>
  <si>
    <t>Construction of water supply line.</t>
  </si>
  <si>
    <t>Construction of water tanks.</t>
  </si>
  <si>
    <t>Construction and repair of sewer systems including sewage disposal plants and pumping stations.</t>
  </si>
  <si>
    <t>Construction of sewage system.</t>
  </si>
  <si>
    <t>Construction of drainage works.</t>
  </si>
  <si>
    <t>Construction of utility projects n.e.c..</t>
  </si>
  <si>
    <t>Construction of utility projects.</t>
  </si>
  <si>
    <t>Construction and maintenance of industrial facilities such as refineries.</t>
  </si>
  <si>
    <t>Construction of industrial plants.</t>
  </si>
  <si>
    <t>Construction of waterways, harbors and river works, dredging of waterways.</t>
  </si>
  <si>
    <t>Construction of dams etc..</t>
  </si>
  <si>
    <t>Construction of dams.</t>
  </si>
  <si>
    <t>Construction of outdoor sports facilities.</t>
  </si>
  <si>
    <t>Civil construction &amp; engineering servicess</t>
  </si>
  <si>
    <t xml:space="preserve">Construction_Equipment_Services_Industry
</t>
  </si>
  <si>
    <t>Prime_Movers_Service_Segment</t>
  </si>
  <si>
    <t>Clearing of building sites, earth moving: excavation, landfill, levelling and grading of construction sites, trench digging, rock removal, blasting etc.</t>
  </si>
  <si>
    <t>Activities of earth work</t>
  </si>
  <si>
    <t xml:space="preserve">Consumer_Durables_Services_Industry
</t>
  </si>
  <si>
    <t>Electronic_Equipment_Service_Segment</t>
  </si>
  <si>
    <t>Renting of tent, furniture, pottery and glass, kitchen and tableware, utensils, household electrical and electronic equipment's etc..</t>
  </si>
  <si>
    <t xml:space="preserve">Education_Services_Industry
</t>
  </si>
  <si>
    <t>Education_Service_Segment</t>
  </si>
  <si>
    <t>Pre-primary education (education preceding the first level)</t>
  </si>
  <si>
    <t>Education - pre-primary</t>
  </si>
  <si>
    <t>Primary education (education at the first level)</t>
  </si>
  <si>
    <t>Education - primary</t>
  </si>
  <si>
    <t>General school education in the first stage of the secondary level (up to X th standard) without any special subject pre-requisite</t>
  </si>
  <si>
    <t>Education - school</t>
  </si>
  <si>
    <t>General school education in the second stage of the secondary level (Senior/Higher secondary) giving, in principle, access to higher education</t>
  </si>
  <si>
    <t>Education - junior college</t>
  </si>
  <si>
    <t>Special education for handicapped students at first stage or second stage of secondary level</t>
  </si>
  <si>
    <t>Technical and vocational education below the level of higher education except for handicapped</t>
  </si>
  <si>
    <t>Technical and vocational education for handicapped students below the level of higher education</t>
  </si>
  <si>
    <t>Higher education in science, commerce, humanity and fine arts leading to a university degree or equivalent</t>
  </si>
  <si>
    <t>Education - non technical</t>
  </si>
  <si>
    <t>Higher education in engineering / other technical courses leading to a university degree or equivalent</t>
  </si>
  <si>
    <t>Education - technical</t>
  </si>
  <si>
    <t>Higher education in medical/bio-technology and related courses leading to a university degree or equivalent</t>
  </si>
  <si>
    <t>Education - medical</t>
  </si>
  <si>
    <t>Education - para-medical</t>
  </si>
  <si>
    <t>Higher education in management courses leading to a degree or equivalent</t>
  </si>
  <si>
    <t>Education - management</t>
  </si>
  <si>
    <t>Higher education in law leading to a degree or equivalent</t>
  </si>
  <si>
    <t>Education - law</t>
  </si>
  <si>
    <t>Higher education in other professional/ vocational courses leading to a degree or equivalent</t>
  </si>
  <si>
    <t>Education - fashion designing</t>
  </si>
  <si>
    <t>Education - film making</t>
  </si>
  <si>
    <t>Education - hotel management &amp; catering</t>
  </si>
  <si>
    <t>Higher education not leading to a degree or equivalent</t>
  </si>
  <si>
    <t>Sports and recreation education</t>
  </si>
  <si>
    <t>Cultural education</t>
  </si>
  <si>
    <t>Other educational services n.e.c.</t>
  </si>
  <si>
    <t>Educational support services</t>
  </si>
  <si>
    <t>Engineering_Services_Industry</t>
  </si>
  <si>
    <t>Engineering_Service_Segment</t>
  </si>
  <si>
    <t>Civil construction &amp; engineering services.</t>
  </si>
  <si>
    <t xml:space="preserve">Entertainment_and_Leisure_Services_Industry
</t>
  </si>
  <si>
    <t>Recreation_and_Amusement_parks__event_management__gyms_Service_Segment</t>
  </si>
  <si>
    <t>Activities of amusement parks and theme parks</t>
  </si>
  <si>
    <t>Activities of amusement parks</t>
  </si>
  <si>
    <t xml:space="preserve">Film_Industry_Services_Industry
</t>
  </si>
  <si>
    <t>Entertainment_and_Medic_content_provider__motion_picture_production__distribution__exhibition_Service_Segment</t>
  </si>
  <si>
    <t>Production of motion picture</t>
  </si>
  <si>
    <t>Motion picture distribution</t>
  </si>
  <si>
    <t>Motion picture or video tape projection in cinemas, in the open air or in other projection facilities</t>
  </si>
  <si>
    <t xml:space="preserve">Financial_Services_Services_Industry
</t>
  </si>
  <si>
    <t>Finance_relared_companies_and_consultancies__advisory_firms_Service_Segment</t>
  </si>
  <si>
    <t>Activities auxiliary to financial service activities n.e.c.</t>
  </si>
  <si>
    <t>Other financial service activities, except insurance and pension funding activities, n.e.c.</t>
  </si>
  <si>
    <t xml:space="preserve">Future_Rentals_Services_Industry
</t>
  </si>
  <si>
    <t>LRD__lease_rentals__rental_income_Service_Segment</t>
  </si>
  <si>
    <t>Renting and leasing of other machinery and equipment n.e.c. without operator</t>
  </si>
  <si>
    <t>Rental of private cars with driver</t>
  </si>
  <si>
    <t>Renting and leasing of motor vehicles</t>
  </si>
  <si>
    <t>Renting of tent, furniture, pottery and glass, kitchen and tableware, utensils, household electrical and electronic equipment's etc.</t>
  </si>
  <si>
    <t>Renting of jewellery, musical instruments, scenery and costumes</t>
  </si>
  <si>
    <t>Renting of textiles, wearing apparel, footwear, sleeping bag, rucksack, household goods</t>
  </si>
  <si>
    <t>Renting of other personal and household goods n.e.c.</t>
  </si>
  <si>
    <t>Renting and operational leasing, without operator, of other machinery and equipment that are generally used as capital goods by industries</t>
  </si>
  <si>
    <t>Renting and operational leasing of agricultural and forestry machinery and equipment without operator</t>
  </si>
  <si>
    <t>Renting and operational leasing of construction and civil-engineering machinery and equipment without operator</t>
  </si>
  <si>
    <t>Renting and operational leasing of office machinery and equipment without operator</t>
  </si>
  <si>
    <t>Renting and operational leasing of land-transport equipment (other than motor vehicles) without drivers</t>
  </si>
  <si>
    <t>Renting and operational leasing of water-transport equipment without operator</t>
  </si>
  <si>
    <t>Renting and operational leasing of air transport equipment without operator</t>
  </si>
  <si>
    <t>Renting of other tangible goods with out operator</t>
  </si>
  <si>
    <t xml:space="preserve">Hospitals_and_Clinics_Services_Industry
</t>
  </si>
  <si>
    <t>Diagnostic_Centre__Hospitals_or_Gyms_or_health_Centre_Service_Segment</t>
  </si>
  <si>
    <t>Activities of independent diagnostic/pathological laboratories.</t>
  </si>
  <si>
    <t>Activities of independent diagnostic/pathological laboratories</t>
  </si>
  <si>
    <t>Hospital activities</t>
  </si>
  <si>
    <t>Activities of operating hospital</t>
  </si>
  <si>
    <t>Operates multi-specialty hospital</t>
  </si>
  <si>
    <t>Residential care activities for mental retardation, mental health and substance abuse</t>
  </si>
  <si>
    <t xml:space="preserve">Hotel_and_Restaurants_Services_Industry
</t>
  </si>
  <si>
    <t>Hotels_and_Restaurants_Service_Segment</t>
  </si>
  <si>
    <t>Hotels and Motels, inns, resorts providing short term lodging facilities includes accommodation in house boats</t>
  </si>
  <si>
    <t>Activity of operating hotel</t>
  </si>
  <si>
    <t>Restaurants without bars</t>
  </si>
  <si>
    <t>Restaurant services</t>
  </si>
  <si>
    <t>Bars and Restaurants with bars</t>
  </si>
  <si>
    <t>Restaurant &amp; bar services</t>
  </si>
  <si>
    <t xml:space="preserve">Industrial_Equipment_or_Machinery_Services_Industry
</t>
  </si>
  <si>
    <t>Industrial_Machinery_Service_Segment</t>
  </si>
  <si>
    <t>Installation of industrial machinery and equipment.</t>
  </si>
  <si>
    <t>Installation of industrial machinery and equipment</t>
  </si>
  <si>
    <t>Cleaning of industrial machinery</t>
  </si>
  <si>
    <t xml:space="preserve">IT_or_Software_or_ITES_or_BPO_or_KPO_Services_Industry
</t>
  </si>
  <si>
    <t>Computer_Software_and_Education_and_post_production_animation_Service_Segment</t>
  </si>
  <si>
    <t>Activities of programming, consultancy etc</t>
  </si>
  <si>
    <t>Computer consultancy and computer facilities management activities</t>
  </si>
  <si>
    <t>ITES_or_Call_Centres_Service_Segment</t>
  </si>
  <si>
    <t>Other information technology and computer service activities n.e.c</t>
  </si>
  <si>
    <t>ERP_or_any_type_of_protecting_systems_or_anti_virus_Service_Segment</t>
  </si>
  <si>
    <t>Writing , modifying, testing of computer program to meet the needs of a particular client excluding web-page designing</t>
  </si>
  <si>
    <t xml:space="preserve">Media_or_Entertainment_TV_Broadcasting_Services_Industry
</t>
  </si>
  <si>
    <t>Media__Advertising_and_Broadcasting__Animation_and_Post_production_Service_Segment</t>
  </si>
  <si>
    <t>Advertising</t>
  </si>
  <si>
    <t xml:space="preserve">Metals_Iron_and_Steel_Services_Industry
</t>
  </si>
  <si>
    <t>Iron__Steel_and_Steel_Alloys__Wires_and_Cables_Service_Segment</t>
  </si>
  <si>
    <t>Repair and maintenance of metal tanks, reservoirs, containers, steel shipping drums etc.</t>
  </si>
  <si>
    <t xml:space="preserve">Mining_Services_Industry
</t>
  </si>
  <si>
    <t>Mining_Service_Segment</t>
  </si>
  <si>
    <t>Site preparation for mining including overburden removal and other development and preparation of mineral properties and sites except oil and gas sites</t>
  </si>
  <si>
    <t>Site preparation for mining</t>
  </si>
  <si>
    <t>Others_Services_Industries</t>
  </si>
  <si>
    <t>Industry_not_classified_elsewhere_Service_Segment</t>
  </si>
  <si>
    <t>Industries_not_classified_elsewhere_Service_Segment</t>
  </si>
  <si>
    <t xml:space="preserve">Packaging_Services_Industry
</t>
  </si>
  <si>
    <t>Plastic_Packaging_Goods_Service_Segment</t>
  </si>
  <si>
    <t>Packaging activities</t>
  </si>
  <si>
    <t xml:space="preserve">Paints_Services_Industry
</t>
  </si>
  <si>
    <t>Paints_and_Varnishes_Service_Segment</t>
  </si>
  <si>
    <t>Interior and exterior painting, glazing, plastering and decorating of buildings or civil engineering structures</t>
  </si>
  <si>
    <t xml:space="preserve">Pipes_Services_Industry
</t>
  </si>
  <si>
    <t>Manufacturing_and_sales_of_pipes__PVC_including_dealers_Service_Segment</t>
  </si>
  <si>
    <t>Repair and maintenance of pipes and pipelines</t>
  </si>
  <si>
    <t xml:space="preserve">Power_Services_Industry
</t>
  </si>
  <si>
    <t>Transmission_line_towers_and_equipment_Service_Segment</t>
  </si>
  <si>
    <t>Construction/erection and maintenance of power, telecommunication and transmission lines</t>
  </si>
  <si>
    <t>Construction of transmission lines</t>
  </si>
  <si>
    <t xml:space="preserve">Printing_and_Publishing_Services_Industry
</t>
  </si>
  <si>
    <t>Publishing_Service_Segment</t>
  </si>
  <si>
    <t>Publishing of books, brochures, leaflets and similar publications, including publishing encyclopedias (including on CD-ROM)</t>
  </si>
  <si>
    <t>Publishing of atlases, maps and charts</t>
  </si>
  <si>
    <t>Publishing of textbooks</t>
  </si>
  <si>
    <t>Publishing of newspapers.</t>
  </si>
  <si>
    <t>Publishing of newspapers</t>
  </si>
  <si>
    <t>Publishing of journals and periodicals</t>
  </si>
  <si>
    <t>On-line publishing of statistics and other information</t>
  </si>
  <si>
    <t>Other publishing activities (including on-line) n.e.c.</t>
  </si>
  <si>
    <t>Printing of newspapers</t>
  </si>
  <si>
    <t>Printing of magazines and other periodicals, books and brochures, maps, atlases, posters etc.</t>
  </si>
  <si>
    <t>Printing of postage stams, taxation stamps, cheques and other security papers</t>
  </si>
  <si>
    <t>Printing of bank notes, currency notes</t>
  </si>
  <si>
    <t>Other printing activities like screen printing other than textile n.e.c.</t>
  </si>
  <si>
    <t>Other service activities related to printing n.e.c.</t>
  </si>
  <si>
    <t>Architectural and engineering activities and related technical consultancy</t>
  </si>
  <si>
    <t>Architectural and consultancy services</t>
  </si>
  <si>
    <t>Computer consultancy and computer facilities management activities.</t>
  </si>
  <si>
    <t>Activities of programming, consultancy etc.</t>
  </si>
  <si>
    <t>Medical practice activities</t>
  </si>
  <si>
    <t>Activities of nurses, masseurs, physiotherapists or other para-medical practitioners</t>
  </si>
  <si>
    <t>Rental of private cars with drivers.</t>
  </si>
  <si>
    <t>Renting and leasing of motor vehicles.</t>
  </si>
  <si>
    <t>Renting and leasing of recreational and sports goods.</t>
  </si>
  <si>
    <t>Renting of video tapes and disks..</t>
  </si>
  <si>
    <t>Renting of tent, furniture, pottery and glass, kitchen and tableware, utensils, household electrical and electronic equipment's etc…</t>
  </si>
  <si>
    <t>Renting of books, journals and magazines.</t>
  </si>
  <si>
    <t>Renting of jewellery, musical instruments, scenery and costumes.</t>
  </si>
  <si>
    <t>Renting of textiles, wearing apparel, footwear, sleeping bag, rucksack, household goods.x.</t>
  </si>
  <si>
    <t>Renting of other personal and household goods n.e.c..</t>
  </si>
  <si>
    <t>Renting and operational leasing, without operator, of other machinery and equipment that are generally used as capital goods by industries.</t>
  </si>
  <si>
    <t>Renting and operational leasing of agricultural and forestry machinery and equipment without operator..</t>
  </si>
  <si>
    <t>Renting and operational leasing of construction and civil-engineering machinery and equipment without operator..</t>
  </si>
  <si>
    <t>Renting and operational leasing of office machinery and equipment without operator.</t>
  </si>
  <si>
    <t>Renting and operational leasing of land-transport equipment (other than motor vehicles) without drivers.</t>
  </si>
  <si>
    <t>Renting and operational leasing of water-transport equipment without operator.</t>
  </si>
  <si>
    <t>Renting and operational leasing of air transport equipment without operator.</t>
  </si>
  <si>
    <t>Renting of other tangible goods with out operator.</t>
  </si>
  <si>
    <t>Renting and leasing of other machinery and equipment n.e.c. without operator..</t>
  </si>
  <si>
    <t>Executive_search_or_manpower_servicess__hostel_management_Service_Segment</t>
  </si>
  <si>
    <t>Supply of skilled man power</t>
  </si>
  <si>
    <t>Human resources provision and management of human resources functions</t>
  </si>
  <si>
    <t>Tax_and_Audit__Architects_Service_Segment</t>
  </si>
  <si>
    <t>Architectural and engineering activities and related technical consultancys</t>
  </si>
  <si>
    <t>Architectural and consultancy servicess</t>
  </si>
  <si>
    <t>HR_and_A_or_Medical_Transcriptions_Service_Segment</t>
  </si>
  <si>
    <t>Human resources provision and management of human resources functions.</t>
  </si>
  <si>
    <t xml:space="preserve">Real_Estate_Services_Industry
</t>
  </si>
  <si>
    <t>Commercial_residential_industrial_buildings_Service_Segment</t>
  </si>
  <si>
    <t>Construction of buildings carried out on own-account basis or on a fee or contract basis</t>
  </si>
  <si>
    <t>Construction of buildings</t>
  </si>
  <si>
    <t>Construction of commercial buildings</t>
  </si>
  <si>
    <t>Construction of residential building</t>
  </si>
  <si>
    <t>Construction and maintenance of motorways, streets, roads, other vehicular and pedestrian ways, highways, bridges, tunnels and subways</t>
  </si>
  <si>
    <t>Construction of bridges</t>
  </si>
  <si>
    <t>Construction of roads</t>
  </si>
  <si>
    <t>Construction and maintenance of railways and rail-bridges</t>
  </si>
  <si>
    <t>Construction of railway infrastructure</t>
  </si>
  <si>
    <t>Construction and maintenance of airfield runways</t>
  </si>
  <si>
    <t>Construction and maintenance of power plants</t>
  </si>
  <si>
    <t>Construction of hydroelectric power plants</t>
  </si>
  <si>
    <t>Construction of power plants</t>
  </si>
  <si>
    <t>Construction of power substations</t>
  </si>
  <si>
    <t>Construction of power houses</t>
  </si>
  <si>
    <t>Construction/erection and maintenance of power, telecommunication and transmission lines…</t>
  </si>
  <si>
    <t>Construction of transmission linesx</t>
  </si>
  <si>
    <t>Construction of long distance pipelines or urban pipelines</t>
  </si>
  <si>
    <t>Construction of pipelines</t>
  </si>
  <si>
    <t>Construction and maintenance of water main and line connection, water reservoirs including irrigation system (canal)</t>
  </si>
  <si>
    <t>Construction of irrigation systems</t>
  </si>
  <si>
    <t>Construction of water supply line</t>
  </si>
  <si>
    <t>Construction of water tanks</t>
  </si>
  <si>
    <t>Construction and repair of sewer systems including sewage disposal plants and pumping stations</t>
  </si>
  <si>
    <t>Construction of sewage system</t>
  </si>
  <si>
    <t>Construction of drainage works</t>
  </si>
  <si>
    <t>Construction of utility projects n.e.c.</t>
  </si>
  <si>
    <t>Construction of utility projects</t>
  </si>
  <si>
    <t>Construction and maintenance of industrial facilities such as refineries</t>
  </si>
  <si>
    <t>Construction of industrial plants</t>
  </si>
  <si>
    <t>Construction of waterways, harbors and river works, dredging of waterways</t>
  </si>
  <si>
    <t>Construction of dams etc.</t>
  </si>
  <si>
    <t>Construction of dams</t>
  </si>
  <si>
    <t>Construction of outdoor sports facilities</t>
  </si>
  <si>
    <t>Civil construction &amp; engineering services</t>
  </si>
  <si>
    <t>Construction of canals</t>
  </si>
  <si>
    <t>Construction of highways</t>
  </si>
  <si>
    <t>Other specialized construction activities</t>
  </si>
  <si>
    <t xml:space="preserve">Telecom_and_Telecom_Products_Services_Industry
</t>
  </si>
  <si>
    <t>Other_communication_services__telex__wireless__fax__pager__other_telephone_or_communication_services__mobile_phones_retail_wholesale_seller_Service_Segment</t>
  </si>
  <si>
    <t>Construction/erection and maintenance of power, telecommunication and transmission lines..</t>
  </si>
  <si>
    <t>Installation of telecommunications wiring, computer network and cable television wiring, including fiber optic, satellite dishes</t>
  </si>
  <si>
    <t xml:space="preserve">Tours_and_Travels_Services_Industry
</t>
  </si>
  <si>
    <t>Taxi_or_Car_Rental_Service_Segment</t>
  </si>
  <si>
    <t>Rental of private cars with drivers</t>
  </si>
  <si>
    <t>Manufacturer</t>
  </si>
  <si>
    <t>Wholesaler</t>
  </si>
  <si>
    <t>Retailer</t>
  </si>
  <si>
    <t>Services</t>
  </si>
  <si>
    <t>Outlook</t>
  </si>
  <si>
    <t>Industry Risk Score</t>
  </si>
  <si>
    <t>Agriculture</t>
  </si>
  <si>
    <t>Milling Product</t>
  </si>
  <si>
    <t>Medium</t>
  </si>
  <si>
    <t>Spices and Grams</t>
  </si>
  <si>
    <t>Dry Fruits</t>
  </si>
  <si>
    <t>Fruits and Nurts and Vegatables</t>
  </si>
  <si>
    <t>Floriculture</t>
  </si>
  <si>
    <t>Seed Related</t>
  </si>
  <si>
    <t>Auto_Ancilliaries</t>
  </si>
  <si>
    <t>Auto Ancilliaries</t>
  </si>
  <si>
    <t>Bearings</t>
  </si>
  <si>
    <t>Storage Batteries</t>
  </si>
  <si>
    <t>Valves</t>
  </si>
  <si>
    <t>Automobile_2W</t>
  </si>
  <si>
    <t>2 wheeler dealers and manufacturers including scooters, bikes etc</t>
  </si>
  <si>
    <t>Automobile_4W</t>
  </si>
  <si>
    <t>Authorised car dealers, servicing, manufacturers</t>
  </si>
  <si>
    <t>Aviation</t>
  </si>
  <si>
    <t>Maintenance and overhauling servicesl ground handling</t>
  </si>
  <si>
    <t>Flight operator</t>
  </si>
  <si>
    <t>Bicycle</t>
  </si>
  <si>
    <t>Cycle and Accessories</t>
  </si>
  <si>
    <t>Low</t>
  </si>
  <si>
    <t>Cable_TV</t>
  </si>
  <si>
    <t>Cable and other pay TV services</t>
  </si>
  <si>
    <t>Casting_and_Forgings</t>
  </si>
  <si>
    <t>Castings and Forgings</t>
  </si>
  <si>
    <t>Cement</t>
  </si>
  <si>
    <t>Cement and Asbestos Products</t>
  </si>
  <si>
    <t>Chemical_Machinery</t>
  </si>
  <si>
    <t>Industrial Machincery - Chemicals</t>
  </si>
  <si>
    <t>Chemicals</t>
  </si>
  <si>
    <t>Chemicals, petrochemicals, specility chemicals</t>
  </si>
  <si>
    <t>Carbon black</t>
  </si>
  <si>
    <t>Caustic Soda</t>
  </si>
  <si>
    <t>Inorganic and Organic Chemicals</t>
  </si>
  <si>
    <t>Coal</t>
  </si>
  <si>
    <t>Coal and Lignite, Minerals</t>
  </si>
  <si>
    <t>Coffee</t>
  </si>
  <si>
    <t>Coffee Producers and coffee chains</t>
  </si>
  <si>
    <t>Cold_Storage</t>
  </si>
  <si>
    <t>Cold storage chains</t>
  </si>
  <si>
    <t>Commercial_Vehicle</t>
  </si>
  <si>
    <t>LCV, HCV, Commercial Vehicles</t>
  </si>
  <si>
    <t>Computer_and_Peripherals</t>
  </si>
  <si>
    <t>Computers - Hardware Sales and service, networking and peripheral sales like UPS monitor etc</t>
  </si>
  <si>
    <t>Office Equipment, Networking</t>
  </si>
  <si>
    <t>Construction</t>
  </si>
  <si>
    <t>Contractor</t>
  </si>
  <si>
    <t>Structurals</t>
  </si>
  <si>
    <t>Turnkey Services</t>
  </si>
  <si>
    <t>Construction_Equipment</t>
  </si>
  <si>
    <t>Construction Equipment</t>
  </si>
  <si>
    <t>Prime Movers</t>
  </si>
  <si>
    <t>Consumer_Durables</t>
  </si>
  <si>
    <t>Electronic Equipment</t>
  </si>
  <si>
    <t>Consumer Electronic Spares / Components</t>
  </si>
  <si>
    <t>Cosmetics_and_Toiletries</t>
  </si>
  <si>
    <t>Perfumes, cosmetics, toiletries, hair oil, cream</t>
  </si>
  <si>
    <t>Drug_Stores</t>
  </si>
  <si>
    <t>Drugs and pharmaceuticals, drug proprietaries and druggists sundries</t>
  </si>
  <si>
    <t>Dyes_and_Pigments</t>
  </si>
  <si>
    <t>Dyes and Pigments</t>
  </si>
  <si>
    <t>Edible_Oils</t>
  </si>
  <si>
    <t>Edible Oils</t>
  </si>
  <si>
    <t>Education</t>
  </si>
  <si>
    <t>Coaching Classes</t>
  </si>
  <si>
    <t>Education Consulting</t>
  </si>
  <si>
    <t>Electricals</t>
  </si>
  <si>
    <t>Electrical good and equipments</t>
  </si>
  <si>
    <t>Electrical equipments</t>
  </si>
  <si>
    <t>Engineering</t>
  </si>
  <si>
    <t>Precision Dyes and Parts, Fasteners</t>
  </si>
  <si>
    <t>Safety Prodycts</t>
  </si>
  <si>
    <t>Entertainment_and_Leisure</t>
  </si>
  <si>
    <t>Recreation and Amusement parks, event management; gyms</t>
  </si>
  <si>
    <t>Fertiliser</t>
  </si>
  <si>
    <t>Fertilisers</t>
  </si>
  <si>
    <t>Film_Industry</t>
  </si>
  <si>
    <t>Entertainment and Medic content provider, motion picture production, distribution, exhibition</t>
  </si>
  <si>
    <t>Financial_Services</t>
  </si>
  <si>
    <t>Finance relared companies and consultancies; advisory firms</t>
  </si>
  <si>
    <t>FMCG</t>
  </si>
  <si>
    <t>Wholesales of food products</t>
  </si>
  <si>
    <t>Disributor/Dealers</t>
  </si>
  <si>
    <t>Food_Processing</t>
  </si>
  <si>
    <t>Grocery and starch related products</t>
  </si>
  <si>
    <t>Soft drinks, bottled water, Non-alcoholic beverages</t>
  </si>
  <si>
    <t>Food processing</t>
  </si>
  <si>
    <t>Cocoa, Confectionary, Dairy packaged food, bakery</t>
  </si>
  <si>
    <t>Food other than poultary and meat</t>
  </si>
  <si>
    <t>Marine Foods, Soya bean products</t>
  </si>
  <si>
    <t>Future_Rentals</t>
  </si>
  <si>
    <t>LRD, lease rentals, rental income</t>
  </si>
  <si>
    <t>Gems_and_Jewellery</t>
  </si>
  <si>
    <t>Gems and jewellery</t>
  </si>
  <si>
    <t>Glass</t>
  </si>
  <si>
    <t>Glass and Glass Products</t>
  </si>
  <si>
    <t>Glass and Glass Products - Labware</t>
  </si>
  <si>
    <t>Handicrafts</t>
  </si>
  <si>
    <t>Manufacturing of handicrafts and selling of same; art work</t>
  </si>
  <si>
    <t>Hospitals_and_Clinics</t>
  </si>
  <si>
    <t>Diagnostic Centre, Hospitals / Gyms / health Centre</t>
  </si>
  <si>
    <t>Hotel_and_Restaurants</t>
  </si>
  <si>
    <t>Hotels and Restaurants</t>
  </si>
  <si>
    <t>Industrial_Equipment_or_Machinery</t>
  </si>
  <si>
    <t>Refactory and Intermediates</t>
  </si>
  <si>
    <t>Compressors</t>
  </si>
  <si>
    <t>Industrial Machinery</t>
  </si>
  <si>
    <t>Machine Tools</t>
  </si>
  <si>
    <t>Pharma Machinery</t>
  </si>
  <si>
    <t>Abrasives and Grinding</t>
  </si>
  <si>
    <t>Engines</t>
  </si>
  <si>
    <t>Industrial Furnaces</t>
  </si>
  <si>
    <t>Material Handling Equipment</t>
  </si>
  <si>
    <t>Switching Appratus</t>
  </si>
  <si>
    <t>Pumps</t>
  </si>
  <si>
    <t>Welding Machinery</t>
  </si>
  <si>
    <t>Electrodes and Graphite</t>
  </si>
  <si>
    <t>General Purpose Machinery</t>
  </si>
  <si>
    <t>Internet_or_Broadband_Services</t>
  </si>
  <si>
    <t>Internet Services, Others</t>
  </si>
  <si>
    <t>IT_or_Software_or_ITES_or_BPO_or_KPO</t>
  </si>
  <si>
    <t>Computer Software and Education and post production animation</t>
  </si>
  <si>
    <t>ITES / Call Centres</t>
  </si>
  <si>
    <t>ERP / any type of protecting systems / anti virus</t>
  </si>
  <si>
    <t>Jute</t>
  </si>
  <si>
    <t>Laundary_and_Surface_Care</t>
  </si>
  <si>
    <t>Laundary services and management of washing etc</t>
  </si>
  <si>
    <t>Leather</t>
  </si>
  <si>
    <t>Foorwear bags</t>
  </si>
  <si>
    <t>Luggage and Leather Goods / other leather prodycts</t>
  </si>
  <si>
    <t>Liquor_or_Breweries_or_imfi</t>
  </si>
  <si>
    <t>Beer, Wine and Distilled Alcoholic Beverages</t>
  </si>
  <si>
    <t>Breweries, Distilleries</t>
  </si>
  <si>
    <t>Live_Stock</t>
  </si>
  <si>
    <t>Animal Feed</t>
  </si>
  <si>
    <t>Logistics</t>
  </si>
  <si>
    <t>Courier - MNC Cos/</t>
  </si>
  <si>
    <t>Courier - Local</t>
  </si>
  <si>
    <t>Media_or_Entertainment_TV_Broadcasting</t>
  </si>
  <si>
    <t>Media, Advertising and Broadcasting, Animation and Post production</t>
  </si>
  <si>
    <t>Medical_or_Pharma_Equipments</t>
  </si>
  <si>
    <t>Medical Equipment</t>
  </si>
  <si>
    <t>Medical Supplies</t>
  </si>
  <si>
    <t>Metals_aluminium</t>
  </si>
  <si>
    <t>Aluminium and Aluminium Products (manufacturers)</t>
  </si>
  <si>
    <t>Metals_copper</t>
  </si>
  <si>
    <t>Copper and Copper Products</t>
  </si>
  <si>
    <t>Metals_Iron_and_Steel</t>
  </si>
  <si>
    <t>Iron, Steel &amp; Steel Alloys, Wires and Cables</t>
  </si>
  <si>
    <t>Metals_others</t>
  </si>
  <si>
    <t>other than iron and steel, zince, copper aluminium</t>
  </si>
  <si>
    <t>Metals_zinc</t>
  </si>
  <si>
    <t>Zinc</t>
  </si>
  <si>
    <t>Mining</t>
  </si>
  <si>
    <t>Industries not classified elsewhere</t>
  </si>
  <si>
    <t>Pollution</t>
  </si>
  <si>
    <t>Pollution Control</t>
  </si>
  <si>
    <t>Packaging</t>
  </si>
  <si>
    <t>Packaging Material</t>
  </si>
  <si>
    <t>Plastic Packaging Goods</t>
  </si>
  <si>
    <t>Paints</t>
  </si>
  <si>
    <t>Paints and Varnishes</t>
  </si>
  <si>
    <t>Paints Equipment</t>
  </si>
  <si>
    <t>Paper</t>
  </si>
  <si>
    <t>Paper and Paper Products</t>
  </si>
  <si>
    <t>Pesticides</t>
  </si>
  <si>
    <t>Pesticied</t>
  </si>
  <si>
    <t>Petroleum_Productdealer</t>
  </si>
  <si>
    <t>Crude Oil and Natural Gas</t>
  </si>
  <si>
    <t>Petroleum Products, LPG Dealers</t>
  </si>
  <si>
    <t>Lubricants / Gas Cyliners</t>
  </si>
  <si>
    <t>Pharmaceuticals</t>
  </si>
  <si>
    <t>Biotech, Research</t>
  </si>
  <si>
    <t>CRAMS / Formulations / API / Ayurveda / Bulk Drugs</t>
  </si>
  <si>
    <t>Photographic_and_Allied_Products</t>
  </si>
  <si>
    <t>Photgraphic and Allied Products</t>
  </si>
  <si>
    <t>Pipes</t>
  </si>
  <si>
    <t>Manufacturing and sales of pipes, PVC including dealers</t>
  </si>
  <si>
    <t>Plastics</t>
  </si>
  <si>
    <t>Polymers</t>
  </si>
  <si>
    <t>Plastic, Films</t>
  </si>
  <si>
    <t>Plastic tubes and sheets and other plastic products, plastic resins, thermoplastics</t>
  </si>
  <si>
    <t>Poultry</t>
  </si>
  <si>
    <t>Poultry and Meat Products</t>
  </si>
  <si>
    <t>Power</t>
  </si>
  <si>
    <t>Motors, Generator and pumps and other power equipments</t>
  </si>
  <si>
    <t>Transformers</t>
  </si>
  <si>
    <t>Transmission line towers and equipment</t>
  </si>
  <si>
    <t>Printing_and_Publishing</t>
  </si>
  <si>
    <t>Printing machinery</t>
  </si>
  <si>
    <t>Publishing</t>
  </si>
  <si>
    <t>Professional_Services</t>
  </si>
  <si>
    <t>Legal Services, Solicitor firms, Public Relations, Professional / Consultants / specialised dance schools</t>
  </si>
  <si>
    <t>Technical Consultancy and Engg services, IT consulting, salaried employees, doctors, only rental income</t>
  </si>
  <si>
    <t>Executive search / manpower servicess, hostel management</t>
  </si>
  <si>
    <t>Tax &amp; Audit, Architects</t>
  </si>
  <si>
    <t>HR &amp; A / Medical Transcriptions</t>
  </si>
  <si>
    <t>Real_Estate</t>
  </si>
  <si>
    <t>Commercial residential industrial buildings</t>
  </si>
  <si>
    <t>Brokers and Agents</t>
  </si>
  <si>
    <t>Retail</t>
  </si>
  <si>
    <t>Multibrand Stores</t>
  </si>
  <si>
    <t>General Merchandise Stores / Kiryana Stores, grocery stores etc</t>
  </si>
  <si>
    <t>General Merchandise stores</t>
  </si>
  <si>
    <t>Rubber_Natural</t>
  </si>
  <si>
    <t>Rubber and Rubber products</t>
  </si>
  <si>
    <t>Soaps_and_Detergents</t>
  </si>
  <si>
    <t>Detergent and intermediaries</t>
  </si>
  <si>
    <t>Personal Care</t>
  </si>
  <si>
    <t>Manufacturers of toiler soaps, detergents, shampoos, toothpaste, shaving products, shoe polish and household accessories</t>
  </si>
  <si>
    <t>Speciality</t>
  </si>
  <si>
    <t>Books, office supplies and stationery</t>
  </si>
  <si>
    <t>Hobby, Toy, Game, Camera and Photographic Supply Stores</t>
  </si>
  <si>
    <t>Sports Goods, Sports Academy</t>
  </si>
  <si>
    <t>Home Furnishing / Kitchen and household hardware</t>
  </si>
  <si>
    <t>Opticians</t>
  </si>
  <si>
    <t>Home Appliances / Kitchen Appliances</t>
  </si>
  <si>
    <t>Sugar</t>
  </si>
  <si>
    <t>Tea</t>
  </si>
  <si>
    <t>Telecom_and_Telecom_Products</t>
  </si>
  <si>
    <t>Other communication services (telex, wireless, fax, pager, other telephone / communication services) mobile phones retail wholesale seller</t>
  </si>
  <si>
    <t>Textile_Machinery</t>
  </si>
  <si>
    <t>Textile machinery</t>
  </si>
  <si>
    <t>Textile_Furnishing</t>
  </si>
  <si>
    <t>Home furnishing</t>
  </si>
  <si>
    <t>Textile_Processing</t>
  </si>
  <si>
    <t>Dyeing, cutting, stitching, any other process</t>
  </si>
  <si>
    <t>Textile_Yarn</t>
  </si>
  <si>
    <t>Textiles, Blended Yarn</t>
  </si>
  <si>
    <t>Textile_Garments_and_Apparels</t>
  </si>
  <si>
    <t>Readymade garments</t>
  </si>
  <si>
    <t>Textile_Fabric</t>
  </si>
  <si>
    <t>Cotton, synthetic, blended, knitted and silk fabric or cloth</t>
  </si>
  <si>
    <t>Textile_Ginning</t>
  </si>
  <si>
    <t>Textile_Others</t>
  </si>
  <si>
    <t>Textile other than mentioned above</t>
  </si>
  <si>
    <t>Textile_Synthetic</t>
  </si>
  <si>
    <t>Silk, PSF, VSF, nylon</t>
  </si>
  <si>
    <t>Woolen</t>
  </si>
  <si>
    <t>Tiles_Ceramic_or_Building_Construction_Material</t>
  </si>
  <si>
    <t>Construction materials, ceramic tiles</t>
  </si>
  <si>
    <t>Marble and Granite</t>
  </si>
  <si>
    <t>Timber_and_Timber_Products</t>
  </si>
  <si>
    <t>Wood and wood products - including furnitures</t>
  </si>
  <si>
    <t>Tobacco</t>
  </si>
  <si>
    <t>Tobacco Products</t>
  </si>
  <si>
    <t>Tours_and_Travels</t>
  </si>
  <si>
    <t>Passenger Transport Services (Road)</t>
  </si>
  <si>
    <t>Ticketing and Taxi Services</t>
  </si>
  <si>
    <t>Taxi / Car Rental</t>
  </si>
  <si>
    <t>Tractors</t>
  </si>
  <si>
    <t>Transport_Road</t>
  </si>
  <si>
    <t>Goods Transport Services (Road)</t>
  </si>
  <si>
    <t>Tyres</t>
  </si>
  <si>
    <t>Warehousing</t>
  </si>
  <si>
    <t>Clearing and Forwarding, Storage &amp; Warehouding agents</t>
  </si>
  <si>
    <t>Watches</t>
  </si>
  <si>
    <t>Clocks and Watches</t>
  </si>
  <si>
    <t>Guarantor</t>
  </si>
  <si>
    <t>Partnership Firm</t>
  </si>
  <si>
    <t>Partner</t>
  </si>
  <si>
    <t>Proprietor</t>
  </si>
  <si>
    <t xml:space="preserve">Referred </t>
  </si>
  <si>
    <t>Director</t>
  </si>
  <si>
    <t>Spouse</t>
  </si>
  <si>
    <t>Brother</t>
  </si>
  <si>
    <t>Loan Against Property</t>
  </si>
  <si>
    <t>Father</t>
  </si>
  <si>
    <t>Mother</t>
  </si>
  <si>
    <t>Other</t>
  </si>
  <si>
    <t>Positive</t>
  </si>
  <si>
    <t>SORP</t>
  </si>
  <si>
    <t>SOCP</t>
  </si>
  <si>
    <t>Waived</t>
  </si>
  <si>
    <t>Industrial Self Occupied</t>
  </si>
  <si>
    <t xml:space="preserve">Refered </t>
  </si>
  <si>
    <t>Rented Residential</t>
  </si>
  <si>
    <t>Rented Commercial</t>
  </si>
  <si>
    <t>Vacant Resi/Comm</t>
  </si>
  <si>
    <t>Plot</t>
  </si>
  <si>
    <t>RTR Sheet</t>
  </si>
  <si>
    <t>No of CIBIL Enquiry in last 3 months ( highest of all borrwers or co borrowers )</t>
  </si>
  <si>
    <t xml:space="preserve">EMI Bounce in last 6 months </t>
  </si>
  <si>
    <t>Thresholds to be created</t>
  </si>
  <si>
    <t>in cam sheet</t>
  </si>
  <si>
    <t>Met</t>
  </si>
  <si>
    <t>Not Met</t>
  </si>
  <si>
    <t>Metric</t>
  </si>
  <si>
    <t>Input</t>
  </si>
  <si>
    <t>Type of Program</t>
  </si>
  <si>
    <t>Cam C11</t>
  </si>
  <si>
    <t>Prop/Partnership</t>
  </si>
  <si>
    <t>Financial Risk Score</t>
  </si>
  <si>
    <t>Cam C13</t>
  </si>
  <si>
    <t>Banking Risk Score</t>
  </si>
  <si>
    <t>D98</t>
  </si>
  <si>
    <t>latest AUDITED year</t>
  </si>
  <si>
    <t>Credit Bureau Risk Score</t>
  </si>
  <si>
    <t>D94</t>
  </si>
  <si>
    <t xml:space="preserve">Succession Risk </t>
  </si>
  <si>
    <t>Constitution</t>
  </si>
  <si>
    <t>Management Risk Score</t>
  </si>
  <si>
    <t>Look under Ratios</t>
  </si>
  <si>
    <t xml:space="preserve">Final BL Risk Score </t>
  </si>
  <si>
    <t>Loan Amount Requested</t>
  </si>
  <si>
    <t>Tenor  (months)</t>
  </si>
  <si>
    <t xml:space="preserve">Row 91 (under ratios) </t>
  </si>
  <si>
    <t xml:space="preserve">Existing Obligations </t>
  </si>
  <si>
    <t>EBITDA</t>
  </si>
  <si>
    <t>Risk Score Based DSCR Limit</t>
  </si>
  <si>
    <t>Additional EMI Limit( based on DSCR)</t>
  </si>
  <si>
    <t xml:space="preserve">Maximum Eligible Loan Amount (as per Risk Score) </t>
  </si>
  <si>
    <t>Difference in Sanctioned v Eligible</t>
  </si>
  <si>
    <t>Banking Risk</t>
  </si>
  <si>
    <t>AVERAGE of peak utilization on BANKING sheet</t>
  </si>
  <si>
    <t>make sure the accounts are OD/CC!!!</t>
  </si>
  <si>
    <t xml:space="preserve">average should be &gt;0 </t>
  </si>
  <si>
    <t xml:space="preserve">Industry Margin DSCR Lookup </t>
  </si>
  <si>
    <t xml:space="preserve">Normal Income DSCR Lookup </t>
  </si>
  <si>
    <t>look at consolidated OR write your own formula</t>
  </si>
  <si>
    <t>Bureau Risk</t>
  </si>
  <si>
    <t>if unavailable, default to 6</t>
  </si>
  <si>
    <t xml:space="preserve">Number of CIBIL Enquiries (in last 3 months) </t>
  </si>
  <si>
    <t>750+</t>
  </si>
  <si>
    <t>SUB-TOTAL - Bureau  Risk Score</t>
  </si>
  <si>
    <t>D</t>
  </si>
  <si>
    <t>if greater, then round up</t>
  </si>
  <si>
    <t>MARK when you are rounding up</t>
  </si>
  <si>
    <t xml:space="preserve">Constitution </t>
  </si>
  <si>
    <t>Trust</t>
  </si>
  <si>
    <t>Society</t>
  </si>
  <si>
    <t>AOP</t>
  </si>
  <si>
    <t>Partnership</t>
  </si>
  <si>
    <t>LLP</t>
  </si>
  <si>
    <t>PVT</t>
  </si>
  <si>
    <t>Public</t>
  </si>
  <si>
    <t xml:space="preserve">Bureau Risk </t>
  </si>
  <si>
    <t>Bounce</t>
  </si>
  <si>
    <t>Cleared</t>
  </si>
  <si>
    <t>Mitigant</t>
  </si>
  <si>
    <t>Retail sale of pharmaceuticals, medical and orthopedic goods and toilet articles</t>
  </si>
  <si>
    <t>Top up Base</t>
  </si>
  <si>
    <t xml:space="preserve">Proposed Top up Loan Amount (in lacs) </t>
  </si>
  <si>
    <t>Current EMI that the Customer is Servicing (on the Top up loan)</t>
  </si>
  <si>
    <t>Existing POS (in Lacs)</t>
  </si>
  <si>
    <t>Total EMI (on Total Exposure)</t>
  </si>
  <si>
    <t>GST Registered</t>
  </si>
  <si>
    <t>Property ownership</t>
  </si>
  <si>
    <t>Seek information on current business volume</t>
  </si>
  <si>
    <t>Number of bounces ; New EMI taken ; I/w ; O/w return</t>
  </si>
  <si>
    <t xml:space="preserve">Section E :- Deviation </t>
  </si>
  <si>
    <t>Section F :- Sanction Conditions</t>
  </si>
  <si>
    <t>Filter</t>
  </si>
  <si>
    <t>Co-applicant 1</t>
  </si>
  <si>
    <t>Co-applicant 2</t>
  </si>
  <si>
    <t>Co-applicant 3</t>
  </si>
  <si>
    <t>Co-applicant 4</t>
  </si>
  <si>
    <t>Co-applicant Loan DPD 1+ in the latest 6 months</t>
  </si>
  <si>
    <t>Acceptable Norm</t>
  </si>
  <si>
    <t>Done/Not Done</t>
  </si>
  <si>
    <t>Section- D Profile and other details on banking and brief write up</t>
  </si>
  <si>
    <t>Dedupe Check undertaken checking Group Exposure</t>
  </si>
  <si>
    <t>Number of Business loan taken in the last 3 months (last 3 months from base release)</t>
  </si>
  <si>
    <t>Number of Personal loan taken in the last 3 months (last 3 months from base release)</t>
  </si>
  <si>
    <t>None</t>
  </si>
  <si>
    <t>Whether any co-borrower is being removed from the proposed Loan ?</t>
  </si>
  <si>
    <t>Available</t>
  </si>
  <si>
    <t>30+ in the last 12 months (post Clix funding)</t>
  </si>
  <si>
    <t>Check for current business segment</t>
  </si>
  <si>
    <t>Any change in the business model ? E.g. diversification / change in business model</t>
  </si>
  <si>
    <t>Whether on Previous Loan Structure (Clix)</t>
  </si>
  <si>
    <r>
      <t>Section- C Bureau Filter</t>
    </r>
    <r>
      <rPr>
        <i/>
        <sz val="14"/>
        <color rgb="FF000000"/>
        <rFont val="Calibri"/>
        <family val="2"/>
      </rPr>
      <t xml:space="preserve"> (for Co-applicants added)</t>
    </r>
  </si>
  <si>
    <t>Pre-Approved Top Up S1</t>
  </si>
  <si>
    <t>Pre-Approved Top Up S2</t>
  </si>
  <si>
    <t>Pre-Approved Top Up S3</t>
  </si>
  <si>
    <t>Religare Pre-Approved Top Up S1</t>
  </si>
  <si>
    <t>Religare Pre-Approved Top Up S2</t>
  </si>
  <si>
    <t>Religare Pre-Approved Top Up S3</t>
  </si>
  <si>
    <t>Pre-Approved Top Up S4</t>
  </si>
  <si>
    <t>Nomal Offer</t>
  </si>
  <si>
    <t>More than 25% and Upt 50% of Incremental Amt</t>
  </si>
  <si>
    <t>Upto 25% of Incremental Amt</t>
  </si>
  <si>
    <t>Firm Name</t>
  </si>
  <si>
    <t>Industry &amp; Margin</t>
  </si>
  <si>
    <t>Enter latest yr of financials</t>
  </si>
  <si>
    <t>Audited</t>
  </si>
  <si>
    <t>Audited (DD-Month-YY)</t>
  </si>
  <si>
    <t>PROFIT AND LOSS ACCOUNT</t>
  </si>
  <si>
    <t>Sales/Receipts</t>
  </si>
  <si>
    <t>Other Income (Business Related)</t>
  </si>
  <si>
    <t>Other Income (Non Business Related)</t>
  </si>
  <si>
    <t>TOTAL INCOME</t>
  </si>
  <si>
    <t>COST OF Sales</t>
  </si>
  <si>
    <t>Opening Stock</t>
  </si>
  <si>
    <t>Purchases</t>
  </si>
  <si>
    <t xml:space="preserve">Changes in Inventories </t>
  </si>
  <si>
    <t>Closing Stock</t>
  </si>
  <si>
    <t>Manufacturing Expenses</t>
  </si>
  <si>
    <t>Wages</t>
  </si>
  <si>
    <t>Gross Profit (as per books)</t>
  </si>
  <si>
    <t>Gross Profit (Excl Non Business Income)</t>
  </si>
  <si>
    <t>Administrative Expenses</t>
  </si>
  <si>
    <t>Selling and Distribution Expenses</t>
  </si>
  <si>
    <t>Salary to partners/directors NOT coming on loan</t>
  </si>
  <si>
    <t xml:space="preserve">Bank &amp; Finance Charges </t>
  </si>
  <si>
    <t>Other Expenses</t>
  </si>
  <si>
    <t>Total Interest expenses</t>
  </si>
  <si>
    <t>Interest on OD/CC A/c</t>
  </si>
  <si>
    <t>Interest to FI/Banks (Other than OD/CC A/c)</t>
  </si>
  <si>
    <t>Interest to Pvt/Outside Parties</t>
  </si>
  <si>
    <t>Interest to partners/directors NOT coming on loan</t>
  </si>
  <si>
    <t>EBITDA (Incl Int on OD/CC)</t>
  </si>
  <si>
    <t>EBITDA (Excl Int on OD/CC)</t>
  </si>
  <si>
    <t>Depreciation</t>
  </si>
  <si>
    <t>Bad Debts Written Off</t>
  </si>
  <si>
    <t>Other Non Cash Expenditure (Prelim Exp/Def Rev Exp)</t>
  </si>
  <si>
    <t>Salary / Rent paid to Borrowers coming on loan</t>
  </si>
  <si>
    <t>Interest paid to Borrowers coming on loan</t>
  </si>
  <si>
    <t>PBT (as per books)</t>
  </si>
  <si>
    <t>PBT (Excl Non Business Income)</t>
  </si>
  <si>
    <t xml:space="preserve">Tax </t>
  </si>
  <si>
    <t>PAT (as per books)</t>
  </si>
  <si>
    <t>PAT (Excl Non Business Income)</t>
  </si>
  <si>
    <t>Cash Profits (Excl Non Business Income)</t>
  </si>
  <si>
    <t>Actual Cash Profits (CP as above + Sal/Int Borrowers coming on loan)</t>
  </si>
  <si>
    <t>Extraordinary items</t>
  </si>
  <si>
    <t>PAT (After Extraordinary Items)</t>
  </si>
  <si>
    <t>BALANCE SHEET</t>
  </si>
  <si>
    <t>LIABILITIES</t>
  </si>
  <si>
    <t>Capital</t>
  </si>
  <si>
    <t>Reserves and Surplus (excluding revaluation reserve)</t>
  </si>
  <si>
    <t>Revaluation Reserve</t>
  </si>
  <si>
    <t>Total Net Worth</t>
  </si>
  <si>
    <t>Unsecured Loans / Quasi Capital (from Directors/shareholders)</t>
  </si>
  <si>
    <t>Adjusted Net Worth</t>
  </si>
  <si>
    <t>Working Capital Limit from Banks/FI</t>
  </si>
  <si>
    <t>Secured Loans (term and vehicle loans etc)</t>
  </si>
  <si>
    <t>Unsecured Loans (from Banks/FI)</t>
  </si>
  <si>
    <t>Unsecured Loans (others)</t>
  </si>
  <si>
    <t>Other Long Term Liabilities</t>
  </si>
  <si>
    <t xml:space="preserve">Total Outside Borrowing </t>
  </si>
  <si>
    <t>Current Liabilties and Provisions</t>
  </si>
  <si>
    <t>Sundry Creditors</t>
  </si>
  <si>
    <t>Current Maturity of term loans</t>
  </si>
  <si>
    <t>Deferred Tax Liabilities</t>
  </si>
  <si>
    <t>Other Liabilities</t>
  </si>
  <si>
    <t>Total Liabilities to outsiders</t>
  </si>
  <si>
    <t>LIABILITIES - TOTAL</t>
  </si>
  <si>
    <t>ASSETS</t>
  </si>
  <si>
    <t>Gross Fixed Assets (Excl Plant and Machinery)</t>
  </si>
  <si>
    <t>Gross Plant and Machinery</t>
  </si>
  <si>
    <t>Accumulated Depreciation</t>
  </si>
  <si>
    <t>Intangible Assets</t>
  </si>
  <si>
    <t>Net Fixed Assets (excluding revaluation reserve)</t>
  </si>
  <si>
    <t>Investments</t>
  </si>
  <si>
    <t>Investments (Business related)</t>
  </si>
  <si>
    <t>Investments (Non Business related)</t>
  </si>
  <si>
    <t>Current Assets</t>
  </si>
  <si>
    <t>Inventories</t>
  </si>
  <si>
    <t>Debtors &gt; 6 months</t>
  </si>
  <si>
    <t>Debtors &lt; 6 months</t>
  </si>
  <si>
    <t>Cash and Bank</t>
  </si>
  <si>
    <t>Deferred Tax Assets</t>
  </si>
  <si>
    <t>Loans and Advances</t>
  </si>
  <si>
    <t>Loans and Advances (Business Related : Security Deposits &amp; other Long Term Advances)</t>
  </si>
  <si>
    <t>Loans and Advances (Business Related Short Term)</t>
  </si>
  <si>
    <t>Loans and Advances (Non Business Related)</t>
  </si>
  <si>
    <t>Other Non Current Assets</t>
  </si>
  <si>
    <t>Miscellaenous Expenditure (to the extent not w/off)/P&amp;L Dr balance</t>
  </si>
  <si>
    <t>Doubtful Loans and Advances</t>
  </si>
  <si>
    <t>ASSETS - TOTAL</t>
  </si>
  <si>
    <t>DIFF -        (Asset - Liabilities)</t>
  </si>
  <si>
    <t>RATIOS</t>
  </si>
  <si>
    <t>Growth in Sales</t>
  </si>
  <si>
    <t>Net Profit Margin Ratio</t>
  </si>
  <si>
    <t>Cash Profit Ratio</t>
  </si>
  <si>
    <t>EBITDA Ratio</t>
  </si>
  <si>
    <t>EBIDTA Ratio (net of interest to borrowers not coming on loan)</t>
  </si>
  <si>
    <t>Debt Equity Ratio</t>
  </si>
  <si>
    <t>Interest Coverage Ratio</t>
  </si>
  <si>
    <t>Debtor Days</t>
  </si>
  <si>
    <t>Stock Days</t>
  </si>
  <si>
    <t>Creditors Days</t>
  </si>
  <si>
    <t>Net Working Capital Cycle</t>
  </si>
  <si>
    <t>Net Working Capital</t>
  </si>
  <si>
    <t>Current Ratio (CL incl OD/CC)</t>
  </si>
  <si>
    <t>Current Ratio(CA Including Debtors &gt;6 Months) (CL incl OD/CC)</t>
  </si>
  <si>
    <t>Total Debt/EBITDA</t>
  </si>
  <si>
    <t>DSCR</t>
  </si>
  <si>
    <t>CASH FLOW STATEMENT</t>
  </si>
  <si>
    <t>CASH FLOW FROM OPERATIONS</t>
  </si>
  <si>
    <t>Profit After Tax (Excluding Non-Operating Income)</t>
  </si>
  <si>
    <t>Add back: Depreciation</t>
  </si>
  <si>
    <t>Add back: Depletion expense</t>
  </si>
  <si>
    <t>Add back: Bad debts written off</t>
  </si>
  <si>
    <t>Add back: Non Cash exps written off (Prelim Exp/Def Rev)</t>
  </si>
  <si>
    <t>NET CASH ACCRUALS</t>
  </si>
  <si>
    <t>Decrease / (Increase) in current assets</t>
  </si>
  <si>
    <t>Decrease / (Increase) in Non current assets</t>
  </si>
  <si>
    <t>Increase / (Decrease) in current liabilities</t>
  </si>
  <si>
    <t>Cash generated from Operations                   (A)</t>
  </si>
  <si>
    <t>Non Operating Income                                     (B)</t>
  </si>
  <si>
    <t>CASH FLOW FROM INVESTING ACTIVITIES</t>
  </si>
  <si>
    <t>Sale/ (Purchase) of Fixed Assets And Intangible Assets</t>
  </si>
  <si>
    <t>Decrease / (Increase) in investments / Loans &amp; Advances (Business related)</t>
  </si>
  <si>
    <t>Decrease / (Increase) in investments / Loans &amp; Advances (Non Business related)</t>
  </si>
  <si>
    <t xml:space="preserve">Net Cash used in investing activities   (C) </t>
  </si>
  <si>
    <t>CASH FLOW FROM FINANCING ACTIVITIES</t>
  </si>
  <si>
    <t>Increase / (Decrease) in Secured loans</t>
  </si>
  <si>
    <t>Increase / (Decrease) in Unsecured loans</t>
  </si>
  <si>
    <t>Increase / (Decrease) in networth</t>
  </si>
  <si>
    <t>Increase / (Decrease) in Funds from partners/director (unsecured loans)</t>
  </si>
  <si>
    <t>Net Cash used in financing activities     (D)</t>
  </si>
  <si>
    <t>Net Increase in cash and cash equivalents   (A+B+C+D)</t>
  </si>
  <si>
    <t>Cash Opening Balance</t>
  </si>
  <si>
    <t>Closing Balance</t>
  </si>
  <si>
    <t>Difference ---- should be zero</t>
  </si>
  <si>
    <r>
      <rPr>
        <b/>
        <sz val="11"/>
        <color rgb="FFFFFFFF"/>
        <rFont val="Calibri"/>
        <family val="2"/>
        <charset val="1"/>
      </rPr>
      <t>BANKING SYNOPSIS, (</t>
    </r>
    <r>
      <rPr>
        <b/>
        <i/>
        <sz val="11"/>
        <color rgb="FFFFFFFF"/>
        <rFont val="Calibri"/>
        <family val="2"/>
        <charset val="1"/>
      </rPr>
      <t>PS:- Data entry to be made from Row No. 15</t>
    </r>
    <r>
      <rPr>
        <b/>
        <sz val="11"/>
        <color rgb="FFFFFFFF"/>
        <rFont val="Calibri"/>
        <family val="2"/>
        <charset val="1"/>
      </rPr>
      <t>) - Ver Nov'18</t>
    </r>
  </si>
  <si>
    <t>Sr. No.</t>
  </si>
  <si>
    <t xml:space="preserve">Account Holder Name </t>
  </si>
  <si>
    <t>Account Type</t>
  </si>
  <si>
    <t>Peak Utilisation</t>
  </si>
  <si>
    <t>Average Monthly Credits (in lacs)</t>
  </si>
  <si>
    <t>Avg Utilisation</t>
  </si>
  <si>
    <t>Average Nos. of Monthly Credit entries</t>
  </si>
  <si>
    <t>Lowest ABB of last 6 M</t>
  </si>
  <si>
    <t>Highest ABB of last 6 M</t>
  </si>
  <si>
    <t>Annualised banking credits</t>
  </si>
  <si>
    <t>Is it a business account</t>
  </si>
  <si>
    <t>BTO of business accounts</t>
  </si>
  <si>
    <t>Consolidated figure</t>
  </si>
  <si>
    <t>BTO% (Basis GST)</t>
  </si>
  <si>
    <t xml:space="preserve">Avg CC/OD Utilization </t>
  </si>
  <si>
    <t>BTO% (Basis Financial)</t>
  </si>
  <si>
    <t>Banking Surrogate (upto 2 banking can be clubbed)</t>
  </si>
  <si>
    <t>Trader check</t>
  </si>
  <si>
    <t>Debit/Credit (No)</t>
  </si>
  <si>
    <t>Risk Layer 1 -Banking Surrogate</t>
  </si>
  <si>
    <t>Debit/Credit (Value)</t>
  </si>
  <si>
    <t>Risk Layer 2--Banking Surrogate</t>
  </si>
  <si>
    <t>EMI Sensitivity</t>
  </si>
  <si>
    <t>Total Monthly Obligation that need to be considered as Obligation (Rs)</t>
  </si>
  <si>
    <t>Lowest ABB/EMI Coverage</t>
  </si>
  <si>
    <t>Annualised T/o</t>
  </si>
  <si>
    <t>ABB/EMI Coverage</t>
  </si>
  <si>
    <t>Latest 3 M / Prv 3 M Credit Growth</t>
  </si>
  <si>
    <t xml:space="preserve">Avg OD Utilisation </t>
  </si>
  <si>
    <t>Business Account or not?</t>
  </si>
  <si>
    <t>Debit Amount</t>
  </si>
  <si>
    <t>ABB (Average Bank Balance)</t>
  </si>
  <si>
    <t>Average Utilization %</t>
  </si>
  <si>
    <t>Lowest ABB of last 6 months</t>
  </si>
  <si>
    <t>BANK 3</t>
  </si>
  <si>
    <t>BANK 4</t>
  </si>
  <si>
    <t>BANK 5</t>
  </si>
  <si>
    <t>Turnover as per VAT return/ ST</t>
  </si>
  <si>
    <t>Monthly/quarterly</t>
  </si>
  <si>
    <t>Monthly</t>
  </si>
  <si>
    <t>Month1/Quarter1</t>
  </si>
  <si>
    <t>Month 2/Quarter 2</t>
  </si>
  <si>
    <t>Quarterly</t>
  </si>
  <si>
    <t>Month 3/Quarter 3</t>
  </si>
  <si>
    <t>Month 4/Quarter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</si>
  <si>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</si>
  <si>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</si>
  <si>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</si>
  <si>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</si>
  <si>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</si>
  <si>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</si>
  <si>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</si>
  <si>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</si>
  <si>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Annualised VAT TO / ST</t>
  </si>
  <si>
    <t>Do not capture turnover as Zero if you don’t have VAT return. It will do wrong calculation.</t>
  </si>
  <si>
    <t>If returns are quarterly, put turnover figure in row no. 4, 5, 6 and 7. And leave other cells blank and do not put zero in other cells.</t>
  </si>
  <si>
    <t>No. of CIBIL Enquieris in Last 3 Months All loans</t>
  </si>
  <si>
    <t>No. of Cash Out Loan in Last 3 month</t>
  </si>
  <si>
    <t>No of Unsecured loans CIBIL Enquiry in last 3 months</t>
  </si>
  <si>
    <t>EMI bounce in last 6 months</t>
  </si>
  <si>
    <t>Borrower Name</t>
  </si>
  <si>
    <t>Bank/FI Name</t>
  </si>
  <si>
    <t>Loan Type</t>
  </si>
  <si>
    <t>Loan Category</t>
  </si>
  <si>
    <t>Loan Status (Live /Closed / Will be closed / Not to be obligated)</t>
  </si>
  <si>
    <t>Loan Amount (in lacs)</t>
  </si>
  <si>
    <t>EMI / Interest / Instalment  (Rs. Not in lacs)</t>
  </si>
  <si>
    <t>ROI (mandatory for OD/CC)</t>
  </si>
  <si>
    <t>Loan Start Date</t>
  </si>
  <si>
    <t>Loan End Date</t>
  </si>
  <si>
    <t>MOB Vintage Months</t>
  </si>
  <si>
    <t>Balance Tenor</t>
  </si>
  <si>
    <t>Bank A/c from where EMI validated thru bank statement</t>
  </si>
  <si>
    <t>EMI Date</t>
  </si>
  <si>
    <t>Live Loans EMI</t>
  </si>
  <si>
    <t>CC/OD Limit</t>
  </si>
  <si>
    <t>Secured</t>
  </si>
  <si>
    <t>Live</t>
  </si>
  <si>
    <t>Clear</t>
  </si>
  <si>
    <t>Currency Loan</t>
  </si>
  <si>
    <t>Auto Loan (Non Commercial)</t>
  </si>
  <si>
    <t>Auto Loan (Commercial)</t>
  </si>
  <si>
    <t>Unsecured</t>
  </si>
  <si>
    <t>Bill Discounted</t>
  </si>
  <si>
    <t>Term Loan (Prin + Int)</t>
  </si>
  <si>
    <t>Education Loan</t>
  </si>
  <si>
    <t>Commercial Vehicle</t>
  </si>
  <si>
    <t>Equipment Loan</t>
  </si>
  <si>
    <t>Home Loan</t>
  </si>
  <si>
    <t>BT - Takeover</t>
  </si>
  <si>
    <t>Letter of Credit</t>
  </si>
  <si>
    <t>Closed</t>
  </si>
  <si>
    <t>Loan Against Receivables</t>
  </si>
  <si>
    <t>Will be closed</t>
  </si>
  <si>
    <t>Mortgage Loan (LAP)</t>
  </si>
  <si>
    <t>Not to be obligated</t>
  </si>
  <si>
    <t>Moratorium Loan</t>
  </si>
  <si>
    <t>Structured Loan/Graded EMI</t>
  </si>
  <si>
    <t>Deviation Grid for S1/S2</t>
  </si>
  <si>
    <t>Parameters</t>
  </si>
  <si>
    <t>Offer revised to upto 25% Incremental</t>
  </si>
  <si>
    <t>Offer revised to Base Level Offer</t>
  </si>
  <si>
    <t>No Offer under Pre-approved</t>
  </si>
  <si>
    <t>Inward bounce</t>
  </si>
  <si>
    <t>‘&gt; 2% and upto 3%</t>
  </si>
  <si>
    <t>‘&gt; 3% no offer</t>
  </si>
  <si>
    <t>Upto 1 bounce</t>
  </si>
  <si>
    <t>More than 1 EMI bounce</t>
  </si>
  <si>
    <t>80% clearance in daily/weekly based EMI loans</t>
  </si>
  <si>
    <t>More than 80%</t>
  </si>
  <si>
    <t>Annualized Credits</t>
  </si>
  <si>
    <t>Annualized credits at same level</t>
  </si>
  <si>
    <t xml:space="preserve"> Upto 10% dip as compared to last time</t>
  </si>
  <si>
    <t>More than 10% as compared to last time</t>
  </si>
  <si>
    <t>BTO of 80% basis GST topline to Banking Turnover.</t>
  </si>
  <si>
    <t>‘&gt; 75% and upto 80%</t>
  </si>
  <si>
    <t>‘&gt; 75%</t>
  </si>
  <si>
    <t>QoQ dip upto 20%</t>
  </si>
  <si>
    <t>‘&gt;20% and upto 25%</t>
  </si>
  <si>
    <t>‘&gt; 25%</t>
  </si>
  <si>
    <t>Topline and EBIDTA Growth</t>
  </si>
  <si>
    <t>Flat/stagnant with no growth</t>
  </si>
  <si>
    <t>Upto 10% dip</t>
  </si>
  <si>
    <t>‘&gt; 10% Dip</t>
  </si>
  <si>
    <t>Debt/Equity</t>
  </si>
  <si>
    <t>Upto 10% dip as compared to last time</t>
  </si>
  <si>
    <t>‘&gt;10% and upto 20% dip as compared to last time</t>
  </si>
  <si>
    <t>Increase of more than 20% as compared to last time</t>
  </si>
  <si>
    <t>Deviation Grid for S3/S4</t>
  </si>
  <si>
    <t xml:space="preserve"> Annualized credits at same level</t>
  </si>
  <si>
    <t>Any dip</t>
  </si>
  <si>
    <t>BTO of 80%</t>
  </si>
  <si>
    <t>‘&gt; 80%</t>
  </si>
  <si>
    <t>QoQ dip upto 15%</t>
  </si>
  <si>
    <t>‘&gt;15% and upto 20%</t>
  </si>
  <si>
    <t>‘&gt; 20%</t>
  </si>
  <si>
    <t>Any Dip</t>
  </si>
  <si>
    <t>CC/OD utilisation</t>
  </si>
  <si>
    <t>Upto 102%</t>
  </si>
  <si>
    <t>‘&gt; 102%</t>
  </si>
  <si>
    <t>Inward Return: ‘&gt; 2% and upto 3%</t>
  </si>
  <si>
    <t>PQ Plus Deviation</t>
  </si>
  <si>
    <t>PQ Plus Deviation-S1 &amp; S2</t>
  </si>
  <si>
    <t>ZCM</t>
  </si>
  <si>
    <t>PQ Plus Deviation-S3 &amp; S4</t>
  </si>
  <si>
    <t>Religare Pre-Approved Top Up S4</t>
  </si>
  <si>
    <t>PSL</t>
  </si>
  <si>
    <t>Tele PD/PD/ done by and status</t>
  </si>
  <si>
    <t>Ahmedabad</t>
  </si>
  <si>
    <t>Surat</t>
  </si>
  <si>
    <t>Applicant Detail</t>
  </si>
  <si>
    <t>CUSTOMER'S DETAIL CUM RECO NOTE (ver Jan'20 V1) | Business Loans Cross Sell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</si>
</sst>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\-??_);_(@_)"/>
    <numFmt numFmtId="165" formatCode="0.0"/>
    <numFmt numFmtId="166" formatCode="0.0000"/>
    <numFmt numFmtId="167" formatCode="d\-mmm\-yy;@"/>
    <numFmt numFmtId="168" formatCode="mmm\-yy;@"/>
    <numFmt numFmtId="169" formatCode="0.000"/>
    <numFmt numFmtId="170" formatCode="0.00_);[Red]\(0.00\)"/>
    <numFmt numFmtId="171" formatCode="0.000%"/>
    <numFmt numFmtId="172" formatCode="_(* #,##0_);_(* \(#,##0\);_(* \-??_);_(@_)"/>
    <numFmt numFmtId="173" formatCode="_(* #,##0.0_);_(* \(#,##0.0\);_(* \-??_);_(@_)"/>
  </numFmts>
  <fonts count="49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FFFF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9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34"/>
    </font>
    <font>
      <b/>
      <u/>
      <sz val="14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name val="Calibri"/>
      <family val="2"/>
    </font>
    <font>
      <i/>
      <sz val="14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sz val="8"/>
      <color rgb="FFFFFFFF"/>
      <name val="Calibri"/>
      <family val="2"/>
      <charset val="1"/>
    </font>
    <font>
      <b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/>
      <u/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BFBFBF"/>
        <bgColor rgb="FFCCC1DA"/>
      </patternFill>
    </fill>
    <fill>
      <patternFill patternType="solid">
        <fgColor rgb="FF333399"/>
        <bgColor rgb="FF1F497D"/>
      </patternFill>
    </fill>
    <fill>
      <patternFill patternType="solid">
        <fgColor rgb="FFFFFFFF"/>
        <bgColor rgb="FFF2F2F2"/>
      </patternFill>
    </fill>
    <fill>
      <patternFill patternType="solid">
        <fgColor rgb="FF99CCFF"/>
        <bgColor rgb="FF8EB4E3"/>
      </patternFill>
    </fill>
    <fill>
      <patternFill patternType="solid">
        <fgColor rgb="FFCCFFCC"/>
        <bgColor rgb="FFCCFFFF"/>
      </patternFill>
    </fill>
    <fill>
      <patternFill patternType="solid">
        <fgColor rgb="FFFF8080"/>
        <bgColor rgb="FFFF99FF"/>
      </patternFill>
    </fill>
    <fill>
      <patternFill patternType="solid">
        <fgColor rgb="FFFFFF99"/>
        <bgColor rgb="FFF2F2F2"/>
      </patternFill>
    </fill>
    <fill>
      <patternFill patternType="solid">
        <fgColor rgb="FF95B3D7"/>
        <bgColor rgb="FF8EB4E3"/>
      </patternFill>
    </fill>
    <fill>
      <patternFill patternType="solid">
        <fgColor rgb="FFD9D9D9"/>
        <bgColor rgb="FFDDD9C3"/>
      </patternFill>
    </fill>
    <fill>
      <patternFill patternType="solid">
        <fgColor rgb="FFA6A6A6"/>
        <bgColor rgb="FF95B3D7"/>
      </patternFill>
    </fill>
    <fill>
      <patternFill patternType="solid">
        <fgColor rgb="FFC6D9F1"/>
        <bgColor rgb="FFD9D9D9"/>
      </patternFill>
    </fill>
    <fill>
      <patternFill patternType="solid">
        <fgColor rgb="FFDDD9C3"/>
        <bgColor rgb="FFD9D9D9"/>
      </patternFill>
    </fill>
    <fill>
      <patternFill patternType="solid">
        <fgColor rgb="FF1F497D"/>
        <bgColor rgb="FF333399"/>
      </patternFill>
    </fill>
    <fill>
      <patternFill patternType="solid">
        <fgColor rgb="FFCCC1DA"/>
        <bgColor rgb="FFBFBFBF"/>
      </patternFill>
    </fill>
    <fill>
      <patternFill patternType="solid">
        <fgColor rgb="FFF2F2F2"/>
        <bgColor rgb="FFFFFFFF"/>
      </patternFill>
    </fill>
    <fill>
      <patternFill patternType="solid">
        <fgColor rgb="FFD7E4BD"/>
        <bgColor rgb="FFDDD9C3"/>
      </patternFill>
    </fill>
    <fill>
      <patternFill patternType="solid">
        <fgColor rgb="FFFF99FF"/>
        <bgColor rgb="FFCCC1DA"/>
      </patternFill>
    </fill>
    <fill>
      <patternFill patternType="solid">
        <fgColor rgb="FFC3D69B"/>
        <bgColor rgb="FFD7E4BD"/>
      </patternFill>
    </fill>
    <fill>
      <patternFill patternType="solid">
        <fgColor theme="0"/>
        <bgColor indexed="64"/>
      </patternFill>
    </fill>
    <fill>
      <patternFill patternType="solid">
        <fgColor rgb="FF333399"/>
        <bgColor rgb="FF2F5597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B4C7E7"/>
      </patternFill>
    </fill>
    <fill>
      <patternFill patternType="solid">
        <fgColor rgb="FF00B0F0"/>
        <bgColor rgb="FF33CCCC"/>
      </patternFill>
    </fill>
    <fill>
      <patternFill patternType="solid">
        <fgColor rgb="FFDCE6F2"/>
        <bgColor rgb="FFEDEDED"/>
      </patternFill>
    </fill>
    <fill>
      <patternFill patternType="solid">
        <fgColor rgb="FF33CCCC"/>
        <bgColor rgb="FF00B0F0"/>
      </patternFill>
    </fill>
    <fill>
      <patternFill patternType="solid">
        <fgColor rgb="FFFF6600"/>
        <bgColor rgb="FFED7D31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164" fontId="24" fillId="0" borderId="0" applyBorder="0" applyProtection="0">
      <alignment vertical="center"/>
    </xf>
    <xf numFmtId="9" fontId="24" fillId="0" borderId="0" applyBorder="0" applyProtection="0">
      <alignment vertical="center"/>
    </xf>
    <xf numFmtId="0" fontId="27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29" fillId="0" borderId="0"/>
    <xf numFmtId="9" fontId="3" fillId="0" borderId="0" applyBorder="0" applyProtection="0">
      <alignment vertical="center"/>
    </xf>
    <xf numFmtId="0" fontId="3" fillId="0" borderId="0"/>
    <xf numFmtId="0" fontId="3" fillId="0" borderId="0"/>
    <xf numFmtId="164" fontId="3" fillId="0" borderId="0" applyBorder="0" applyProtection="0">
      <alignment vertical="center"/>
    </xf>
  </cellStyleXfs>
  <cellXfs count="57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0" xfId="0" applyNumberFormat="1" applyAlignment="1"/>
    <xf numFmtId="0" fontId="0" fillId="0" borderId="0" xfId="0" applyFont="1" applyAlignment="1"/>
    <xf numFmtId="9" fontId="0" fillId="0" borderId="1" xfId="0" applyNumberFormat="1" applyFont="1" applyBorder="1" applyAlignment="1">
      <alignment horizontal="center"/>
    </xf>
    <xf numFmtId="9" fontId="3" fillId="4" borderId="0" xfId="0" applyNumberFormat="1" applyFont="1" applyFill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/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/>
    <xf numFmtId="1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9" fontId="0" fillId="0" borderId="1" xfId="0" applyNumberFormat="1" applyBorder="1" applyAlignment="1">
      <alignment horizontal="center" vertical="center"/>
    </xf>
    <xf numFmtId="10" fontId="0" fillId="0" borderId="0" xfId="0" applyNumberFormat="1" applyAlignment="1"/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1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0" xfId="0" applyFont="1" applyAlignment="1" applyProtection="1">
      <protection locked="0"/>
    </xf>
    <xf numFmtId="0" fontId="6" fillId="6" borderId="0" xfId="0" applyFont="1" applyFill="1" applyAlignment="1" applyProtection="1">
      <alignment horizontal="left"/>
    </xf>
    <xf numFmtId="0" fontId="7" fillId="6" borderId="0" xfId="0" applyFont="1" applyFill="1" applyAlignment="1" applyProtection="1">
      <alignment horizontal="center"/>
    </xf>
    <xf numFmtId="0" fontId="5" fillId="0" borderId="0" xfId="0" applyFont="1" applyAlignment="1" applyProtection="1"/>
    <xf numFmtId="0" fontId="5" fillId="7" borderId="0" xfId="0" applyFont="1" applyFill="1" applyAlignment="1" applyProtection="1">
      <alignment horizontal="center"/>
    </xf>
    <xf numFmtId="0" fontId="5" fillId="7" borderId="0" xfId="0" applyFont="1" applyFill="1" applyAlignment="1" applyProtection="1">
      <alignment horizontal="center" vertical="top"/>
    </xf>
    <xf numFmtId="0" fontId="5" fillId="7" borderId="0" xfId="0" applyFont="1" applyFill="1" applyAlignment="1" applyProtection="1"/>
    <xf numFmtId="0" fontId="5" fillId="8" borderId="1" xfId="0" applyFont="1" applyFill="1" applyBorder="1" applyAlignment="1" applyProtection="1"/>
    <xf numFmtId="167" fontId="8" fillId="0" borderId="1" xfId="0" applyNumberFormat="1" applyFont="1" applyBorder="1" applyAlignment="1" applyProtection="1">
      <alignment horizontal="center" vertical="top"/>
      <protection locked="0"/>
    </xf>
    <xf numFmtId="1" fontId="8" fillId="0" borderId="0" xfId="0" applyNumberFormat="1" applyFont="1" applyBorder="1" applyAlignment="1" applyProtection="1">
      <alignment vertical="top"/>
      <protection locked="0"/>
    </xf>
    <xf numFmtId="10" fontId="5" fillId="7" borderId="1" xfId="2" applyNumberFormat="1" applyFont="1" applyFill="1" applyBorder="1" applyAlignment="1" applyProtection="1">
      <protection locked="0"/>
    </xf>
    <xf numFmtId="10" fontId="5" fillId="7" borderId="0" xfId="2" applyNumberFormat="1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top"/>
      <protection locked="0"/>
    </xf>
    <xf numFmtId="0" fontId="5" fillId="7" borderId="1" xfId="0" applyFont="1" applyFill="1" applyBorder="1" applyAlignment="1" applyProtection="1">
      <protection locked="0"/>
    </xf>
    <xf numFmtId="0" fontId="5" fillId="7" borderId="0" xfId="0" applyFont="1" applyFill="1" applyBorder="1" applyAlignment="1" applyProtection="1">
      <protection locked="0"/>
    </xf>
    <xf numFmtId="0" fontId="5" fillId="9" borderId="1" xfId="0" applyFont="1" applyFill="1" applyBorder="1" applyAlignment="1" applyProtection="1">
      <alignment horizontal="center" vertical="top"/>
      <protection locked="0"/>
    </xf>
    <xf numFmtId="3" fontId="5" fillId="7" borderId="1" xfId="0" applyNumberFormat="1" applyFont="1" applyFill="1" applyBorder="1" applyAlignment="1" applyProtection="1">
      <alignment horizontal="right"/>
      <protection hidden="1"/>
    </xf>
    <xf numFmtId="3" fontId="5" fillId="7" borderId="0" xfId="0" applyNumberFormat="1" applyFont="1" applyFill="1" applyBorder="1" applyAlignment="1" applyProtection="1">
      <alignment horizontal="right"/>
      <protection hidden="1"/>
    </xf>
    <xf numFmtId="0" fontId="5" fillId="7" borderId="0" xfId="0" applyFont="1" applyFill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top"/>
      <protection locked="0"/>
    </xf>
    <xf numFmtId="9" fontId="5" fillId="0" borderId="1" xfId="2" applyFont="1" applyBorder="1" applyAlignment="1" applyProtection="1">
      <alignment horizontal="center" vertical="top"/>
      <protection locked="0"/>
    </xf>
    <xf numFmtId="167" fontId="5" fillId="0" borderId="1" xfId="0" applyNumberFormat="1" applyFont="1" applyBorder="1" applyAlignment="1" applyProtection="1">
      <alignment horizontal="center" vertical="top"/>
      <protection locked="0"/>
    </xf>
    <xf numFmtId="1" fontId="5" fillId="0" borderId="1" xfId="0" applyNumberFormat="1" applyFont="1" applyBorder="1" applyAlignment="1" applyProtection="1">
      <alignment horizontal="center" vertical="top"/>
      <protection hidden="1"/>
    </xf>
    <xf numFmtId="1" fontId="5" fillId="0" borderId="1" xfId="0" applyNumberFormat="1" applyFont="1" applyBorder="1" applyAlignment="1" applyProtection="1">
      <alignment horizontal="center" vertical="top" wrapText="1"/>
      <protection locked="0"/>
    </xf>
    <xf numFmtId="0" fontId="5" fillId="7" borderId="1" xfId="0" applyFont="1" applyFill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10" fontId="5" fillId="11" borderId="1" xfId="2" applyNumberFormat="1" applyFont="1" applyFill="1" applyBorder="1" applyAlignment="1" applyProtection="1">
      <alignment horizontal="center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7" borderId="0" xfId="0" applyFont="1" applyFill="1" applyBorder="1" applyAlignment="1" applyProtection="1">
      <alignment horizontal="center"/>
    </xf>
    <xf numFmtId="0" fontId="5" fillId="7" borderId="0" xfId="0" applyFont="1" applyFill="1" applyBorder="1" applyAlignment="1" applyProtection="1">
      <alignment horizontal="center" vertical="top"/>
    </xf>
    <xf numFmtId="9" fontId="5" fillId="7" borderId="0" xfId="2" applyFont="1" applyFill="1" applyBorder="1" applyAlignment="1" applyProtection="1">
      <alignment horizontal="center" vertical="top"/>
    </xf>
    <xf numFmtId="0" fontId="5" fillId="7" borderId="0" xfId="0" applyFont="1" applyFill="1" applyAlignment="1" applyProtection="1">
      <protection locked="0"/>
    </xf>
    <xf numFmtId="0" fontId="5" fillId="0" borderId="0" xfId="0" applyFont="1" applyAlignment="1" applyProtection="1">
      <alignment vertical="top"/>
    </xf>
    <xf numFmtId="0" fontId="5" fillId="8" borderId="1" xfId="0" applyFont="1" applyFill="1" applyBorder="1" applyAlignment="1" applyProtection="1">
      <alignment horizontal="left" vertical="top" wrapText="1"/>
    </xf>
    <xf numFmtId="0" fontId="5" fillId="7" borderId="0" xfId="0" applyFont="1" applyFill="1" applyBorder="1" applyAlignment="1" applyProtection="1">
      <alignment horizontal="center" vertical="top"/>
      <protection locked="0"/>
    </xf>
    <xf numFmtId="0" fontId="7" fillId="7" borderId="0" xfId="0" applyFont="1" applyFill="1" applyBorder="1" applyAlignment="1" applyProtection="1">
      <alignment horizontal="center" vertical="center"/>
      <protection locked="0"/>
    </xf>
    <xf numFmtId="0" fontId="7" fillId="7" borderId="0" xfId="0" applyFont="1" applyFill="1" applyBorder="1" applyAlignment="1" applyProtection="1">
      <alignment horizontal="center" vertical="center"/>
      <protection hidden="1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7" borderId="0" xfId="0" applyFont="1" applyFill="1" applyBorder="1" applyAlignment="1" applyProtection="1">
      <alignment horizontal="center" vertical="center"/>
      <protection locked="0"/>
    </xf>
    <xf numFmtId="0" fontId="5" fillId="7" borderId="0" xfId="0" applyFont="1" applyFill="1" applyAlignment="1" applyProtection="1">
      <alignment horizontal="center" vertical="center"/>
      <protection locked="0"/>
    </xf>
    <xf numFmtId="0" fontId="5" fillId="7" borderId="0" xfId="0" applyFont="1" applyFill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top"/>
      <protection locked="0"/>
    </xf>
    <xf numFmtId="0" fontId="5" fillId="7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alignment vertical="center"/>
    </xf>
    <xf numFmtId="0" fontId="1" fillId="5" borderId="1" xfId="0" applyFont="1" applyFill="1" applyBorder="1" applyAlignment="1" applyProtection="1">
      <alignment horizontal="center"/>
    </xf>
    <xf numFmtId="0" fontId="1" fillId="5" borderId="1" xfId="0" applyFont="1" applyFill="1" applyBorder="1" applyProtection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3" fillId="7" borderId="1" xfId="0" applyFont="1" applyFill="1" applyBorder="1" applyProtection="1">
      <alignment vertical="center"/>
    </xf>
    <xf numFmtId="0" fontId="0" fillId="0" borderId="1" xfId="0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0" fillId="7" borderId="0" xfId="0" applyFill="1" applyProtection="1">
      <alignment vertical="center"/>
    </xf>
    <xf numFmtId="0" fontId="0" fillId="7" borderId="0" xfId="0" applyFill="1" applyBorder="1" applyAlignment="1" applyProtection="1">
      <alignment horizontal="center"/>
      <protection locked="0"/>
    </xf>
    <xf numFmtId="0" fontId="3" fillId="7" borderId="0" xfId="0" applyFont="1" applyFill="1" applyBorder="1" applyProtection="1">
      <alignment vertical="center"/>
      <protection locked="0"/>
    </xf>
    <xf numFmtId="0" fontId="0" fillId="7" borderId="0" xfId="0" applyFill="1" applyBorder="1" applyProtection="1">
      <alignment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vertical="center" wrapText="1"/>
    </xf>
    <xf numFmtId="0" fontId="0" fillId="0" borderId="0" xfId="0" applyProtection="1">
      <alignment vertical="center"/>
      <protection locked="0"/>
    </xf>
    <xf numFmtId="0" fontId="1" fillId="14" borderId="1" xfId="0" applyFont="1" applyFill="1" applyBorder="1" applyAlignment="1" applyProtection="1">
      <alignment horizontal="center"/>
      <protection locked="0"/>
    </xf>
    <xf numFmtId="0" fontId="3" fillId="14" borderId="1" xfId="0" applyFont="1" applyFill="1" applyBorder="1" applyAlignment="1" applyProtection="1">
      <alignment horizontal="center" wrapText="1"/>
      <protection locked="0"/>
    </xf>
    <xf numFmtId="0" fontId="12" fillId="0" borderId="0" xfId="0" applyFont="1" applyAlignment="1" applyProtection="1"/>
    <xf numFmtId="0" fontId="12" fillId="0" borderId="0" xfId="0" applyFont="1" applyAlignment="1" applyProtection="1">
      <protection locked="0"/>
    </xf>
    <xf numFmtId="0" fontId="12" fillId="7" borderId="0" xfId="0" applyFont="1" applyFill="1" applyAlignment="1" applyProtection="1">
      <protection locked="0"/>
    </xf>
    <xf numFmtId="0" fontId="12" fillId="7" borderId="0" xfId="0" applyFont="1" applyFill="1" applyAlignment="1" applyProtection="1"/>
    <xf numFmtId="0" fontId="12" fillId="7" borderId="0" xfId="0" applyFont="1" applyFill="1" applyAlignment="1" applyProtection="1">
      <alignment horizontal="center"/>
    </xf>
    <xf numFmtId="0" fontId="12" fillId="0" borderId="0" xfId="0" applyFont="1" applyAlignment="1" applyProtection="1">
      <alignment horizontal="center"/>
      <protection locked="0"/>
    </xf>
    <xf numFmtId="0" fontId="12" fillId="7" borderId="0" xfId="0" applyFont="1" applyFill="1" applyAlignment="1" applyProtection="1">
      <alignment horizontal="center"/>
      <protection locked="0"/>
    </xf>
    <xf numFmtId="0" fontId="12" fillId="7" borderId="0" xfId="0" applyFont="1" applyFill="1" applyBorder="1" applyAlignment="1" applyProtection="1">
      <alignment horizontal="center"/>
    </xf>
    <xf numFmtId="0" fontId="16" fillId="4" borderId="0" xfId="0" applyFont="1" applyFill="1" applyAlignment="1" applyProtection="1"/>
    <xf numFmtId="0" fontId="11" fillId="4" borderId="0" xfId="0" applyFont="1" applyFill="1" applyAlignment="1" applyProtection="1">
      <alignment horizontal="center"/>
    </xf>
    <xf numFmtId="0" fontId="14" fillId="0" borderId="17" xfId="0" applyFont="1" applyBorder="1" applyAlignment="1" applyProtection="1">
      <alignment horizontal="center"/>
    </xf>
    <xf numFmtId="0" fontId="12" fillId="0" borderId="0" xfId="0" applyFont="1" applyAlignment="1" applyProtection="1">
      <alignment vertical="top" wrapText="1"/>
    </xf>
    <xf numFmtId="2" fontId="12" fillId="7" borderId="1" xfId="0" applyNumberFormat="1" applyFont="1" applyFill="1" applyBorder="1" applyAlignment="1" applyProtection="1">
      <alignment horizontal="center"/>
      <protection locked="0"/>
    </xf>
    <xf numFmtId="1" fontId="12" fillId="0" borderId="1" xfId="0" applyNumberFormat="1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</xf>
    <xf numFmtId="0" fontId="12" fillId="0" borderId="21" xfId="0" applyFont="1" applyBorder="1" applyAlignment="1" applyProtection="1">
      <alignment horizontal="center"/>
    </xf>
    <xf numFmtId="0" fontId="14" fillId="0" borderId="22" xfId="0" applyFont="1" applyBorder="1" applyAlignment="1" applyProtection="1">
      <alignment horizontal="center"/>
    </xf>
    <xf numFmtId="0" fontId="12" fillId="0" borderId="22" xfId="0" applyFont="1" applyBorder="1" applyAlignment="1" applyProtection="1">
      <alignment horizontal="center"/>
      <protection locked="0"/>
    </xf>
    <xf numFmtId="0" fontId="14" fillId="7" borderId="0" xfId="0" applyFont="1" applyFill="1" applyBorder="1" applyAlignment="1" applyProtection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5" fillId="7" borderId="0" xfId="0" applyFont="1" applyFill="1" applyAlignment="1" applyProtection="1">
      <alignment wrapText="1"/>
    </xf>
    <xf numFmtId="0" fontId="5" fillId="0" borderId="0" xfId="0" applyFont="1" applyAlignment="1" applyProtection="1">
      <alignment horizontal="center" wrapText="1"/>
    </xf>
    <xf numFmtId="0" fontId="5" fillId="0" borderId="0" xfId="0" applyFont="1" applyAlignment="1" applyProtection="1">
      <alignment wrapText="1"/>
    </xf>
    <xf numFmtId="0" fontId="7" fillId="6" borderId="1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7" fillId="6" borderId="0" xfId="0" applyFont="1" applyFill="1" applyAlignment="1" applyProtection="1">
      <alignment vertical="top" wrapText="1"/>
    </xf>
    <xf numFmtId="0" fontId="5" fillId="16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2" fontId="5" fillId="0" borderId="1" xfId="0" applyNumberFormat="1" applyFont="1" applyBorder="1" applyAlignment="1" applyProtection="1">
      <alignment vertical="top" wrapText="1"/>
    </xf>
    <xf numFmtId="0" fontId="5" fillId="0" borderId="0" xfId="0" applyFont="1" applyAlignment="1" applyProtection="1">
      <alignment vertical="center" wrapText="1"/>
    </xf>
    <xf numFmtId="0" fontId="7" fillId="6" borderId="1" xfId="0" applyFont="1" applyFill="1" applyBorder="1" applyAlignment="1" applyProtection="1">
      <alignment vertical="center" wrapText="1"/>
    </xf>
    <xf numFmtId="0" fontId="5" fillId="0" borderId="1" xfId="0" applyFont="1" applyBorder="1" applyAlignment="1" applyProtection="1">
      <alignment horizontal="left" vertical="top" wrapText="1"/>
    </xf>
    <xf numFmtId="0" fontId="20" fillId="0" borderId="0" xfId="0" applyFont="1" applyAlignment="1" applyProtection="1">
      <alignment horizontal="center"/>
      <protection locked="0"/>
    </xf>
    <xf numFmtId="0" fontId="20" fillId="0" borderId="0" xfId="0" applyFont="1" applyAlignment="1" applyProtection="1">
      <alignment wrapText="1"/>
      <protection locked="0"/>
    </xf>
    <xf numFmtId="10" fontId="20" fillId="0" borderId="0" xfId="0" applyNumberFormat="1" applyFont="1" applyAlignment="1" applyProtection="1">
      <alignment horizontal="center" vertical="top"/>
      <protection locked="0"/>
    </xf>
    <xf numFmtId="0" fontId="20" fillId="0" borderId="0" xfId="0" applyFont="1" applyAlignment="1" applyProtection="1">
      <protection locked="0"/>
    </xf>
    <xf numFmtId="0" fontId="20" fillId="7" borderId="0" xfId="0" applyFont="1" applyFill="1" applyAlignment="1" applyProtection="1">
      <protection locked="0"/>
    </xf>
    <xf numFmtId="0" fontId="21" fillId="6" borderId="1" xfId="0" applyFont="1" applyFill="1" applyBorder="1" applyAlignment="1" applyProtection="1">
      <alignment horizontal="center"/>
    </xf>
    <xf numFmtId="0" fontId="21" fillId="6" borderId="1" xfId="0" applyFont="1" applyFill="1" applyBorder="1" applyAlignment="1" applyProtection="1">
      <alignment wrapText="1"/>
    </xf>
    <xf numFmtId="10" fontId="21" fillId="17" borderId="1" xfId="0" applyNumberFormat="1" applyFont="1" applyFill="1" applyBorder="1" applyAlignment="1">
      <alignment horizontal="center" vertical="top"/>
    </xf>
    <xf numFmtId="10" fontId="21" fillId="17" borderId="0" xfId="0" applyNumberFormat="1" applyFont="1" applyFill="1" applyBorder="1" applyAlignment="1">
      <alignment horizontal="center" vertical="top"/>
    </xf>
    <xf numFmtId="0" fontId="20" fillId="7" borderId="0" xfId="0" applyFont="1" applyFill="1" applyAlignment="1"/>
    <xf numFmtId="0" fontId="20" fillId="16" borderId="1" xfId="0" applyFont="1" applyFill="1" applyBorder="1" applyAlignment="1">
      <alignment horizontal="center"/>
    </xf>
    <xf numFmtId="0" fontId="20" fillId="16" borderId="1" xfId="0" applyFont="1" applyFill="1" applyBorder="1" applyAlignment="1">
      <alignment wrapText="1"/>
    </xf>
    <xf numFmtId="10" fontId="20" fillId="16" borderId="1" xfId="0" applyNumberFormat="1" applyFont="1" applyFill="1" applyBorder="1" applyAlignment="1">
      <alignment horizontal="center" vertical="top"/>
    </xf>
    <xf numFmtId="10" fontId="20" fillId="16" borderId="0" xfId="0" applyNumberFormat="1" applyFont="1" applyFill="1" applyBorder="1" applyAlignment="1">
      <alignment horizontal="center" vertical="top"/>
    </xf>
    <xf numFmtId="0" fontId="0" fillId="12" borderId="0" xfId="0" applyFont="1" applyFill="1" applyBorder="1" applyAlignment="1">
      <alignment horizontal="center" wrapText="1"/>
    </xf>
    <xf numFmtId="0" fontId="0" fillId="1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22" fillId="18" borderId="9" xfId="0" applyFont="1" applyFill="1" applyBorder="1" applyAlignment="1">
      <alignment horizontal="left"/>
    </xf>
    <xf numFmtId="2" fontId="0" fillId="19" borderId="10" xfId="0" applyNumberFormat="1" applyFont="1" applyFill="1" applyBorder="1" applyAlignment="1">
      <alignment horizontal="right"/>
    </xf>
    <xf numFmtId="1" fontId="0" fillId="19" borderId="11" xfId="0" applyNumberFormat="1" applyFont="1" applyFill="1" applyBorder="1" applyAlignment="1">
      <alignment horizontal="center"/>
    </xf>
    <xf numFmtId="0" fontId="22" fillId="18" borderId="12" xfId="0" applyFont="1" applyFill="1" applyBorder="1" applyAlignment="1">
      <alignment horizontal="left"/>
    </xf>
    <xf numFmtId="2" fontId="0" fillId="0" borderId="0" xfId="0" applyNumberFormat="1" applyFont="1" applyBorder="1" applyAlignment="1">
      <alignment horizontal="right"/>
    </xf>
    <xf numFmtId="1" fontId="0" fillId="0" borderId="13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0" fillId="0" borderId="0" xfId="0" applyFont="1" applyAlignment="1"/>
    <xf numFmtId="2" fontId="0" fillId="19" borderId="0" xfId="0" applyNumberFormat="1" applyFont="1" applyFill="1" applyBorder="1" applyAlignment="1">
      <alignment horizontal="right"/>
    </xf>
    <xf numFmtId="1" fontId="0" fillId="19" borderId="13" xfId="0" applyNumberFormat="1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1" applyNumberFormat="1" applyFont="1" applyBorder="1" applyAlignment="1" applyProtection="1">
      <alignment horizontal="right"/>
    </xf>
    <xf numFmtId="0" fontId="0" fillId="0" borderId="8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wrapText="1"/>
    </xf>
    <xf numFmtId="10" fontId="22" fillId="18" borderId="12" xfId="0" applyNumberFormat="1" applyFont="1" applyFill="1" applyBorder="1" applyAlignment="1">
      <alignment horizontal="left"/>
    </xf>
    <xf numFmtId="10" fontId="0" fillId="19" borderId="0" xfId="0" applyNumberFormat="1" applyFont="1" applyFill="1" applyBorder="1" applyAlignment="1">
      <alignment horizontal="right"/>
    </xf>
    <xf numFmtId="0" fontId="0" fillId="0" borderId="11" xfId="0" applyFont="1" applyBorder="1" applyAlignment="1"/>
    <xf numFmtId="10" fontId="0" fillId="0" borderId="0" xfId="0" applyNumberFormat="1" applyFont="1" applyBorder="1" applyAlignment="1">
      <alignment horizontal="right"/>
    </xf>
    <xf numFmtId="0" fontId="0" fillId="19" borderId="13" xfId="0" applyFont="1" applyFill="1" applyBorder="1" applyAlignment="1"/>
    <xf numFmtId="2" fontId="0" fillId="0" borderId="13" xfId="0" applyNumberFormat="1" applyFont="1" applyBorder="1" applyAlignment="1" applyProtection="1">
      <alignment horizontal="center"/>
      <protection hidden="1"/>
    </xf>
    <xf numFmtId="165" fontId="1" fillId="18" borderId="12" xfId="0" applyNumberFormat="1" applyFont="1" applyFill="1" applyBorder="1" applyAlignment="1">
      <alignment vertical="center" wrapText="1"/>
    </xf>
    <xf numFmtId="165" fontId="1" fillId="18" borderId="0" xfId="0" applyNumberFormat="1" applyFont="1" applyFill="1" applyBorder="1" applyAlignment="1">
      <alignment horizontal="right"/>
    </xf>
    <xf numFmtId="165" fontId="1" fillId="18" borderId="13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0" fontId="22" fillId="15" borderId="12" xfId="0" applyNumberFormat="1" applyFont="1" applyFill="1" applyBorder="1" applyAlignment="1">
      <alignment horizontal="left"/>
    </xf>
    <xf numFmtId="0" fontId="0" fillId="19" borderId="13" xfId="0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10" fontId="0" fillId="0" borderId="13" xfId="0" applyNumberFormat="1" applyFont="1" applyBorder="1" applyAlignment="1" applyProtection="1">
      <alignment horizontal="center"/>
      <protection hidden="1"/>
    </xf>
    <xf numFmtId="10" fontId="0" fillId="19" borderId="13" xfId="0" applyNumberFormat="1" applyFont="1" applyFill="1" applyBorder="1" applyAlignment="1"/>
    <xf numFmtId="165" fontId="0" fillId="19" borderId="0" xfId="0" applyNumberFormat="1" applyFont="1" applyFill="1" applyBorder="1" applyAlignment="1">
      <alignment horizontal="right"/>
    </xf>
    <xf numFmtId="10" fontId="0" fillId="0" borderId="13" xfId="0" applyNumberFormat="1" applyFont="1" applyBorder="1" applyAlignment="1"/>
    <xf numFmtId="169" fontId="1" fillId="15" borderId="12" xfId="0" applyNumberFormat="1" applyFont="1" applyFill="1" applyBorder="1" applyAlignment="1">
      <alignment vertical="center" wrapText="1"/>
    </xf>
    <xf numFmtId="165" fontId="1" fillId="15" borderId="0" xfId="0" applyNumberFormat="1" applyFont="1" applyFill="1" applyBorder="1" applyAlignment="1">
      <alignment horizontal="right"/>
    </xf>
    <xf numFmtId="165" fontId="1" fillId="15" borderId="13" xfId="0" applyNumberFormat="1" applyFont="1" applyFill="1" applyBorder="1" applyAlignment="1">
      <alignment horizontal="center"/>
    </xf>
    <xf numFmtId="0" fontId="22" fillId="20" borderId="12" xfId="0" applyFont="1" applyFill="1" applyBorder="1" applyAlignment="1">
      <alignment horizontal="left"/>
    </xf>
    <xf numFmtId="1" fontId="0" fillId="0" borderId="0" xfId="0" applyNumberFormat="1" applyFont="1" applyBorder="1" applyAlignment="1">
      <alignment horizontal="right"/>
    </xf>
    <xf numFmtId="0" fontId="18" fillId="0" borderId="1" xfId="0" applyFont="1" applyBorder="1" applyAlignment="1">
      <alignment horizontal="center"/>
    </xf>
    <xf numFmtId="1" fontId="0" fillId="19" borderId="0" xfId="0" applyNumberFormat="1" applyFont="1" applyFill="1" applyBorder="1" applyAlignment="1">
      <alignment horizontal="right"/>
    </xf>
    <xf numFmtId="0" fontId="0" fillId="0" borderId="13" xfId="0" applyFont="1" applyBorder="1" applyAlignment="1">
      <alignment horizontal="center"/>
    </xf>
    <xf numFmtId="165" fontId="0" fillId="0" borderId="0" xfId="0" applyNumberFormat="1" applyAlignment="1"/>
    <xf numFmtId="0" fontId="1" fillId="20" borderId="12" xfId="0" applyFont="1" applyFill="1" applyBorder="1" applyAlignment="1"/>
    <xf numFmtId="165" fontId="1" fillId="20" borderId="0" xfId="0" applyNumberFormat="1" applyFont="1" applyFill="1" applyBorder="1" applyAlignment="1">
      <alignment horizontal="right"/>
    </xf>
    <xf numFmtId="165" fontId="1" fillId="20" borderId="13" xfId="0" applyNumberFormat="1" applyFont="1" applyFill="1" applyBorder="1" applyAlignment="1">
      <alignment horizontal="center"/>
    </xf>
    <xf numFmtId="0" fontId="0" fillId="19" borderId="13" xfId="0" applyFont="1" applyFill="1" applyBorder="1" applyAlignment="1">
      <alignment horizontal="center"/>
    </xf>
    <xf numFmtId="0" fontId="22" fillId="21" borderId="12" xfId="0" applyFont="1" applyFill="1" applyBorder="1" applyAlignment="1">
      <alignment horizontal="left"/>
    </xf>
    <xf numFmtId="2" fontId="0" fillId="0" borderId="13" xfId="0" applyNumberFormat="1" applyFont="1" applyBorder="1" applyAlignment="1"/>
    <xf numFmtId="0" fontId="0" fillId="0" borderId="13" xfId="0" applyFont="1" applyBorder="1" applyAlignment="1"/>
    <xf numFmtId="0" fontId="0" fillId="0" borderId="0" xfId="0" applyFont="1" applyBorder="1" applyAlignment="1">
      <alignment horizontal="right"/>
    </xf>
    <xf numFmtId="0" fontId="1" fillId="21" borderId="14" xfId="0" applyFont="1" applyFill="1" applyBorder="1" applyAlignment="1"/>
    <xf numFmtId="165" fontId="1" fillId="21" borderId="15" xfId="0" applyNumberFormat="1" applyFont="1" applyFill="1" applyBorder="1" applyAlignment="1">
      <alignment horizontal="right"/>
    </xf>
    <xf numFmtId="0" fontId="1" fillId="21" borderId="16" xfId="0" applyFont="1" applyFill="1" applyBorder="1" applyAlignment="1">
      <alignment horizontal="center"/>
    </xf>
    <xf numFmtId="0" fontId="22" fillId="21" borderId="14" xfId="0" applyFont="1" applyFill="1" applyBorder="1" applyAlignment="1">
      <alignment horizontal="left"/>
    </xf>
    <xf numFmtId="0" fontId="0" fillId="19" borderId="16" xfId="0" applyFont="1" applyFill="1" applyBorder="1" applyAlignment="1"/>
    <xf numFmtId="2" fontId="1" fillId="19" borderId="0" xfId="0" applyNumberFormat="1" applyFont="1" applyFill="1" applyBorder="1" applyAlignment="1"/>
    <xf numFmtId="2" fontId="1" fillId="19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166" fontId="1" fillId="22" borderId="0" xfId="0" applyNumberFormat="1" applyFont="1" applyFill="1" applyAlignment="1"/>
    <xf numFmtId="0" fontId="2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0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9" xfId="0" applyFont="1" applyBorder="1" applyAlignment="1">
      <alignment horizontal="left"/>
    </xf>
    <xf numFmtId="1" fontId="0" fillId="0" borderId="11" xfId="0" applyNumberFormat="1" applyFont="1" applyBorder="1" applyAlignment="1">
      <alignment horizontal="righ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right"/>
    </xf>
    <xf numFmtId="0" fontId="0" fillId="0" borderId="14" xfId="0" applyFont="1" applyBorder="1" applyAlignment="1">
      <alignment horizontal="left"/>
    </xf>
    <xf numFmtId="10" fontId="0" fillId="0" borderId="16" xfId="0" applyNumberFormat="1" applyFont="1" applyBorder="1" applyAlignment="1">
      <alignment horizontal="right"/>
    </xf>
    <xf numFmtId="9" fontId="0" fillId="0" borderId="6" xfId="0" applyNumberFormat="1" applyBorder="1" applyAlignment="1"/>
    <xf numFmtId="9" fontId="0" fillId="0" borderId="8" xfId="0" applyNumberFormat="1" applyBorder="1" applyAlignment="1"/>
    <xf numFmtId="1" fontId="0" fillId="0" borderId="11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19" borderId="12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" fontId="0" fillId="19" borderId="13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left" wrapText="1"/>
    </xf>
    <xf numFmtId="0" fontId="0" fillId="5" borderId="8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19" borderId="14" xfId="0" applyFont="1" applyFill="1" applyBorder="1" applyAlignment="1">
      <alignment horizontal="left"/>
    </xf>
    <xf numFmtId="1" fontId="0" fillId="19" borderId="16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4" xfId="0" applyFont="1" applyFill="1" applyBorder="1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3" fillId="0" borderId="1" xfId="0" applyFont="1" applyBorder="1" applyAlignment="1" applyProtection="1">
      <protection hidden="1"/>
    </xf>
    <xf numFmtId="0" fontId="19" fillId="0" borderId="1" xfId="0" applyFont="1" applyBorder="1" applyAlignment="1">
      <alignment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 indent="5"/>
    </xf>
    <xf numFmtId="0" fontId="19" fillId="0" borderId="0" xfId="0" applyFont="1">
      <alignment vertical="center"/>
    </xf>
    <xf numFmtId="0" fontId="19" fillId="7" borderId="1" xfId="0" applyFont="1" applyFill="1" applyBorder="1">
      <alignment vertical="center"/>
    </xf>
    <xf numFmtId="0" fontId="19" fillId="7" borderId="1" xfId="0" applyFont="1" applyFill="1" applyBorder="1" applyAlignment="1">
      <alignment vertical="center" wrapText="1"/>
    </xf>
    <xf numFmtId="0" fontId="19" fillId="0" borderId="0" xfId="0" applyFont="1" applyAlignment="1">
      <alignment horizontal="center"/>
    </xf>
    <xf numFmtId="0" fontId="19" fillId="7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5" fillId="0" borderId="1" xfId="0" applyNumberFormat="1" applyFont="1" applyFill="1" applyBorder="1" applyAlignment="1" applyProtection="1">
      <alignment horizontal="center" vertical="top"/>
      <protection hidden="1"/>
    </xf>
    <xf numFmtId="1" fontId="26" fillId="0" borderId="1" xfId="0" applyNumberFormat="1" applyFont="1" applyBorder="1" applyAlignment="1" applyProtection="1">
      <alignment horizontal="center" vertical="top"/>
      <protection hidden="1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horizontal="left" vertical="center" wrapText="1"/>
    </xf>
    <xf numFmtId="0" fontId="12" fillId="9" borderId="18" xfId="0" applyFont="1" applyFill="1" applyBorder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vertical="center"/>
    </xf>
    <xf numFmtId="0" fontId="29" fillId="0" borderId="1" xfId="5" applyFont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left" vertical="center"/>
    </xf>
    <xf numFmtId="0" fontId="3" fillId="12" borderId="6" xfId="0" applyFont="1" applyFill="1" applyBorder="1" applyAlignment="1" applyProtection="1">
      <alignment horizontal="left" vertical="center"/>
    </xf>
    <xf numFmtId="0" fontId="3" fillId="12" borderId="1" xfId="0" applyFont="1" applyFill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3" fillId="7" borderId="0" xfId="0" applyFont="1" applyFill="1" applyBorder="1" applyAlignment="1" applyProtection="1">
      <alignment vertical="center" wrapText="1"/>
    </xf>
    <xf numFmtId="0" fontId="3" fillId="7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1" fillId="5" borderId="1" xfId="0" applyFont="1" applyFill="1" applyBorder="1" applyAlignment="1" applyProtection="1">
      <alignment vertical="center"/>
      <protection locked="0"/>
    </xf>
    <xf numFmtId="0" fontId="14" fillId="0" borderId="19" xfId="0" applyFont="1" applyBorder="1" applyAlignment="1" applyProtection="1">
      <alignment horizontal="center"/>
    </xf>
    <xf numFmtId="0" fontId="25" fillId="0" borderId="1" xfId="0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vertical="center" wrapText="1"/>
      <protection locked="0"/>
    </xf>
    <xf numFmtId="0" fontId="9" fillId="8" borderId="1" xfId="0" applyFont="1" applyFill="1" applyBorder="1" applyAlignment="1" applyProtection="1">
      <alignment horizontal="center" vertical="center" wrapText="1"/>
    </xf>
    <xf numFmtId="0" fontId="9" fillId="8" borderId="2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vertical="center"/>
    </xf>
    <xf numFmtId="0" fontId="5" fillId="10" borderId="0" xfId="0" applyFont="1" applyFill="1" applyAlignment="1" applyProtection="1">
      <alignment vertical="center" wrapText="1"/>
    </xf>
    <xf numFmtId="0" fontId="33" fillId="0" borderId="0" xfId="0" applyFont="1" applyAlignment="1" applyProtection="1">
      <alignment vertical="center"/>
    </xf>
    <xf numFmtId="0" fontId="33" fillId="0" borderId="0" xfId="0" applyFont="1" applyProtection="1">
      <alignment vertical="center"/>
    </xf>
    <xf numFmtId="0" fontId="33" fillId="7" borderId="0" xfId="0" applyFont="1" applyFill="1" applyProtection="1">
      <alignment vertical="center"/>
    </xf>
    <xf numFmtId="0" fontId="34" fillId="0" borderId="1" xfId="0" applyFont="1" applyBorder="1" applyAlignment="1" applyProtection="1">
      <alignment horizontal="center"/>
      <protection locked="0"/>
    </xf>
    <xf numFmtId="0" fontId="33" fillId="0" borderId="1" xfId="0" applyFont="1" applyBorder="1" applyAlignment="1" applyProtection="1">
      <alignment horizontal="center"/>
      <protection locked="0"/>
    </xf>
    <xf numFmtId="0" fontId="33" fillId="0" borderId="0" xfId="0" applyFont="1" applyProtection="1">
      <alignment vertical="center"/>
      <protection locked="0"/>
    </xf>
    <xf numFmtId="0" fontId="33" fillId="0" borderId="0" xfId="0" applyFont="1" applyAlignment="1" applyProtection="1">
      <alignment vertical="center"/>
      <protection locked="0"/>
    </xf>
    <xf numFmtId="0" fontId="35" fillId="23" borderId="0" xfId="0" applyFont="1" applyFill="1" applyProtection="1">
      <alignment vertical="center"/>
    </xf>
    <xf numFmtId="0" fontId="12" fillId="0" borderId="18" xfId="0" applyFont="1" applyBorder="1" applyAlignment="1" applyProtection="1">
      <alignment horizontal="center"/>
      <protection locked="0"/>
    </xf>
    <xf numFmtId="0" fontId="19" fillId="0" borderId="1" xfId="0" applyFont="1" applyBorder="1" applyAlignment="1">
      <alignment vertical="center" wrapText="1"/>
    </xf>
    <xf numFmtId="0" fontId="5" fillId="9" borderId="1" xfId="0" applyFont="1" applyFill="1" applyBorder="1" applyAlignment="1" applyProtection="1">
      <alignment horizontal="center" vertical="top" wrapText="1"/>
      <protection locked="0"/>
    </xf>
    <xf numFmtId="0" fontId="36" fillId="24" borderId="0" xfId="0" applyFont="1" applyFill="1" applyAlignment="1"/>
    <xf numFmtId="0" fontId="37" fillId="9" borderId="0" xfId="0" applyFont="1" applyFill="1" applyAlignment="1" applyProtection="1">
      <alignment horizontal="center" vertical="center"/>
      <protection locked="0"/>
    </xf>
    <xf numFmtId="0" fontId="37" fillId="9" borderId="0" xfId="0" applyFont="1" applyFill="1" applyAlignment="1" applyProtection="1">
      <protection locked="0"/>
    </xf>
    <xf numFmtId="2" fontId="38" fillId="7" borderId="0" xfId="0" applyNumberFormat="1" applyFont="1" applyFill="1" applyAlignment="1" applyProtection="1">
      <protection locked="0"/>
    </xf>
    <xf numFmtId="0" fontId="38" fillId="0" borderId="0" xfId="0" applyFont="1" applyAlignment="1" applyProtection="1">
      <protection locked="0"/>
    </xf>
    <xf numFmtId="2" fontId="38" fillId="25" borderId="1" xfId="0" applyNumberFormat="1" applyFont="1" applyFill="1" applyBorder="1" applyAlignment="1">
      <alignment horizontal="center" vertical="center"/>
    </xf>
    <xf numFmtId="0" fontId="38" fillId="7" borderId="0" xfId="0" applyFont="1" applyFill="1" applyAlignment="1"/>
    <xf numFmtId="0" fontId="38" fillId="0" borderId="0" xfId="0" applyFont="1" applyAlignment="1"/>
    <xf numFmtId="2" fontId="38" fillId="25" borderId="1" xfId="0" applyNumberFormat="1" applyFont="1" applyFill="1" applyBorder="1" applyAlignment="1">
      <alignment horizontal="center" vertical="center" wrapText="1"/>
    </xf>
    <xf numFmtId="10" fontId="38" fillId="25" borderId="1" xfId="6" applyNumberFormat="1" applyFont="1" applyFill="1" applyBorder="1" applyAlignment="1" applyProtection="1">
      <alignment horizontal="center" vertical="center"/>
    </xf>
    <xf numFmtId="0" fontId="39" fillId="7" borderId="3" xfId="0" applyFont="1" applyFill="1" applyBorder="1" applyAlignment="1">
      <alignment horizontal="center" vertical="center" wrapText="1"/>
    </xf>
    <xf numFmtId="2" fontId="36" fillId="7" borderId="0" xfId="0" applyNumberFormat="1" applyFont="1" applyFill="1" applyAlignment="1"/>
    <xf numFmtId="0" fontId="38" fillId="7" borderId="0" xfId="0" applyFont="1" applyFill="1" applyAlignment="1">
      <alignment horizontal="center"/>
    </xf>
    <xf numFmtId="0" fontId="38" fillId="7" borderId="3" xfId="0" applyFont="1" applyFill="1" applyBorder="1" applyAlignment="1">
      <alignment horizontal="center"/>
    </xf>
    <xf numFmtId="0" fontId="38" fillId="26" borderId="1" xfId="0" applyFont="1" applyFill="1" applyBorder="1" applyAlignment="1"/>
    <xf numFmtId="0" fontId="39" fillId="26" borderId="1" xfId="0" applyFont="1" applyFill="1" applyBorder="1" applyAlignment="1" applyProtection="1">
      <alignment horizontal="center"/>
      <protection locked="0"/>
    </xf>
    <xf numFmtId="0" fontId="38" fillId="7" borderId="0" xfId="0" applyFont="1" applyFill="1" applyAlignment="1" applyProtection="1">
      <protection locked="0"/>
    </xf>
    <xf numFmtId="0" fontId="39" fillId="26" borderId="1" xfId="0" applyFont="1" applyFill="1" applyBorder="1" applyAlignment="1"/>
    <xf numFmtId="167" fontId="39" fillId="26" borderId="1" xfId="0" applyNumberFormat="1" applyFont="1" applyFill="1" applyBorder="1" applyAlignment="1" applyProtection="1">
      <alignment horizontal="center"/>
      <protection locked="0"/>
    </xf>
    <xf numFmtId="0" fontId="38" fillId="0" borderId="1" xfId="0" applyFont="1" applyBorder="1" applyAlignment="1"/>
    <xf numFmtId="2" fontId="38" fillId="0" borderId="1" xfId="0" applyNumberFormat="1" applyFont="1" applyBorder="1" applyAlignment="1" applyProtection="1">
      <alignment horizontal="center"/>
      <protection locked="0"/>
    </xf>
    <xf numFmtId="2" fontId="38" fillId="0" borderId="1" xfId="0" applyNumberFormat="1" applyFont="1" applyBorder="1" applyAlignment="1" applyProtection="1">
      <alignment horizontal="center" wrapText="1"/>
      <protection locked="0"/>
    </xf>
    <xf numFmtId="2" fontId="40" fillId="7" borderId="0" xfId="0" applyNumberFormat="1" applyFont="1" applyFill="1" applyAlignment="1" applyProtection="1">
      <protection locked="0"/>
    </xf>
    <xf numFmtId="2" fontId="38" fillId="25" borderId="1" xfId="0" applyNumberFormat="1" applyFont="1" applyFill="1" applyBorder="1" applyAlignment="1">
      <alignment horizontal="center"/>
    </xf>
    <xf numFmtId="0" fontId="38" fillId="27" borderId="1" xfId="0" applyFont="1" applyFill="1" applyBorder="1" applyAlignment="1"/>
    <xf numFmtId="2" fontId="38" fillId="0" borderId="0" xfId="0" applyNumberFormat="1" applyFont="1" applyAlignment="1">
      <alignment horizontal="center"/>
    </xf>
    <xf numFmtId="2" fontId="38" fillId="0" borderId="3" xfId="0" applyNumberFormat="1" applyFont="1" applyBorder="1" applyAlignment="1">
      <alignment horizontal="center"/>
    </xf>
    <xf numFmtId="2" fontId="38" fillId="0" borderId="0" xfId="0" applyNumberFormat="1" applyFont="1" applyAlignment="1" applyProtection="1">
      <protection locked="0"/>
    </xf>
    <xf numFmtId="2" fontId="38" fillId="7" borderId="0" xfId="0" applyNumberFormat="1" applyFont="1" applyFill="1" applyAlignment="1"/>
    <xf numFmtId="167" fontId="39" fillId="26" borderId="1" xfId="0" applyNumberFormat="1" applyFont="1" applyFill="1" applyBorder="1" applyAlignment="1">
      <alignment horizontal="center"/>
    </xf>
    <xf numFmtId="0" fontId="38" fillId="0" borderId="8" xfId="0" applyFont="1" applyBorder="1" applyAlignment="1" applyProtection="1">
      <protection locked="0"/>
    </xf>
    <xf numFmtId="0" fontId="38" fillId="0" borderId="1" xfId="0" applyFont="1" applyBorder="1" applyAlignment="1" applyProtection="1">
      <protection locked="0"/>
    </xf>
    <xf numFmtId="0" fontId="38" fillId="26" borderId="1" xfId="0" applyFont="1" applyFill="1" applyBorder="1" applyAlignment="1" applyProtection="1">
      <alignment horizontal="center"/>
      <protection locked="0"/>
    </xf>
    <xf numFmtId="0" fontId="38" fillId="0" borderId="1" xfId="0" applyFont="1" applyBorder="1" applyAlignment="1">
      <alignment wrapText="1"/>
    </xf>
    <xf numFmtId="2" fontId="38" fillId="0" borderId="1" xfId="0" applyNumberFormat="1" applyFont="1" applyBorder="1" applyAlignment="1">
      <alignment horizontal="center" wrapText="1"/>
    </xf>
    <xf numFmtId="2" fontId="41" fillId="0" borderId="1" xfId="0" applyNumberFormat="1" applyFont="1" applyBorder="1" applyAlignment="1" applyProtection="1">
      <alignment horizontal="center" wrapText="1"/>
      <protection locked="0"/>
    </xf>
    <xf numFmtId="0" fontId="38" fillId="0" borderId="1" xfId="0" applyFont="1" applyBorder="1" applyAlignment="1">
      <alignment horizontal="right"/>
    </xf>
    <xf numFmtId="2" fontId="38" fillId="0" borderId="1" xfId="0" applyNumberFormat="1" applyFont="1" applyBorder="1" applyAlignment="1">
      <alignment horizontal="center"/>
    </xf>
    <xf numFmtId="2" fontId="38" fillId="0" borderId="0" xfId="0" applyNumberFormat="1" applyFont="1" applyAlignment="1" applyProtection="1">
      <alignment horizontal="center"/>
      <protection locked="0"/>
    </xf>
    <xf numFmtId="2" fontId="38" fillId="0" borderId="3" xfId="0" applyNumberFormat="1" applyFont="1" applyBorder="1" applyAlignment="1" applyProtection="1">
      <alignment horizontal="center"/>
      <protection locked="0"/>
    </xf>
    <xf numFmtId="9" fontId="38" fillId="25" borderId="1" xfId="6" applyFont="1" applyFill="1" applyBorder="1" applyAlignment="1" applyProtection="1">
      <alignment horizontal="center"/>
    </xf>
    <xf numFmtId="10" fontId="38" fillId="25" borderId="1" xfId="6" applyNumberFormat="1" applyFont="1" applyFill="1" applyBorder="1" applyAlignment="1" applyProtection="1">
      <alignment horizontal="center"/>
    </xf>
    <xf numFmtId="2" fontId="38" fillId="25" borderId="1" xfId="6" applyNumberFormat="1" applyFont="1" applyFill="1" applyBorder="1" applyAlignment="1" applyProtection="1">
      <alignment horizontal="center"/>
    </xf>
    <xf numFmtId="2" fontId="38" fillId="7" borderId="0" xfId="0" applyNumberFormat="1" applyFont="1" applyFill="1" applyAlignment="1">
      <alignment horizontal="center"/>
    </xf>
    <xf numFmtId="2" fontId="38" fillId="7" borderId="3" xfId="0" applyNumberFormat="1" applyFont="1" applyFill="1" applyBorder="1" applyAlignment="1">
      <alignment horizontal="center"/>
    </xf>
    <xf numFmtId="0" fontId="39" fillId="7" borderId="1" xfId="0" applyFont="1" applyFill="1" applyBorder="1" applyAlignment="1"/>
    <xf numFmtId="0" fontId="39" fillId="0" borderId="1" xfId="0" applyFont="1" applyBorder="1" applyAlignment="1"/>
    <xf numFmtId="170" fontId="38" fillId="0" borderId="1" xfId="0" applyNumberFormat="1" applyFont="1" applyBorder="1" applyAlignment="1">
      <alignment horizontal="center"/>
    </xf>
    <xf numFmtId="0" fontId="39" fillId="28" borderId="1" xfId="0" applyFont="1" applyFill="1" applyBorder="1" applyAlignment="1"/>
    <xf numFmtId="2" fontId="39" fillId="15" borderId="1" xfId="0" applyNumberFormat="1" applyFont="1" applyFill="1" applyBorder="1" applyAlignment="1">
      <alignment horizontal="center"/>
    </xf>
    <xf numFmtId="170" fontId="39" fillId="15" borderId="1" xfId="0" applyNumberFormat="1" applyFont="1" applyFill="1" applyBorder="1" applyAlignment="1">
      <alignment horizontal="center"/>
    </xf>
    <xf numFmtId="0" fontId="39" fillId="15" borderId="1" xfId="0" applyFont="1" applyFill="1" applyBorder="1" applyAlignment="1"/>
    <xf numFmtId="2" fontId="38" fillId="15" borderId="1" xfId="0" applyNumberFormat="1" applyFont="1" applyFill="1" applyBorder="1" applyAlignment="1">
      <alignment horizontal="center"/>
    </xf>
    <xf numFmtId="170" fontId="38" fillId="15" borderId="1" xfId="0" applyNumberFormat="1" applyFont="1" applyFill="1" applyBorder="1" applyAlignment="1">
      <alignment horizontal="center"/>
    </xf>
    <xf numFmtId="0" fontId="15" fillId="24" borderId="0" xfId="0" applyFont="1" applyFill="1" applyAlignment="1" applyProtection="1">
      <alignment horizontal="left"/>
    </xf>
    <xf numFmtId="0" fontId="13" fillId="24" borderId="0" xfId="0" applyFont="1" applyFill="1" applyAlignment="1" applyProtection="1">
      <alignment horizontal="center"/>
    </xf>
    <xf numFmtId="0" fontId="14" fillId="26" borderId="0" xfId="0" applyFont="1" applyFill="1" applyAlignment="1" applyProtection="1">
      <alignment vertical="center"/>
    </xf>
    <xf numFmtId="0" fontId="14" fillId="26" borderId="0" xfId="0" applyFont="1" applyFill="1" applyAlignment="1" applyProtection="1">
      <alignment vertical="center" wrapText="1"/>
    </xf>
    <xf numFmtId="0" fontId="14" fillId="26" borderId="0" xfId="0" applyFont="1" applyFill="1" applyAlignment="1" applyProtection="1">
      <alignment horizontal="center" vertical="center"/>
    </xf>
    <xf numFmtId="0" fontId="14" fillId="26" borderId="0" xfId="0" applyFont="1" applyFill="1" applyAlignment="1" applyProtection="1">
      <alignment horizontal="center" vertical="center" wrapText="1"/>
    </xf>
    <xf numFmtId="0" fontId="12" fillId="7" borderId="0" xfId="0" applyFont="1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12" fillId="25" borderId="1" xfId="0" applyFont="1" applyFill="1" applyBorder="1" applyAlignment="1" applyProtection="1">
      <alignment horizontal="center"/>
      <protection locked="0"/>
    </xf>
    <xf numFmtId="0" fontId="12" fillId="25" borderId="1" xfId="0" applyFont="1" applyFill="1" applyBorder="1" applyAlignment="1" applyProtection="1">
      <alignment horizontal="center"/>
    </xf>
    <xf numFmtId="0" fontId="12" fillId="25" borderId="1" xfId="0" applyFont="1" applyFill="1" applyBorder="1" applyAlignment="1" applyProtection="1">
      <alignment horizontal="left"/>
    </xf>
    <xf numFmtId="9" fontId="12" fillId="25" borderId="1" xfId="6" applyFont="1" applyFill="1" applyBorder="1" applyAlignment="1" applyProtection="1">
      <alignment horizontal="center"/>
    </xf>
    <xf numFmtId="2" fontId="12" fillId="25" borderId="1" xfId="0" applyNumberFormat="1" applyFont="1" applyFill="1" applyBorder="1" applyAlignment="1" applyProtection="1">
      <alignment horizontal="center"/>
    </xf>
    <xf numFmtId="10" fontId="12" fillId="25" borderId="1" xfId="6" applyNumberFormat="1" applyFont="1" applyFill="1" applyBorder="1" applyAlignment="1" applyProtection="1">
      <alignment horizontal="center"/>
    </xf>
    <xf numFmtId="2" fontId="14" fillId="25" borderId="1" xfId="0" applyNumberFormat="1" applyFont="1" applyFill="1" applyBorder="1" applyAlignment="1" applyProtection="1">
      <alignment horizontal="center"/>
    </xf>
    <xf numFmtId="0" fontId="12" fillId="4" borderId="0" xfId="0" applyFont="1" applyFill="1" applyAlignment="1" applyProtection="1">
      <alignment horizontal="left"/>
    </xf>
    <xf numFmtId="0" fontId="12" fillId="4" borderId="0" xfId="0" applyFont="1" applyFill="1" applyAlignment="1" applyProtection="1">
      <alignment horizontal="center"/>
    </xf>
    <xf numFmtId="171" fontId="12" fillId="4" borderId="0" xfId="6" applyNumberFormat="1" applyFont="1" applyFill="1" applyBorder="1" applyAlignment="1" applyProtection="1">
      <alignment horizontal="center"/>
    </xf>
    <xf numFmtId="0" fontId="14" fillId="3" borderId="0" xfId="0" applyFont="1" applyFill="1" applyAlignment="1" applyProtection="1">
      <alignment horizontal="center" vertical="center" wrapText="1"/>
    </xf>
    <xf numFmtId="9" fontId="14" fillId="3" borderId="0" xfId="6" applyFont="1" applyFill="1" applyBorder="1" applyAlignment="1" applyProtection="1">
      <alignment vertical="center"/>
    </xf>
    <xf numFmtId="0" fontId="12" fillId="3" borderId="0" xfId="0" applyFont="1" applyFill="1" applyAlignment="1" applyProtection="1">
      <alignment horizontal="center" vertical="center" wrapText="1"/>
    </xf>
    <xf numFmtId="9" fontId="12" fillId="3" borderId="0" xfId="0" applyNumberFormat="1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 vertical="center"/>
    </xf>
    <xf numFmtId="0" fontId="43" fillId="7" borderId="9" xfId="0" applyFont="1" applyFill="1" applyBorder="1" applyAlignment="1" applyProtection="1">
      <alignment vertical="center"/>
    </xf>
    <xf numFmtId="0" fontId="12" fillId="7" borderId="10" xfId="0" applyFont="1" applyFill="1" applyBorder="1" applyAlignment="1" applyProtection="1"/>
    <xf numFmtId="0" fontId="12" fillId="7" borderId="10" xfId="0" applyFont="1" applyFill="1" applyBorder="1" applyAlignment="1" applyProtection="1">
      <alignment horizontal="center"/>
    </xf>
    <xf numFmtId="0" fontId="14" fillId="7" borderId="24" xfId="0" applyFont="1" applyFill="1" applyBorder="1" applyAlignment="1" applyProtection="1">
      <alignment horizontal="left" vertical="center"/>
    </xf>
    <xf numFmtId="0" fontId="12" fillId="7" borderId="25" xfId="0" applyFont="1" applyFill="1" applyBorder="1" applyAlignment="1" applyProtection="1">
      <alignment vertical="center"/>
    </xf>
    <xf numFmtId="0" fontId="12" fillId="0" borderId="10" xfId="0" applyFont="1" applyBorder="1" applyAlignment="1" applyProtection="1">
      <alignment horizontal="center" vertical="center"/>
    </xf>
    <xf numFmtId="0" fontId="14" fillId="7" borderId="24" xfId="0" applyFont="1" applyFill="1" applyBorder="1" applyAlignment="1" applyProtection="1">
      <alignment horizontal="center"/>
    </xf>
    <xf numFmtId="165" fontId="45" fillId="0" borderId="27" xfId="6" applyNumberFormat="1" applyFont="1" applyBorder="1" applyAlignment="1" applyProtection="1">
      <alignment horizontal="center" vertical="center"/>
    </xf>
    <xf numFmtId="0" fontId="9" fillId="7" borderId="0" xfId="0" applyFont="1" applyFill="1" applyAlignment="1" applyProtection="1">
      <alignment horizontal="center" wrapText="1"/>
    </xf>
    <xf numFmtId="0" fontId="12" fillId="7" borderId="0" xfId="0" applyFont="1" applyFill="1" applyBorder="1" applyAlignment="1" applyProtection="1">
      <alignment horizontal="center"/>
      <protection hidden="1"/>
    </xf>
    <xf numFmtId="0" fontId="12" fillId="0" borderId="0" xfId="0" applyFont="1" applyBorder="1" applyAlignment="1" applyProtection="1">
      <alignment horizontal="center" vertical="center" wrapText="1"/>
    </xf>
    <xf numFmtId="9" fontId="12" fillId="0" borderId="0" xfId="0" applyNumberFormat="1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 vertical="center"/>
    </xf>
    <xf numFmtId="0" fontId="9" fillId="7" borderId="0" xfId="0" applyFont="1" applyFill="1" applyBorder="1" applyAlignment="1" applyProtection="1">
      <alignment horizontal="left" vertical="center"/>
    </xf>
    <xf numFmtId="0" fontId="12" fillId="7" borderId="13" xfId="0" applyFont="1" applyFill="1" applyBorder="1" applyAlignment="1" applyProtection="1">
      <alignment horizontal="center"/>
    </xf>
    <xf numFmtId="172" fontId="12" fillId="3" borderId="27" xfId="9" applyNumberFormat="1" applyFont="1" applyFill="1" applyBorder="1" applyAlignment="1" applyProtection="1">
      <alignment horizontal="center" vertical="center"/>
      <protection locked="0"/>
    </xf>
    <xf numFmtId="164" fontId="3" fillId="0" borderId="27" xfId="9" applyBorder="1" applyAlignment="1" applyProtection="1">
      <alignment horizontal="center" vertical="center"/>
    </xf>
    <xf numFmtId="1" fontId="45" fillId="0" borderId="27" xfId="6" applyNumberFormat="1" applyFont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/>
    </xf>
    <xf numFmtId="173" fontId="12" fillId="3" borderId="27" xfId="9" applyNumberFormat="1" applyFont="1" applyFill="1" applyBorder="1" applyAlignment="1" applyProtection="1">
      <alignment horizontal="center" vertical="center"/>
      <protection locked="0"/>
    </xf>
    <xf numFmtId="9" fontId="45" fillId="0" borderId="27" xfId="6" applyFont="1" applyBorder="1" applyAlignment="1" applyProtection="1">
      <alignment horizontal="center" vertical="center"/>
    </xf>
    <xf numFmtId="9" fontId="45" fillId="7" borderId="27" xfId="6" applyNumberFormat="1" applyFont="1" applyFill="1" applyBorder="1" applyAlignment="1" applyProtection="1">
      <alignment horizontal="center" vertical="top"/>
    </xf>
    <xf numFmtId="0" fontId="12" fillId="7" borderId="14" xfId="0" applyFont="1" applyFill="1" applyBorder="1" applyAlignment="1" applyProtection="1">
      <alignment horizontal="center"/>
    </xf>
    <xf numFmtId="0" fontId="12" fillId="7" borderId="15" xfId="0" applyFont="1" applyFill="1" applyBorder="1" applyAlignment="1" applyProtection="1">
      <alignment horizontal="center"/>
    </xf>
    <xf numFmtId="0" fontId="12" fillId="7" borderId="16" xfId="0" applyFont="1" applyFill="1" applyBorder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2" fillId="9" borderId="0" xfId="0" applyFont="1" applyFill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</xf>
    <xf numFmtId="9" fontId="12" fillId="9" borderId="18" xfId="6" applyFont="1" applyFill="1" applyBorder="1" applyAlignment="1" applyProtection="1">
      <alignment horizontal="center"/>
      <protection locked="0"/>
    </xf>
    <xf numFmtId="0" fontId="17" fillId="26" borderId="19" xfId="0" applyFont="1" applyFill="1" applyBorder="1" applyAlignment="1" applyProtection="1">
      <alignment horizontal="center" vertical="top" wrapText="1"/>
    </xf>
    <xf numFmtId="0" fontId="17" fillId="26" borderId="1" xfId="0" applyFont="1" applyFill="1" applyBorder="1" applyAlignment="1" applyProtection="1">
      <alignment horizontal="center" vertical="top" wrapText="1"/>
    </xf>
    <xf numFmtId="0" fontId="17" fillId="26" borderId="20" xfId="0" applyFont="1" applyFill="1" applyBorder="1" applyAlignment="1" applyProtection="1">
      <alignment horizontal="center" vertical="top" wrapText="1"/>
    </xf>
    <xf numFmtId="168" fontId="12" fillId="25" borderId="19" xfId="0" applyNumberFormat="1" applyFont="1" applyFill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center"/>
      <protection locked="0"/>
    </xf>
    <xf numFmtId="9" fontId="12" fillId="7" borderId="20" xfId="6" applyFont="1" applyFill="1" applyBorder="1" applyAlignment="1" applyProtection="1">
      <alignment horizontal="center"/>
      <protection locked="0"/>
    </xf>
    <xf numFmtId="0" fontId="13" fillId="0" borderId="0" xfId="0" applyFont="1" applyAlignment="1" applyProtection="1"/>
    <xf numFmtId="0" fontId="13" fillId="0" borderId="0" xfId="0" applyFont="1" applyAlignment="1" applyProtection="1">
      <alignment vertical="top" wrapText="1"/>
    </xf>
    <xf numFmtId="168" fontId="12" fillId="25" borderId="19" xfId="0" applyNumberFormat="1" applyFont="1" applyFill="1" applyBorder="1" applyAlignment="1" applyProtection="1">
      <alignment horizontal="center"/>
    </xf>
    <xf numFmtId="0" fontId="13" fillId="0" borderId="0" xfId="0" applyFont="1" applyAlignment="1" applyProtection="1">
      <alignment vertical="top"/>
      <protection locked="0"/>
    </xf>
    <xf numFmtId="0" fontId="13" fillId="0" borderId="0" xfId="0" applyFont="1" applyAlignment="1" applyProtection="1">
      <protection locked="0"/>
    </xf>
    <xf numFmtId="0" fontId="12" fillId="25" borderId="19" xfId="0" applyFont="1" applyFill="1" applyBorder="1" applyAlignment="1" applyProtection="1">
      <alignment horizontal="center"/>
    </xf>
    <xf numFmtId="2" fontId="12" fillId="25" borderId="1" xfId="0" applyNumberFormat="1" applyFont="1" applyFill="1" applyBorder="1" applyAlignment="1" applyProtection="1">
      <alignment horizontal="center"/>
      <protection locked="0"/>
    </xf>
    <xf numFmtId="9" fontId="12" fillId="25" borderId="1" xfId="0" applyNumberFormat="1" applyFont="1" applyFill="1" applyBorder="1" applyAlignment="1" applyProtection="1">
      <alignment horizontal="center"/>
      <protection locked="0"/>
    </xf>
    <xf numFmtId="2" fontId="12" fillId="25" borderId="22" xfId="0" applyNumberFormat="1" applyFont="1" applyFill="1" applyBorder="1" applyAlignment="1" applyProtection="1">
      <alignment horizontal="center"/>
    </xf>
    <xf numFmtId="0" fontId="14" fillId="0" borderId="1" xfId="0" applyFont="1" applyBorder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/>
      <protection locked="0"/>
    </xf>
    <xf numFmtId="0" fontId="12" fillId="0" borderId="22" xfId="0" applyFont="1" applyBorder="1" applyAlignment="1" applyProtection="1">
      <alignment horizontal="center"/>
    </xf>
    <xf numFmtId="0" fontId="12" fillId="25" borderId="22" xfId="0" applyFont="1" applyFill="1" applyBorder="1" applyAlignment="1" applyProtection="1">
      <alignment horizontal="center"/>
    </xf>
    <xf numFmtId="1" fontId="12" fillId="7" borderId="1" xfId="6" applyNumberFormat="1" applyFont="1" applyFill="1" applyBorder="1" applyAlignment="1" applyProtection="1">
      <alignment horizontal="center"/>
      <protection locked="0"/>
    </xf>
    <xf numFmtId="0" fontId="12" fillId="7" borderId="1" xfId="0" applyFont="1" applyFill="1" applyBorder="1" applyAlignment="1" applyProtection="1">
      <alignment horizontal="center"/>
      <protection locked="0"/>
    </xf>
    <xf numFmtId="0" fontId="0" fillId="29" borderId="1" xfId="0" applyFill="1" applyBorder="1" applyAlignment="1" applyProtection="1"/>
    <xf numFmtId="0" fontId="18" fillId="29" borderId="1" xfId="0" applyFont="1" applyFill="1" applyBorder="1" applyAlignment="1" applyProtection="1">
      <alignment horizontal="center"/>
    </xf>
    <xf numFmtId="0" fontId="0" fillId="7" borderId="0" xfId="0" applyFill="1" applyAlignment="1" applyProtection="1"/>
    <xf numFmtId="0" fontId="18" fillId="29" borderId="1" xfId="0" applyFont="1" applyFill="1" applyBorder="1" applyAlignment="1" applyProtection="1">
      <alignment horizontal="center"/>
      <protection locked="0"/>
    </xf>
    <xf numFmtId="0" fontId="0" fillId="7" borderId="0" xfId="0" applyFill="1" applyAlignment="1"/>
    <xf numFmtId="0" fontId="0" fillId="7" borderId="1" xfId="0" applyFont="1" applyFill="1" applyBorder="1" applyAlignment="1" applyProtection="1">
      <alignment horizontal="center"/>
      <protection locked="0"/>
    </xf>
    <xf numFmtId="0" fontId="0" fillId="26" borderId="1" xfId="0" applyFont="1" applyFill="1" applyBorder="1" applyAlignment="1" applyProtection="1"/>
    <xf numFmtId="2" fontId="3" fillId="7" borderId="1" xfId="0" applyNumberFormat="1" applyFont="1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2" fontId="0" fillId="25" borderId="1" xfId="0" applyNumberFormat="1" applyFill="1" applyBorder="1" applyAlignment="1" applyProtection="1">
      <alignment horizontal="center"/>
      <protection hidden="1"/>
    </xf>
    <xf numFmtId="0" fontId="0" fillId="25" borderId="1" xfId="0" applyFill="1" applyBorder="1" applyAlignment="1" applyProtection="1">
      <alignment horizontal="center"/>
      <protection hidden="1"/>
    </xf>
    <xf numFmtId="0" fontId="1" fillId="4" borderId="0" xfId="0" applyFont="1" applyFill="1" applyAlignment="1" applyProtection="1"/>
    <xf numFmtId="0" fontId="1" fillId="4" borderId="0" xfId="0" applyFont="1" applyFill="1" applyAlignment="1" applyProtection="1">
      <alignment horizontal="center"/>
    </xf>
    <xf numFmtId="0" fontId="0" fillId="7" borderId="0" xfId="0" applyFont="1" applyFill="1" applyAlignment="1" applyProtection="1">
      <alignment horizontal="center"/>
    </xf>
    <xf numFmtId="0" fontId="0" fillId="7" borderId="0" xfId="0" applyFill="1" applyAlignment="1">
      <alignment horizontal="center"/>
    </xf>
    <xf numFmtId="167" fontId="12" fillId="25" borderId="1" xfId="0" applyNumberFormat="1" applyFont="1" applyFill="1" applyBorder="1" applyAlignment="1" applyProtection="1">
      <alignment horizontal="left"/>
      <protection locked="0"/>
    </xf>
    <xf numFmtId="0" fontId="12" fillId="7" borderId="0" xfId="0" applyFont="1" applyFill="1" applyBorder="1" applyAlignment="1" applyProtection="1">
      <alignment horizontal="center"/>
      <protection locked="0"/>
    </xf>
    <xf numFmtId="0" fontId="12" fillId="7" borderId="0" xfId="0" applyFont="1" applyFill="1" applyBorder="1" applyAlignment="1" applyProtection="1">
      <protection locked="0"/>
    </xf>
    <xf numFmtId="0" fontId="12" fillId="7" borderId="2" xfId="0" applyFont="1" applyFill="1" applyBorder="1" applyAlignment="1" applyProtection="1">
      <protection locked="0"/>
    </xf>
    <xf numFmtId="0" fontId="12" fillId="7" borderId="23" xfId="0" applyFont="1" applyFill="1" applyBorder="1" applyAlignment="1" applyProtection="1">
      <protection locked="0"/>
    </xf>
    <xf numFmtId="0" fontId="12" fillId="0" borderId="1" xfId="0" applyFont="1" applyBorder="1" applyAlignment="1" applyProtection="1">
      <alignment horizontal="center"/>
    </xf>
    <xf numFmtId="0" fontId="14" fillId="26" borderId="1" xfId="0" applyFont="1" applyFill="1" applyBorder="1" applyAlignment="1" applyProtection="1">
      <alignment horizontal="center" vertical="top" wrapText="1"/>
      <protection locked="0"/>
    </xf>
    <xf numFmtId="17" fontId="14" fillId="26" borderId="1" xfId="0" applyNumberFormat="1" applyFont="1" applyFill="1" applyBorder="1" applyAlignment="1" applyProtection="1">
      <alignment horizontal="center" vertical="top" wrapText="1"/>
      <protection locked="0"/>
    </xf>
    <xf numFmtId="0" fontId="14" fillId="7" borderId="0" xfId="0" applyFont="1" applyFill="1" applyAlignment="1" applyProtection="1">
      <alignment horizontal="center" vertical="top" wrapText="1"/>
    </xf>
    <xf numFmtId="167" fontId="12" fillId="0" borderId="1" xfId="0" applyNumberFormat="1" applyFont="1" applyBorder="1" applyAlignment="1" applyProtection="1">
      <alignment horizontal="center"/>
      <protection locked="0"/>
    </xf>
    <xf numFmtId="167" fontId="12" fillId="25" borderId="1" xfId="0" applyNumberFormat="1" applyFont="1" applyFill="1" applyBorder="1" applyAlignment="1" applyProtection="1">
      <alignment horizontal="center"/>
    </xf>
    <xf numFmtId="0" fontId="12" fillId="0" borderId="1" xfId="0" applyFont="1" applyBorder="1" applyAlignment="1" applyProtection="1">
      <alignment horizontal="left"/>
      <protection locked="0"/>
    </xf>
    <xf numFmtId="172" fontId="12" fillId="25" borderId="1" xfId="9" applyNumberFormat="1" applyFont="1" applyFill="1" applyBorder="1" applyAlignment="1" applyProtection="1">
      <alignment horizontal="center"/>
    </xf>
    <xf numFmtId="0" fontId="46" fillId="7" borderId="1" xfId="0" applyFont="1" applyFill="1" applyBorder="1" applyAlignment="1" applyProtection="1">
      <alignment horizontal="center"/>
      <protection locked="0"/>
    </xf>
    <xf numFmtId="9" fontId="12" fillId="0" borderId="1" xfId="6" applyFont="1" applyBorder="1" applyAlignment="1" applyProtection="1">
      <alignment horizontal="center"/>
      <protection locked="0"/>
    </xf>
    <xf numFmtId="0" fontId="47" fillId="7" borderId="1" xfId="0" applyFont="1" applyFill="1" applyBorder="1" applyAlignment="1" applyProtection="1">
      <alignment horizontal="center"/>
      <protection locked="0"/>
    </xf>
    <xf numFmtId="0" fontId="46" fillId="0" borderId="1" xfId="0" applyFont="1" applyBorder="1" applyAlignment="1" applyProtection="1">
      <alignment horizontal="center"/>
      <protection locked="0"/>
    </xf>
    <xf numFmtId="0" fontId="12" fillId="30" borderId="0" xfId="0" applyFont="1" applyFill="1" applyAlignment="1" applyProtection="1"/>
    <xf numFmtId="0" fontId="12" fillId="30" borderId="0" xfId="0" applyFont="1" applyFill="1" applyAlignment="1" applyProtection="1">
      <protection locked="0"/>
    </xf>
    <xf numFmtId="0" fontId="12" fillId="30" borderId="0" xfId="0" applyFont="1" applyFill="1" applyAlignment="1" applyProtection="1">
      <alignment horizontal="center"/>
      <protection locked="0"/>
    </xf>
    <xf numFmtId="9" fontId="12" fillId="30" borderId="0" xfId="6" applyFont="1" applyFill="1" applyBorder="1" applyAlignment="1" applyProtection="1">
      <protection locked="0"/>
    </xf>
    <xf numFmtId="1" fontId="12" fillId="30" borderId="0" xfId="0" applyNumberFormat="1" applyFont="1" applyFill="1" applyAlignment="1" applyProtection="1">
      <protection hidden="1"/>
    </xf>
    <xf numFmtId="0" fontId="19" fillId="0" borderId="1" xfId="0" applyFont="1" applyBorder="1" applyAlignment="1">
      <alignment horizont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/>
      <protection locked="0"/>
    </xf>
    <xf numFmtId="2" fontId="38" fillId="25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8" borderId="1" xfId="0" applyFont="1" applyFill="1" applyBorder="1" applyAlignment="1" applyProtection="1">
      <alignment vertical="center"/>
    </xf>
    <xf numFmtId="0" fontId="5" fillId="8" borderId="1" xfId="0" applyFont="1" applyFill="1" applyBorder="1" applyAlignment="1" applyProtection="1">
      <alignment horizontal="left" wrapText="1"/>
    </xf>
    <xf numFmtId="2" fontId="8" fillId="0" borderId="1" xfId="0" applyNumberFormat="1" applyFont="1" applyBorder="1" applyAlignment="1" applyProtection="1">
      <alignment horizontal="center" vertical="top"/>
      <protection locked="0"/>
    </xf>
    <xf numFmtId="0" fontId="5" fillId="8" borderId="1" xfId="0" applyFont="1" applyFill="1" applyBorder="1" applyAlignment="1" applyProtection="1">
      <alignment horizontal="left"/>
    </xf>
    <xf numFmtId="0" fontId="8" fillId="9" borderId="1" xfId="0" applyFont="1" applyFill="1" applyBorder="1" applyAlignment="1" applyProtection="1">
      <alignment horizontal="center" vertical="top"/>
    </xf>
    <xf numFmtId="2" fontId="5" fillId="0" borderId="1" xfId="0" applyNumberFormat="1" applyFont="1" applyBorder="1" applyAlignment="1" applyProtection="1">
      <alignment horizontal="center" vertical="top"/>
      <protection locked="0"/>
    </xf>
    <xf numFmtId="0" fontId="5" fillId="7" borderId="6" xfId="0" applyFont="1" applyFill="1" applyBorder="1" applyAlignment="1" applyProtection="1">
      <alignment horizontal="left" vertical="top" wrapText="1"/>
      <protection locked="0"/>
    </xf>
    <xf numFmtId="0" fontId="5" fillId="7" borderId="7" xfId="0" applyFont="1" applyFill="1" applyBorder="1" applyAlignment="1" applyProtection="1">
      <alignment horizontal="left" vertical="top" wrapText="1"/>
      <protection locked="0"/>
    </xf>
    <xf numFmtId="0" fontId="5" fillId="7" borderId="8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8" fillId="9" borderId="1" xfId="0" applyFont="1" applyFill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7" borderId="1" xfId="0" applyFont="1" applyFill="1" applyBorder="1" applyAlignment="1" applyProtection="1">
      <alignment horizontal="left" vertical="top" wrapText="1"/>
      <protection locked="0"/>
    </xf>
    <xf numFmtId="0" fontId="30" fillId="7" borderId="1" xfId="0" applyFont="1" applyFill="1" applyBorder="1" applyAlignment="1" applyProtection="1">
      <alignment horizontal="left" vertical="center" wrapText="1"/>
      <protection locked="0"/>
    </xf>
    <xf numFmtId="0" fontId="3" fillId="7" borderId="1" xfId="0" applyFont="1" applyFill="1" applyBorder="1" applyAlignment="1" applyProtection="1">
      <alignment horizontal="left" vertical="center" wrapText="1"/>
      <protection locked="0"/>
    </xf>
    <xf numFmtId="0" fontId="31" fillId="7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28" fillId="2" borderId="6" xfId="0" applyFont="1" applyFill="1" applyBorder="1" applyAlignment="1" applyProtection="1">
      <alignment horizontal="center" vertical="center" wrapText="1"/>
    </xf>
    <xf numFmtId="0" fontId="28" fillId="2" borderId="7" xfId="0" applyFont="1" applyFill="1" applyBorder="1" applyAlignment="1" applyProtection="1">
      <alignment horizontal="center" vertical="center" wrapText="1"/>
    </xf>
    <xf numFmtId="0" fontId="28" fillId="2" borderId="8" xfId="0" applyFont="1" applyFill="1" applyBorder="1" applyAlignment="1" applyProtection="1">
      <alignment horizontal="center" vertical="center" wrapText="1"/>
    </xf>
    <xf numFmtId="0" fontId="28" fillId="2" borderId="1" xfId="0" applyFont="1" applyFill="1" applyBorder="1" applyAlignment="1" applyProtection="1">
      <alignment horizontal="center" vertical="center" wrapText="1"/>
    </xf>
    <xf numFmtId="0" fontId="0" fillId="13" borderId="1" xfId="0" applyFill="1" applyBorder="1" applyAlignment="1" applyProtection="1">
      <alignment horizontal="center" vertical="center"/>
    </xf>
    <xf numFmtId="1" fontId="0" fillId="13" borderId="1" xfId="0" applyNumberFormat="1" applyFill="1" applyBorder="1" applyAlignment="1" applyProtection="1">
      <alignment horizontal="center" vertical="center"/>
    </xf>
    <xf numFmtId="2" fontId="0" fillId="7" borderId="1" xfId="0" applyNumberForma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Alignment="1" applyProtection="1">
      <alignment horizontal="center" vertical="center"/>
    </xf>
    <xf numFmtId="3" fontId="0" fillId="13" borderId="1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10" fontId="0" fillId="13" borderId="1" xfId="0" applyNumberForma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left"/>
      <protection locked="0"/>
    </xf>
    <xf numFmtId="0" fontId="25" fillId="7" borderId="1" xfId="0" applyFont="1" applyFill="1" applyBorder="1" applyAlignment="1" applyProtection="1">
      <alignment horizontal="left" vertical="center"/>
    </xf>
    <xf numFmtId="0" fontId="19" fillId="7" borderId="1" xfId="0" applyFont="1" applyFill="1" applyBorder="1" applyAlignment="1" applyProtection="1">
      <alignment horizontal="left" wrapText="1"/>
      <protection locked="0"/>
    </xf>
    <xf numFmtId="0" fontId="25" fillId="5" borderId="6" xfId="0" applyFont="1" applyFill="1" applyBorder="1" applyAlignment="1" applyProtection="1">
      <alignment horizontal="center" vertical="center" wrapText="1"/>
      <protection locked="0"/>
    </xf>
    <xf numFmtId="0" fontId="25" fillId="5" borderId="7" xfId="0" applyFont="1" applyFill="1" applyBorder="1" applyAlignment="1" applyProtection="1">
      <alignment horizontal="center" vertical="center" wrapText="1"/>
      <protection locked="0"/>
    </xf>
    <xf numFmtId="0" fontId="25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38" fillId="2" borderId="1" xfId="0" applyFont="1" applyFill="1" applyBorder="1" applyAlignment="1">
      <alignment horizontal="left" vertical="center"/>
    </xf>
    <xf numFmtId="0" fontId="12" fillId="25" borderId="1" xfId="0" applyFont="1" applyFill="1" applyBorder="1" applyAlignment="1" applyProtection="1">
      <alignment horizontal="center"/>
    </xf>
    <xf numFmtId="0" fontId="14" fillId="26" borderId="0" xfId="0" applyFont="1" applyFill="1" applyBorder="1" applyAlignment="1" applyProtection="1">
      <alignment horizontal="center" vertical="center" wrapText="1"/>
    </xf>
    <xf numFmtId="0" fontId="44" fillId="7" borderId="26" xfId="0" applyFont="1" applyFill="1" applyBorder="1" applyAlignment="1" applyProtection="1">
      <alignment horizontal="center" vertical="center"/>
    </xf>
    <xf numFmtId="0" fontId="14" fillId="28" borderId="24" xfId="0" applyFont="1" applyFill="1" applyBorder="1" applyAlignment="1" applyProtection="1">
      <alignment horizontal="left" wrapText="1"/>
    </xf>
    <xf numFmtId="0" fontId="14" fillId="28" borderId="24" xfId="0" applyFont="1" applyFill="1" applyBorder="1" applyAlignment="1" applyProtection="1">
      <alignment horizontal="left" vertical="center" wrapText="1"/>
    </xf>
    <xf numFmtId="0" fontId="14" fillId="0" borderId="0" xfId="0" applyFont="1" applyBorder="1" applyAlignment="1" applyProtection="1">
      <alignment horizontal="center"/>
    </xf>
    <xf numFmtId="0" fontId="12" fillId="9" borderId="0" xfId="0" applyFont="1" applyFill="1" applyBorder="1" applyAlignment="1" applyProtection="1">
      <alignment horizontal="center"/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</xf>
    <xf numFmtId="0" fontId="12" fillId="0" borderId="22" xfId="0" applyFont="1" applyBorder="1" applyAlignment="1" applyProtection="1">
      <alignment horizontal="center"/>
    </xf>
    <xf numFmtId="0" fontId="12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</xf>
    <xf numFmtId="0" fontId="12" fillId="26" borderId="1" xfId="0" applyFont="1" applyFill="1" applyBorder="1" applyAlignment="1" applyProtection="1">
      <alignment horizontal="left"/>
      <protection locked="0"/>
    </xf>
    <xf numFmtId="0" fontId="14" fillId="4" borderId="1" xfId="0" applyFont="1" applyFill="1" applyBorder="1" applyAlignment="1" applyProtection="1">
      <alignment horizontal="left"/>
      <protection locked="0"/>
    </xf>
    <xf numFmtId="0" fontId="14" fillId="4" borderId="1" xfId="0" applyFont="1" applyFill="1" applyBorder="1" applyAlignment="1" applyProtection="1">
      <alignment horizontal="center"/>
      <protection locked="0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48" fillId="0" borderId="28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18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18" borderId="1" xfId="0" applyFont="1" applyFill="1" applyBorder="1" applyAlignment="1">
      <alignment horizontal="left" vertical="center" wrapText="1"/>
    </xf>
    <xf numFmtId="0" fontId="23" fillId="19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1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15" borderId="1" xfId="0" applyFont="1" applyFill="1" applyBorder="1" applyAlignment="1">
      <alignment horizontal="left" vertical="center"/>
    </xf>
    <xf numFmtId="0" fontId="0" fillId="20" borderId="1" xfId="0" applyFont="1" applyFill="1" applyBorder="1" applyAlignment="1">
      <alignment horizontal="left" vertical="center" wrapText="1"/>
    </xf>
    <xf numFmtId="0" fontId="0" fillId="21" borderId="1" xfId="0" applyFont="1" applyFill="1" applyBorder="1" applyAlignment="1">
      <alignment horizontal="left" vertical="center" wrapText="1"/>
    </xf>
    <xf numFmtId="0" fontId="0" fillId="21" borderId="2" xfId="0" applyFont="1" applyFill="1" applyBorder="1" applyAlignment="1">
      <alignment horizontal="left" vertical="center" wrapText="1"/>
    </xf>
  </cellXfs>
  <cellStyles count="10">
    <cellStyle name="Comma" xfId="1" builtinId="3"/>
    <cellStyle name="Comma 2" xfId="9" xr:uid="{00000000-0005-0000-0000-000001000000}"/>
    <cellStyle name="Normal" xfId="0" builtinId="0"/>
    <cellStyle name="Normal 2" xfId="3" xr:uid="{00000000-0005-0000-0000-000003000000}"/>
    <cellStyle name="Normal 2 2" xfId="5" xr:uid="{00000000-0005-0000-0000-000004000000}"/>
    <cellStyle name="Normal 4" xfId="7" xr:uid="{00000000-0005-0000-0000-000005000000}"/>
    <cellStyle name="Normal 4 2" xfId="8" xr:uid="{00000000-0005-0000-0000-000006000000}"/>
    <cellStyle name="Percent" xfId="2" builtinId="5"/>
    <cellStyle name="Percent 2" xfId="4" xr:uid="{00000000-0005-0000-0000-000008000000}"/>
    <cellStyle name="Percent 2 2" xfId="6" xr:uid="{00000000-0005-0000-0000-000009000000}"/>
  </cellStyles>
  <dxfs count="36"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000000"/>
        <name val="Calibri"/>
      </font>
      <numFmt numFmtId="164" formatCode="_(* #,##0.00_);_(* \(#,##0.00\);_(* \-??_);_(@_)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FBFBF"/>
      <rgbColor rgb="FF95B3D7"/>
      <rgbColor rgb="FF8EB4E3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D7E4BD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FF"/>
      <rgbColor rgb="FFCCC1DA"/>
      <rgbColor rgb="FFFFCC99"/>
      <rgbColor rgb="FF3366FF"/>
      <rgbColor rgb="FF33CCCC"/>
      <rgbColor rgb="FFC3D69B"/>
      <rgbColor rgb="FFFFC000"/>
      <rgbColor rgb="FFDDD9C3"/>
      <rgbColor rgb="FFFF6600"/>
      <rgbColor rgb="FF558ED5"/>
      <rgbColor rgb="FFA6A6A6"/>
      <rgbColor rgb="FF1F497D"/>
      <rgbColor rgb="FFD9D9D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externalLink" Target="externalLinks/externalLink10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externalLink" Target="externalLinks/externalLink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externalLink" Target="externalLinks/externalLink8.xml"/><Relationship Id="rId43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658800</xdr:colOff>
      <xdr:row>3</xdr:row>
      <xdr:rowOff>252360</xdr:rowOff>
    </xdr:from>
    <xdr:to>
      <xdr:col>3</xdr:col>
      <xdr:colOff>659160</xdr:colOff>
      <xdr:row>5</xdr:row>
      <xdr:rowOff>116640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002450" y="461910"/>
          <a:ext cx="360" cy="254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esktop/Policies/SME/Business%20Loan/Final/CET%20Aug%202019/BL%20Blank%20CAM%20Final_Dec%2019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Library/Products/Group/29%20-%20CP%20Plus%20(New%20Credit%20Life)/99%20-%20Quotes/99%20-%20QUOTATION%20TOOL/Credit%20Protect%20Plus%20Premium%20Rate%20Calculator.Unlocked%20Versi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212617604/Downloads/CET%20Version/CET%20New%20Version-KADAMBR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303027891/Downloads/302005851/Downloads/Policy%20and%20Other%20Docs/Policy/by%20Kaushik/Retail%20Approval%20Mem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302005851/Downloads/Score%20Ca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303027891/Downloads/302005851/Downloads/Score%20Car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212676841/Desktop/Branch%20Ops%20Project/CAM%20Standardisation/CAM%20Format%2029.10.2018%20Even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Public/Documents/Now/Magma%20FA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Ashfaque.s/AppData/Local/Temp/notes758E9C/PNB%20Housing%20Joint%20life%20Calculator.xlsb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0058/Downloads/hp/Downloads/Sanction%20Letter%20Ne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302005851/Downloads/Policy%20and%20Other%20Docs/Policy/by%20Kaushik/Retail%20Approval%20Me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212606067/AppData/Local/Microsoft/Windows/Temporary%20Internet%20Files/Content.IE5/GFFWX2WS/ffinal%20Copy%20of%20CET%20Version%20May_1%20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y Checks on recent changes"/>
      <sheetName val="Customer Details"/>
      <sheetName val="Scorecard"/>
      <sheetName val="CAM"/>
      <sheetName val="Fin-1"/>
      <sheetName val="Fin-3"/>
      <sheetName val="Fin-2"/>
      <sheetName val="DSCR"/>
      <sheetName val="Banking"/>
      <sheetName val="VAT"/>
      <sheetName val="Existing Loans"/>
      <sheetName val="Step Down EMI Calculator"/>
      <sheetName val="Amort-Step Down"/>
      <sheetName val="Deviation Sheet"/>
      <sheetName val="Industry Margin - Mfg"/>
      <sheetName val="Industry Margin - Trading"/>
      <sheetName val="Industry Margin - Service"/>
      <sheetName val="Sheet1"/>
    </sheetNames>
    <sheetDataSet>
      <sheetData sheetId="0"/>
      <sheetData sheetId="1">
        <row r="8">
          <cell r="B8" t="str">
            <v>MARKOLINE TRAFFIC CONTROLS PRIVATE LIMITED</v>
          </cell>
          <cell r="V8" t="str">
            <v>Chandigarh</v>
          </cell>
          <cell r="W8" t="str">
            <v>Normal Income Programme</v>
          </cell>
          <cell r="X8" t="str">
            <v>Business Loan</v>
          </cell>
          <cell r="Z8" t="str">
            <v>Manufacturing</v>
          </cell>
        </row>
        <row r="9">
          <cell r="B9" t="str">
            <v>ABS</v>
          </cell>
          <cell r="V9" t="str">
            <v>Delhi</v>
          </cell>
          <cell r="W9" t="str">
            <v>Banking Programme</v>
          </cell>
          <cell r="X9"/>
          <cell r="Z9" t="str">
            <v>Trading</v>
          </cell>
        </row>
        <row r="10">
          <cell r="B10" t="str">
            <v>Vijay Oswal</v>
          </cell>
          <cell r="V10" t="str">
            <v>Mumbai</v>
          </cell>
          <cell r="W10" t="str">
            <v>Industry Margin Programme</v>
          </cell>
          <cell r="X10"/>
          <cell r="Z10" t="str">
            <v>Service</v>
          </cell>
        </row>
        <row r="11">
          <cell r="B11"/>
          <cell r="V11" t="str">
            <v>Banglore</v>
          </cell>
          <cell r="W11" t="str">
            <v>GST Program</v>
          </cell>
        </row>
        <row r="12">
          <cell r="B12"/>
          <cell r="V12" t="str">
            <v>Bhopal</v>
          </cell>
        </row>
        <row r="13">
          <cell r="B13"/>
          <cell r="V13" t="str">
            <v>Jaipur</v>
          </cell>
        </row>
        <row r="14">
          <cell r="V14" t="str">
            <v>Chennai</v>
          </cell>
        </row>
        <row r="15">
          <cell r="V15" t="str">
            <v>Hyderabad</v>
          </cell>
        </row>
        <row r="16">
          <cell r="V16" t="str">
            <v>Pune</v>
          </cell>
        </row>
        <row r="17">
          <cell r="V17" t="str">
            <v>Ahmedabad</v>
          </cell>
        </row>
        <row r="18">
          <cell r="V18" t="str">
            <v>Any Other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5">
          <cell r="O25" t="str">
            <v xml:space="preserve">Current Account </v>
          </cell>
        </row>
        <row r="26">
          <cell r="O26" t="str">
            <v>CC/OD Account</v>
          </cell>
          <cell r="Q26" t="str">
            <v>Y</v>
          </cell>
        </row>
        <row r="27">
          <cell r="O27" t="str">
            <v>Saving Account</v>
          </cell>
          <cell r="Q27" t="str">
            <v>N</v>
          </cell>
        </row>
      </sheetData>
      <sheetData sheetId="9">
        <row r="4">
          <cell r="I4" t="str">
            <v>Monthly</v>
          </cell>
        </row>
        <row r="5">
          <cell r="I5" t="str">
            <v>Quarterly</v>
          </cell>
        </row>
      </sheetData>
      <sheetData sheetId="10">
        <row r="5">
          <cell r="AE5" t="str">
            <v>Auto Loan (Non Commercial)</v>
          </cell>
          <cell r="AF5" t="str">
            <v>Secured</v>
          </cell>
        </row>
        <row r="6">
          <cell r="AE6" t="str">
            <v>Auto Loan (Commercial)</v>
          </cell>
          <cell r="AF6" t="str">
            <v>Unsecured</v>
          </cell>
        </row>
        <row r="7">
          <cell r="AE7" t="str">
            <v>Bill Discounted</v>
          </cell>
        </row>
        <row r="8">
          <cell r="AE8" t="str">
            <v>Business Loan</v>
          </cell>
        </row>
        <row r="14">
          <cell r="AE14" t="str">
            <v>Term Loan (Prin + Int)</v>
          </cell>
        </row>
        <row r="15">
          <cell r="AE15" t="str">
            <v>Education Loan</v>
          </cell>
        </row>
        <row r="16">
          <cell r="AE16" t="str">
            <v>Commercial Vehicle</v>
          </cell>
        </row>
        <row r="17">
          <cell r="AE17" t="str">
            <v>Equipment Loan</v>
          </cell>
          <cell r="AF17" t="str">
            <v>Live</v>
          </cell>
        </row>
        <row r="18">
          <cell r="AE18" t="str">
            <v>Home Loan</v>
          </cell>
          <cell r="AF18" t="str">
            <v>BT - Takeover</v>
          </cell>
        </row>
        <row r="19">
          <cell r="AE19" t="str">
            <v>Letter of Credit</v>
          </cell>
          <cell r="AF19" t="str">
            <v>Closed</v>
          </cell>
        </row>
        <row r="20">
          <cell r="AE20" t="str">
            <v>Loan Against Receivables</v>
          </cell>
          <cell r="AF20" t="str">
            <v>Will be closed</v>
          </cell>
        </row>
        <row r="21">
          <cell r="AE21" t="str">
            <v>Mortgage Loan (LAP)</v>
          </cell>
          <cell r="AF21" t="str">
            <v>Not to be obligated</v>
          </cell>
        </row>
        <row r="22">
          <cell r="AE22" t="str">
            <v>CC/OD Limit</v>
          </cell>
        </row>
        <row r="23">
          <cell r="AE23" t="str">
            <v>Moratorium Loan</v>
          </cell>
        </row>
        <row r="24">
          <cell r="AE24" t="str">
            <v>Structured Loan/Graded EMI</v>
          </cell>
        </row>
        <row r="25">
          <cell r="AE25" t="str">
            <v>Others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Lists &amp; Working"/>
      <sheetName val="BASE_PREM"/>
      <sheetName val="ADB rates"/>
      <sheetName val="ADB_PREM"/>
      <sheetName val="TPD rates"/>
      <sheetName val="TPD_PREM"/>
      <sheetName val="CI-5 rates"/>
      <sheetName val="CI-5_PREM"/>
      <sheetName val="CI-10 rates"/>
      <sheetName val="CI-10_PRE"/>
      <sheetName val="FACTOR_MORT"/>
      <sheetName val="WKG_MORT"/>
      <sheetName val="FACTOR_MORATORIUM"/>
      <sheetName val="WKG_MORATORIUM"/>
      <sheetName val="FACTOR_TI"/>
      <sheetName val="FACTOR_INT"/>
      <sheetName val="WKG_INT"/>
      <sheetName val="Final Rates"/>
      <sheetName val="Checks"/>
      <sheetName val="Checks Final"/>
      <sheetName val="industry margin - service"/>
      <sheetName val="industry margin - trading"/>
      <sheetName val="industry margin - mfg"/>
      <sheetName val="Customer Details"/>
      <sheetName val="Sheet1"/>
      <sheetName val="Banking"/>
      <sheetName val="Sheet8"/>
      <sheetName val="Deviation Sheet"/>
      <sheetName val="Existing Loans"/>
      <sheetName val="Working -2"/>
      <sheetName val="Sheet5"/>
      <sheetName val="V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etails"/>
      <sheetName val="Fin-1"/>
      <sheetName val="Fin-2"/>
      <sheetName val="Fin-3"/>
      <sheetName val="DSCR"/>
      <sheetName val="Banking"/>
      <sheetName val="Existing Loans"/>
      <sheetName val="Industry Margin"/>
      <sheetName val="VAT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hdfc life"/>
      <sheetName val="LISTS"/>
      <sheetName val="WKG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er's International"/>
      <sheetName val="Klarke Facility Management"/>
      <sheetName val="Pharmer"/>
      <sheetName val="FNS International"/>
      <sheetName val="Alaric Score"/>
      <sheetName val="Rearranged Matrices"/>
      <sheetName val="Cases "/>
      <sheetName val="Scorecard  (2)"/>
      <sheetName val="Scorecard "/>
      <sheetName val="Metrics"/>
      <sheetName val="Notes"/>
      <sheetName val="Calci"/>
      <sheetName val="Customer Details"/>
      <sheetName val="CAM"/>
      <sheetName val="Fin-1"/>
      <sheetName val="Fin-2"/>
      <sheetName val="Fin-3"/>
      <sheetName val="DSCR"/>
      <sheetName val="Banking"/>
      <sheetName val="Existing Loans"/>
      <sheetName val="Industry Margin"/>
      <sheetName val="VAT"/>
      <sheetName val="Deviation Sheet"/>
      <sheetName val="Sheet1"/>
      <sheetName val="Sheet3"/>
      <sheetName val="Sheet2"/>
      <sheetName val="Sheet4"/>
      <sheetName val="Sheet5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er's International"/>
      <sheetName val="Klarke Facility Management"/>
      <sheetName val="Pharmer"/>
      <sheetName val="FNS International"/>
      <sheetName val="Alaric Score"/>
      <sheetName val="Rearranged Matrices"/>
      <sheetName val="Cases "/>
      <sheetName val="Scorecard  (2)"/>
      <sheetName val="Scorecard "/>
      <sheetName val="Metrics"/>
      <sheetName val="Notes"/>
      <sheetName val="Calci"/>
      <sheetName val="Customer Details"/>
      <sheetName val="CAM"/>
      <sheetName val="Fin-1"/>
      <sheetName val="Fin-2"/>
      <sheetName val="Fin-3"/>
      <sheetName val="DSCR"/>
      <sheetName val="Banking"/>
      <sheetName val="Existing Loans"/>
      <sheetName val="Industry Margin"/>
      <sheetName val="VAT"/>
      <sheetName val="Deviation Sheet"/>
      <sheetName val="Sheet1"/>
      <sheetName val="Sheet3"/>
      <sheetName val="Sheet2"/>
      <sheetName val="Sheet4"/>
      <sheetName val="Sheet5"/>
      <sheetName val="Sheet6"/>
      <sheetName val="Lists &amp; Working"/>
      <sheetName val="FACTOR_INT"/>
      <sheetName val="FACTOR_MORATORIUM"/>
      <sheetName val="FACTOR_MORT"/>
      <sheetName val="FACTOR_TI"/>
      <sheetName val="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er's International"/>
      <sheetName val="Klarke Facility Management"/>
      <sheetName val="Pharmer"/>
      <sheetName val="FNS International"/>
      <sheetName val="Alaric Score"/>
      <sheetName val="Customer Details"/>
      <sheetName val="CAM"/>
      <sheetName val="Fin-1"/>
      <sheetName val="Fin-2"/>
      <sheetName val="Fin-3"/>
      <sheetName val="DSCR"/>
      <sheetName val="Banking"/>
      <sheetName val="VAT"/>
      <sheetName val="Existing Loans"/>
      <sheetName val="Deviation Sheet"/>
      <sheetName val="Industry Margin - Mfg"/>
      <sheetName val="Industry Margin - Trading"/>
      <sheetName val="Industry Margin - Service"/>
      <sheetName val="Industry Margin"/>
      <sheetName val="Sheet1"/>
      <sheetName val="Sheet3"/>
      <sheetName val="Sheet2"/>
      <sheetName val="Sheet4"/>
      <sheetName val="Sheet5"/>
      <sheetName val="Scorecard"/>
      <sheetName val="Sheet8"/>
      <sheetName val="Sheet6"/>
      <sheetName val="Working -1"/>
      <sheetName val="Working -2"/>
      <sheetName val="Working -3"/>
      <sheetName val="Working -4"/>
      <sheetName val="Working -5"/>
      <sheetName val="FAT"/>
      <sheetName val="P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Industry List"/>
      <sheetName val="Mandatory Info"/>
      <sheetName val="PB"/>
      <sheetName val="ABB SHEET (2)"/>
      <sheetName val="FAT"/>
      <sheetName val="PB PROVISIONALS"/>
      <sheetName val="FAT PROVISIONAL"/>
      <sheetName val="Cash Flow"/>
      <sheetName val="OS"/>
      <sheetName val="ABB"/>
      <sheetName val="Scoring"/>
      <sheetName val="PD"/>
      <sheetName val="DSCR CSC &amp; DEVIATION"/>
      <sheetName val="TURNOVER CSC &amp; DEVIATION"/>
      <sheetName val="PNW &amp; SHP"/>
      <sheetName val="Sales Register &amp; Top 5 Cm"/>
      <sheetName val="RTR ELIGIBILITY &amp; CSC"/>
      <sheetName val="ABB ELIGIBILITY &amp; CSC"/>
      <sheetName val="Addn Workings"/>
      <sheetName val="Oracle Entry"/>
      <sheetName val="Sheet2"/>
      <sheetName val="cam-n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t Life"/>
      <sheetName val="NML"/>
      <sheetName val="Validations1"/>
      <sheetName val="Validations"/>
      <sheetName val="PRates_M4"/>
      <sheetName val="WKG"/>
      <sheetName val="LISTS"/>
      <sheetName val="Single Life"/>
      <sheetName val="Single_WKG"/>
      <sheetName val="Single_Validations"/>
      <sheetName val="Single_NM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-Emi Cal"/>
      <sheetName val="HDFC Life"/>
      <sheetName val="NML"/>
      <sheetName val="Validations"/>
      <sheetName val="PRates_M4"/>
      <sheetName val="WKG"/>
      <sheetName val="LISTS"/>
      <sheetName val="CALCULATOR"/>
      <sheetName val="SANCTION LETTER"/>
      <sheetName val="PENDENCYS.No"/>
      <sheetName val="Location Category"/>
      <sheetName val="Deviation Matrix"/>
      <sheetName val="HDFC"/>
      <sheetName val="Kotak"/>
      <sheetName val="Non Med limits"/>
      <sheetName val="Pricing grid"/>
      <sheetName val="Pricing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etails"/>
      <sheetName val="CAM"/>
      <sheetName val="Fin-1"/>
      <sheetName val="Fin-2"/>
      <sheetName val="Fin-3"/>
      <sheetName val="DSCR"/>
      <sheetName val="Banking"/>
      <sheetName val="Existing Loans"/>
      <sheetName val="Industry Margin"/>
      <sheetName val="VAT"/>
      <sheetName val="Deviation Sheet"/>
      <sheetName val="Sheet1"/>
      <sheetName val="Sheet3"/>
      <sheetName val="Sheet2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6"/>
  <sheetViews>
    <sheetView topLeftCell="A71" zoomScale="80" zoomScaleNormal="80" workbookViewId="0">
      <selection activeCell="K95" sqref="K95"/>
    </sheetView>
  </sheetViews>
  <sheetFormatPr defaultRowHeight="15"/>
  <cols>
    <col min="1" max="1" width="9.140625" style="1" customWidth="1"/>
    <col min="2" max="2" width="2.5703125" style="2" customWidth="1"/>
    <col min="3" max="3" width="14.140625" style="1" customWidth="1"/>
    <col min="4" max="4" width="9.140625" style="2" customWidth="1"/>
    <col min="5" max="5" width="34.42578125" style="1" customWidth="1"/>
    <col min="6" max="6" width="7.5703125" style="2" customWidth="1"/>
    <col min="7" max="7" width="7" style="2" customWidth="1"/>
    <col min="8" max="8" width="8.85546875" style="2" customWidth="1"/>
    <col min="9" max="9" width="9" style="2" customWidth="1"/>
    <col min="10" max="12" width="9.140625" style="2" customWidth="1"/>
    <col min="13" max="13" width="9.28515625" style="2" customWidth="1"/>
    <col min="14" max="14" width="10" style="2" customWidth="1"/>
    <col min="15" max="15" width="9.140625" style="2" customWidth="1"/>
    <col min="16" max="16" width="9.140625" style="1" customWidth="1"/>
    <col min="17" max="17" width="10.7109375" style="1" customWidth="1"/>
    <col min="18" max="1025" width="9.140625" style="1" customWidth="1"/>
  </cols>
  <sheetData>
    <row r="1" spans="2:27" ht="17.25" customHeight="1"/>
    <row r="2" spans="2:27" ht="17.25" customHeight="1">
      <c r="D2" s="3" t="s">
        <v>0</v>
      </c>
      <c r="E2" s="4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27" ht="17.25" customHeight="1">
      <c r="B3" s="5"/>
      <c r="D3" s="6" t="s">
        <v>7</v>
      </c>
      <c r="E3" s="7" t="s">
        <v>8</v>
      </c>
    </row>
    <row r="4" spans="2:27" ht="17.25" customHeight="1">
      <c r="B4" s="5"/>
      <c r="D4" s="494">
        <v>1</v>
      </c>
      <c r="E4" s="495" t="s">
        <v>9</v>
      </c>
      <c r="F4" s="8"/>
      <c r="G4" s="8">
        <v>1</v>
      </c>
      <c r="H4" s="8" t="str">
        <f>IF(F4="","&lt;"&amp;G4,F4&amp;"-"&amp;G4)</f>
        <v>&lt;1</v>
      </c>
      <c r="I4" s="9">
        <v>0</v>
      </c>
      <c r="J4" s="496" t="e">
        <f>#VALUE!</f>
        <v>#VALUE!</v>
      </c>
      <c r="K4" s="10">
        <v>3.4305702849409001</v>
      </c>
      <c r="L4" s="2" t="str">
        <f>IF(K4&lt;G4,H4,IF(K4&lt;G5,H5,IF(K4&lt;G6,H6,H7)))</f>
        <v>&gt;1.25</v>
      </c>
      <c r="M4" s="11">
        <f>VLOOKUP(L4,$H4:$I7,2,0)</f>
        <v>10</v>
      </c>
      <c r="N4" s="11" t="e">
        <f>M4*J4</f>
        <v>#VALUE!</v>
      </c>
    </row>
    <row r="5" spans="2:27" ht="17.25" customHeight="1">
      <c r="B5" s="5"/>
      <c r="C5" s="1" t="s">
        <v>10</v>
      </c>
      <c r="D5" s="494"/>
      <c r="E5" s="495"/>
      <c r="F5" s="9">
        <v>1</v>
      </c>
      <c r="G5" s="9">
        <v>1.1000000000000001</v>
      </c>
      <c r="H5" s="8" t="str">
        <f>IF(F5="","&lt;"&amp;G5,F5&amp;"-"&amp;G5)</f>
        <v>1-1.1</v>
      </c>
      <c r="I5" s="12">
        <f>10/3</f>
        <v>3.3333333333333335</v>
      </c>
      <c r="J5" s="496"/>
      <c r="M5" s="11"/>
      <c r="N5" s="11"/>
      <c r="P5" s="1" t="s">
        <v>11</v>
      </c>
      <c r="R5" s="1" t="s">
        <v>12</v>
      </c>
    </row>
    <row r="6" spans="2:27" ht="17.25" customHeight="1">
      <c r="B6" s="5"/>
      <c r="D6" s="494"/>
      <c r="E6" s="495"/>
      <c r="F6" s="9">
        <v>1.1000000000000001</v>
      </c>
      <c r="G6" s="9">
        <v>1.25</v>
      </c>
      <c r="H6" s="8" t="str">
        <f>IF(F6="","&lt;"&amp;G6,F6&amp;"-"&amp;G6)</f>
        <v>1.1-1.25</v>
      </c>
      <c r="I6" s="12">
        <f>I5+10/3</f>
        <v>6.666666666666667</v>
      </c>
      <c r="J6" s="496"/>
      <c r="M6" s="11"/>
      <c r="N6" s="11"/>
      <c r="P6" s="1" t="s">
        <v>13</v>
      </c>
      <c r="Q6" s="13">
        <f ca="1">RANDBETWEEN(0,1.5)</f>
        <v>1</v>
      </c>
      <c r="R6" s="1">
        <v>1.3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1</v>
      </c>
      <c r="Y6" s="13">
        <f ca="1">RANDBETWEEN(0,1.5)</f>
        <v>0</v>
      </c>
      <c r="Z6" s="13">
        <f ca="1">RANDBETWEEN(0,1.5)</f>
        <v>1</v>
      </c>
      <c r="AA6" s="13">
        <f ca="1">RANDBETWEEN(0,1.5)</f>
        <v>0</v>
      </c>
    </row>
    <row r="7" spans="2:27" ht="17.25" customHeight="1">
      <c r="B7" s="5"/>
      <c r="D7" s="494"/>
      <c r="E7" s="495"/>
      <c r="F7" s="9">
        <v>1.25</v>
      </c>
      <c r="G7" s="9"/>
      <c r="H7" s="8" t="str">
        <f>IF(G7="","&gt;"&amp;F7,IF(F7="","&lt;"&amp;G7,F7&amp;"-"&amp;G7))</f>
        <v>&gt;1.25</v>
      </c>
      <c r="I7" s="12">
        <v>10</v>
      </c>
      <c r="J7" s="496"/>
      <c r="M7" s="11"/>
      <c r="N7" s="11"/>
      <c r="P7" s="1" t="s">
        <v>14</v>
      </c>
      <c r="Q7" s="13">
        <f ca="1">RANDBETWEEN(0,4)</f>
        <v>3</v>
      </c>
      <c r="R7" s="1">
        <v>0</v>
      </c>
      <c r="S7" s="1">
        <v>1</v>
      </c>
      <c r="T7" s="1">
        <v>2</v>
      </c>
      <c r="U7" s="1">
        <v>0</v>
      </c>
      <c r="V7" s="1">
        <v>3</v>
      </c>
      <c r="W7" s="1">
        <v>2</v>
      </c>
      <c r="X7" s="1">
        <v>2</v>
      </c>
      <c r="Y7" s="13">
        <f ca="1">RANDBETWEEN(0,4)</f>
        <v>0</v>
      </c>
      <c r="Z7" s="13">
        <f ca="1">RANDBETWEEN(0,4)</f>
        <v>1</v>
      </c>
      <c r="AA7" s="13">
        <f ca="1">RANDBETWEEN(0,4)</f>
        <v>2</v>
      </c>
    </row>
    <row r="8" spans="2:27" ht="17.25" customHeight="1">
      <c r="B8" s="5"/>
      <c r="D8" s="494">
        <v>2</v>
      </c>
      <c r="E8" s="495" t="s">
        <v>14</v>
      </c>
      <c r="F8" s="8"/>
      <c r="G8" s="8">
        <v>1</v>
      </c>
      <c r="H8" s="8" t="str">
        <f>IF(F8="","&lt;"&amp;G8,F8&amp;"-"&amp;G8)</f>
        <v>&lt;1</v>
      </c>
      <c r="I8" s="12">
        <v>10</v>
      </c>
      <c r="J8" s="496" t="e">
        <f>#VALUE!</f>
        <v>#VALUE!</v>
      </c>
      <c r="K8" s="10">
        <v>1.9949143217024099</v>
      </c>
      <c r="L8" s="2" t="str">
        <f>IF(K8&lt;G8,H8,IF(K8&lt;G9,H9,IF(K8&lt;G10,H10,H11)))</f>
        <v>1-2</v>
      </c>
      <c r="M8" s="11">
        <f>VLOOKUP(L8,$H8:$I11,2,0)</f>
        <v>6.666666666666667</v>
      </c>
      <c r="N8" s="11" t="e">
        <f>M8*J8</f>
        <v>#VALUE!</v>
      </c>
      <c r="P8" s="1" t="s">
        <v>15</v>
      </c>
      <c r="Q8" s="13">
        <f ca="1">RANDBETWEEN(70,200)</f>
        <v>139</v>
      </c>
      <c r="R8" s="1">
        <v>70</v>
      </c>
      <c r="S8" s="1">
        <v>181</v>
      </c>
      <c r="T8" s="1">
        <v>151</v>
      </c>
      <c r="U8" s="1">
        <v>166</v>
      </c>
      <c r="V8" s="1">
        <v>71</v>
      </c>
      <c r="W8" s="1">
        <v>110</v>
      </c>
      <c r="X8" s="1">
        <v>181</v>
      </c>
      <c r="Y8" s="13">
        <f ca="1">RANDBETWEEN(70,200)</f>
        <v>116</v>
      </c>
      <c r="Z8" s="13">
        <f ca="1">RANDBETWEEN(70,200)</f>
        <v>123</v>
      </c>
      <c r="AA8" s="13">
        <f ca="1">RANDBETWEEN(70,200)</f>
        <v>176</v>
      </c>
    </row>
    <row r="9" spans="2:27" ht="17.25" customHeight="1">
      <c r="B9" s="5"/>
      <c r="C9" s="1" t="s">
        <v>16</v>
      </c>
      <c r="D9" s="494"/>
      <c r="E9" s="495"/>
      <c r="F9" s="9">
        <v>1</v>
      </c>
      <c r="G9" s="9">
        <v>2</v>
      </c>
      <c r="H9" s="8" t="str">
        <f>IF(F9="","&lt;"&amp;G9,F9&amp;"-"&amp;G9)</f>
        <v>1-2</v>
      </c>
      <c r="I9" s="12">
        <f>I10+10/3</f>
        <v>6.666666666666667</v>
      </c>
      <c r="J9" s="496"/>
      <c r="M9" s="11"/>
      <c r="N9" s="11"/>
      <c r="P9" s="1" t="s">
        <v>17</v>
      </c>
      <c r="Q9" s="13">
        <f ca="1">RANDBETWEEN(0,3)</f>
        <v>0</v>
      </c>
      <c r="R9" s="1">
        <v>3</v>
      </c>
      <c r="S9" s="1">
        <v>3</v>
      </c>
      <c r="T9" s="1">
        <v>2</v>
      </c>
      <c r="U9" s="1">
        <v>3</v>
      </c>
      <c r="V9" s="1">
        <v>2</v>
      </c>
      <c r="W9" s="1">
        <v>2</v>
      </c>
      <c r="X9" s="1">
        <v>1</v>
      </c>
      <c r="Y9" s="13">
        <f ca="1">RANDBETWEEN(0,3)</f>
        <v>0</v>
      </c>
      <c r="Z9" s="13">
        <f ca="1">RANDBETWEEN(0,3)</f>
        <v>0</v>
      </c>
      <c r="AA9" s="13">
        <f ca="1">RANDBETWEEN(0,3)</f>
        <v>3</v>
      </c>
    </row>
    <row r="10" spans="2:27" ht="17.25" customHeight="1">
      <c r="B10" s="5"/>
      <c r="C10" s="14"/>
      <c r="D10" s="494"/>
      <c r="E10" s="495"/>
      <c r="F10" s="9">
        <v>2</v>
      </c>
      <c r="G10" s="9">
        <v>3</v>
      </c>
      <c r="H10" s="8" t="str">
        <f>IF(F10="","&lt;"&amp;G10,F10&amp;"-"&amp;G10)</f>
        <v>2-3</v>
      </c>
      <c r="I10" s="12">
        <f>10/3</f>
        <v>3.3333333333333335</v>
      </c>
      <c r="J10" s="496"/>
      <c r="M10" s="11"/>
      <c r="N10" s="11"/>
      <c r="P10" s="1" t="s">
        <v>18</v>
      </c>
      <c r="Q10" s="13">
        <f ca="1">RANDBETWEEN(0.8,1.2)</f>
        <v>1</v>
      </c>
      <c r="R10" s="1">
        <v>0.8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3">
        <f ca="1">RANDBETWEEN(0.8,1.2)</f>
        <v>1</v>
      </c>
      <c r="Z10" s="13">
        <f ca="1">RANDBETWEEN(0.8,1.2)</f>
        <v>1</v>
      </c>
      <c r="AA10" s="13">
        <f ca="1">RANDBETWEEN(0.8,1.2)</f>
        <v>1</v>
      </c>
    </row>
    <row r="11" spans="2:27" ht="17.25" customHeight="1">
      <c r="B11" s="5"/>
      <c r="C11" s="14"/>
      <c r="D11" s="494"/>
      <c r="E11" s="495"/>
      <c r="F11" s="9">
        <v>3</v>
      </c>
      <c r="G11" s="9"/>
      <c r="H11" s="8" t="str">
        <f>IF(G11="","&gt;"&amp;F11,IF(F11="","&lt;"&amp;G11,F11&amp;"-"&amp;G11))</f>
        <v>&gt;3</v>
      </c>
      <c r="I11" s="12">
        <v>0</v>
      </c>
      <c r="J11" s="496"/>
      <c r="M11" s="11"/>
      <c r="N11" s="11"/>
      <c r="P11" s="1" t="s">
        <v>19</v>
      </c>
      <c r="Q11" s="13">
        <f ca="1">RANDBETWEEN(0,0.2)</f>
        <v>0</v>
      </c>
      <c r="R11" s="1">
        <v>0.3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3">
        <f ca="1">RANDBETWEEN(0,0.2)</f>
        <v>0</v>
      </c>
      <c r="Z11" s="13">
        <f ca="1">RANDBETWEEN(0,0.2)</f>
        <v>0</v>
      </c>
      <c r="AA11" s="13">
        <f ca="1">RANDBETWEEN(0,0.2)</f>
        <v>0</v>
      </c>
    </row>
    <row r="12" spans="2:27" ht="17.25" customHeight="1">
      <c r="B12" s="5"/>
      <c r="C12" s="14" t="s">
        <v>20</v>
      </c>
      <c r="D12" s="494">
        <v>3</v>
      </c>
      <c r="E12" s="495" t="s">
        <v>21</v>
      </c>
      <c r="F12" s="8"/>
      <c r="G12" s="8">
        <v>90</v>
      </c>
      <c r="H12" s="8" t="str">
        <f>IF(F12="","&lt;"&amp;G12,F12&amp;"-"&amp;G12)</f>
        <v>&lt;90</v>
      </c>
      <c r="I12" s="12">
        <v>10</v>
      </c>
      <c r="J12" s="496" t="e">
        <f>#VALUE!</f>
        <v>#VALUE!</v>
      </c>
      <c r="K12" s="10">
        <v>79.564017659643596</v>
      </c>
      <c r="L12" s="2" t="str">
        <f>IF(K12&lt;G12,H12,IF(K12&lt;G13,H13,IF(K12&lt;G14,H14,H15)))</f>
        <v>&lt;90</v>
      </c>
      <c r="M12" s="11">
        <f>VLOOKUP(L12,$H12:$I15,2,0)</f>
        <v>10</v>
      </c>
      <c r="N12" s="11" t="e">
        <f>M12*J12</f>
        <v>#VALUE!</v>
      </c>
      <c r="P12" s="1" t="s">
        <v>22</v>
      </c>
      <c r="Q12" s="13">
        <f ca="1">RANDBETWEEN(-0.2,0.2)</f>
        <v>0</v>
      </c>
      <c r="R12" s="1">
        <v>0.3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3">
        <f ca="1">RANDBETWEEN(-0.2,0.2)</f>
        <v>0</v>
      </c>
      <c r="Z12" s="13">
        <f ca="1">RANDBETWEEN(-0.2,0.2)</f>
        <v>0</v>
      </c>
      <c r="AA12" s="13">
        <f ca="1">RANDBETWEEN(-0.2,0.2)</f>
        <v>0</v>
      </c>
    </row>
    <row r="13" spans="2:27" ht="17.25" customHeight="1">
      <c r="B13" s="5"/>
      <c r="C13" s="14"/>
      <c r="D13" s="494"/>
      <c r="E13" s="495"/>
      <c r="F13" s="9">
        <v>90</v>
      </c>
      <c r="G13" s="9">
        <v>120</v>
      </c>
      <c r="H13" s="8" t="str">
        <f>IF(F13="","&lt;"&amp;G13,F13&amp;"-"&amp;G13)</f>
        <v>90-120</v>
      </c>
      <c r="I13" s="12">
        <f>I14+10/3</f>
        <v>6.666666666666667</v>
      </c>
      <c r="J13" s="496"/>
      <c r="M13" s="11"/>
      <c r="N13" s="11"/>
      <c r="P13" s="1" t="s">
        <v>23</v>
      </c>
      <c r="Q13" s="13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3">
        <v>2</v>
      </c>
      <c r="Z13" s="13">
        <v>2</v>
      </c>
      <c r="AA13" s="13">
        <v>2</v>
      </c>
    </row>
    <row r="14" spans="2:27" ht="17.25" customHeight="1">
      <c r="B14" s="5"/>
      <c r="C14" s="14"/>
      <c r="D14" s="494"/>
      <c r="E14" s="495"/>
      <c r="F14" s="9">
        <v>120</v>
      </c>
      <c r="G14" s="9">
        <v>180</v>
      </c>
      <c r="H14" s="8" t="str">
        <f>IF(F14="","&lt;"&amp;G14,F14&amp;"-"&amp;G14)</f>
        <v>120-180</v>
      </c>
      <c r="I14" s="12">
        <f>10/3</f>
        <v>3.3333333333333335</v>
      </c>
      <c r="J14" s="496"/>
      <c r="M14" s="11"/>
      <c r="N14" s="11"/>
      <c r="P14" s="1" t="s">
        <v>24</v>
      </c>
      <c r="Q14" s="13">
        <f ca="1">RANDBETWEEN(0,0.04)</f>
        <v>0</v>
      </c>
      <c r="R14" s="1">
        <v>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3">
        <f ca="1">RANDBETWEEN(0,0.04)</f>
        <v>0</v>
      </c>
      <c r="Z14" s="13">
        <f ca="1">RANDBETWEEN(0,0.04)</f>
        <v>0</v>
      </c>
      <c r="AA14" s="13">
        <f ca="1">RANDBETWEEN(0,0.04)</f>
        <v>0</v>
      </c>
    </row>
    <row r="15" spans="2:27" ht="17.25" customHeight="1">
      <c r="B15" s="5"/>
      <c r="C15" s="14"/>
      <c r="D15" s="494"/>
      <c r="E15" s="495"/>
      <c r="F15" s="9">
        <v>180</v>
      </c>
      <c r="G15" s="9"/>
      <c r="H15" s="8" t="str">
        <f>IF(G15="","&gt;"&amp;F15,IF(F15="","&lt;"&amp;G15,F15&amp;"-"&amp;G15))</f>
        <v>&gt;180</v>
      </c>
      <c r="I15" s="12">
        <v>0</v>
      </c>
      <c r="J15" s="496"/>
      <c r="M15" s="11"/>
      <c r="N15" s="11"/>
      <c r="P15" s="1" t="s">
        <v>25</v>
      </c>
      <c r="Q15" s="13">
        <f ca="1">RANDBETWEEN(0,0.2)</f>
        <v>0</v>
      </c>
      <c r="R15" s="1">
        <v>-1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3">
        <f ca="1">RANDBETWEEN(0,0.2)</f>
        <v>0</v>
      </c>
      <c r="Z15" s="13">
        <f ca="1">RANDBETWEEN(0,0.2)</f>
        <v>0</v>
      </c>
      <c r="AA15" s="13">
        <f ca="1">RANDBETWEEN(0,0.2)</f>
        <v>0</v>
      </c>
    </row>
    <row r="16" spans="2:27" ht="17.25" customHeight="1">
      <c r="B16" s="5"/>
      <c r="C16" s="14" t="s">
        <v>20</v>
      </c>
      <c r="D16" s="494">
        <v>4</v>
      </c>
      <c r="E16" s="495" t="s">
        <v>26</v>
      </c>
      <c r="F16" s="8"/>
      <c r="G16" s="8">
        <v>1</v>
      </c>
      <c r="H16" s="8" t="str">
        <f>IF(F16="","&lt;"&amp;G16,F16&amp;"-"&amp;G16)</f>
        <v>&lt;1</v>
      </c>
      <c r="I16" s="12">
        <v>0</v>
      </c>
      <c r="J16" s="496" t="e">
        <f>#VALUE!</f>
        <v>#VALUE!</v>
      </c>
      <c r="K16" s="10">
        <v>5.1951478010614203</v>
      </c>
      <c r="L16" s="2" t="str">
        <f>IF(K16&lt;G16,H16,IF(K16&lt;G17,H17,IF(K16&lt;G18,H18,H19)))</f>
        <v>&gt;2</v>
      </c>
      <c r="M16" s="11">
        <f>VLOOKUP(L16,$H16:$I19,2,0)</f>
        <v>10</v>
      </c>
      <c r="N16" s="11" t="e">
        <f>M16*J16</f>
        <v>#VALUE!</v>
      </c>
      <c r="P16" s="1" t="s">
        <v>27</v>
      </c>
      <c r="Q16" s="13">
        <f ca="1">RANDBETWEEN(1,3)</f>
        <v>1</v>
      </c>
      <c r="R16" s="1" t="s">
        <v>28</v>
      </c>
      <c r="S16" s="1">
        <v>2</v>
      </c>
      <c r="T16" s="1">
        <v>2</v>
      </c>
      <c r="U16" s="1">
        <v>3</v>
      </c>
      <c r="V16" s="1">
        <v>1</v>
      </c>
      <c r="W16" s="1">
        <v>2</v>
      </c>
      <c r="X16" s="1">
        <v>2</v>
      </c>
      <c r="Y16" s="13">
        <f ca="1">RANDBETWEEN(1,3)</f>
        <v>2</v>
      </c>
      <c r="Z16" s="13">
        <f ca="1">RANDBETWEEN(1,3)</f>
        <v>3</v>
      </c>
      <c r="AA16" s="13">
        <f ca="1">RANDBETWEEN(1,3)</f>
        <v>2</v>
      </c>
    </row>
    <row r="17" spans="2:27" ht="17.25" customHeight="1">
      <c r="B17" s="5"/>
      <c r="D17" s="494"/>
      <c r="E17" s="495"/>
      <c r="F17" s="9">
        <v>1</v>
      </c>
      <c r="G17" s="9">
        <v>1.5</v>
      </c>
      <c r="H17" s="8" t="str">
        <f>IF(F17="","&lt;"&amp;G17,F17&amp;"-"&amp;G17)</f>
        <v>1-1.5</v>
      </c>
      <c r="I17" s="12">
        <f>10/3</f>
        <v>3.3333333333333335</v>
      </c>
      <c r="J17" s="496"/>
      <c r="M17" s="11"/>
      <c r="N17" s="11"/>
      <c r="P17" s="1" t="s">
        <v>29</v>
      </c>
      <c r="Q17" s="13">
        <f ca="1">RANDBETWEEN(1,2)</f>
        <v>1</v>
      </c>
      <c r="R17" s="1" t="s">
        <v>30</v>
      </c>
      <c r="S17" s="1">
        <v>2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3">
        <f t="shared" ref="Y17:AA18" ca="1" si="0">RANDBETWEEN(1,2)</f>
        <v>2</v>
      </c>
      <c r="Z17" s="13">
        <f t="shared" ca="1" si="0"/>
        <v>2</v>
      </c>
      <c r="AA17" s="13">
        <f t="shared" ca="1" si="0"/>
        <v>1</v>
      </c>
    </row>
    <row r="18" spans="2:27" ht="17.25" customHeight="1">
      <c r="B18" s="5"/>
      <c r="D18" s="494"/>
      <c r="E18" s="495"/>
      <c r="F18" s="9">
        <v>1.5</v>
      </c>
      <c r="G18" s="9">
        <v>2</v>
      </c>
      <c r="H18" s="8" t="str">
        <f>IF(F18="","&lt;"&amp;G18,F18&amp;"-"&amp;G18)</f>
        <v>1.5-2</v>
      </c>
      <c r="I18" s="12">
        <f>I17+10/3</f>
        <v>6.666666666666667</v>
      </c>
      <c r="J18" s="496"/>
      <c r="M18" s="11"/>
      <c r="N18" s="11"/>
      <c r="P18" s="1" t="s">
        <v>31</v>
      </c>
      <c r="Q18" s="13">
        <f ca="1">RANDBETWEEN(1,2)</f>
        <v>1</v>
      </c>
      <c r="R18" s="1" t="s">
        <v>30</v>
      </c>
      <c r="S18" s="1">
        <v>2</v>
      </c>
      <c r="T18" s="1">
        <v>2</v>
      </c>
      <c r="U18" s="1">
        <v>1</v>
      </c>
      <c r="V18" s="1">
        <v>1</v>
      </c>
      <c r="W18" s="1">
        <v>2</v>
      </c>
      <c r="X18" s="1">
        <v>1</v>
      </c>
      <c r="Y18" s="13">
        <f t="shared" ca="1" si="0"/>
        <v>1</v>
      </c>
      <c r="Z18" s="13">
        <f t="shared" ca="1" si="0"/>
        <v>1</v>
      </c>
      <c r="AA18" s="13">
        <f t="shared" ca="1" si="0"/>
        <v>1</v>
      </c>
    </row>
    <row r="19" spans="2:27" ht="17.25" customHeight="1">
      <c r="B19" s="5"/>
      <c r="D19" s="494"/>
      <c r="E19" s="495"/>
      <c r="F19" s="9">
        <v>2</v>
      </c>
      <c r="G19" s="9"/>
      <c r="H19" s="8" t="str">
        <f>IF(G19="","&gt;"&amp;F19,IF(F19="","&lt;"&amp;G19,F19&amp;"-"&amp;G19))</f>
        <v>&gt;2</v>
      </c>
      <c r="I19" s="12">
        <v>10</v>
      </c>
      <c r="J19" s="496"/>
      <c r="M19" s="11"/>
      <c r="N19" s="11"/>
      <c r="P19" s="1" t="s">
        <v>32</v>
      </c>
      <c r="Q19" s="13">
        <f ca="1">RANDBETWEEN(0,10)</f>
        <v>3</v>
      </c>
      <c r="R19" s="1">
        <v>8</v>
      </c>
      <c r="S19" s="1">
        <v>9</v>
      </c>
      <c r="T19" s="1">
        <v>0</v>
      </c>
      <c r="U19" s="1">
        <v>6</v>
      </c>
      <c r="V19" s="1">
        <v>4</v>
      </c>
      <c r="W19" s="1">
        <v>4</v>
      </c>
      <c r="X19" s="1">
        <v>4</v>
      </c>
      <c r="Y19" s="13">
        <f t="shared" ref="Y19:AA20" ca="1" si="1">RANDBETWEEN(0,10)</f>
        <v>0</v>
      </c>
      <c r="Z19" s="13">
        <f t="shared" ca="1" si="1"/>
        <v>4</v>
      </c>
      <c r="AA19" s="13">
        <f t="shared" ca="1" si="1"/>
        <v>6</v>
      </c>
    </row>
    <row r="20" spans="2:27" ht="17.25" customHeight="1">
      <c r="B20" s="5"/>
      <c r="D20" s="494">
        <v>5</v>
      </c>
      <c r="E20" s="495" t="s">
        <v>33</v>
      </c>
      <c r="F20" s="8"/>
      <c r="G20" s="15">
        <v>0.9</v>
      </c>
      <c r="H20" s="8" t="str">
        <f>IF(F20="","&lt;"&amp;G20,F20&amp;"-"&amp;G20)</f>
        <v>&lt;0.9</v>
      </c>
      <c r="I20" s="12">
        <v>10</v>
      </c>
      <c r="J20" s="496" t="e">
        <f>#VALUE!</f>
        <v>#VALUE!</v>
      </c>
      <c r="K20" s="16" t="s">
        <v>34</v>
      </c>
      <c r="L20" s="2" t="str">
        <f>IF(K20&lt;G20,H20,IF(K20&lt;G21,H21,IF(K20&lt;G22,H22,H23)))</f>
        <v>&gt;1.1</v>
      </c>
      <c r="M20" s="11">
        <f>VLOOKUP(L20,$H20:$I23,2,0)</f>
        <v>0</v>
      </c>
      <c r="N20" s="11" t="e">
        <f>M20*J20</f>
        <v>#VALUE!</v>
      </c>
      <c r="P20" s="1" t="s">
        <v>35</v>
      </c>
      <c r="Q20" s="13">
        <f ca="1">RANDBETWEEN(0,10)</f>
        <v>7</v>
      </c>
      <c r="R20" s="1">
        <v>8</v>
      </c>
      <c r="S20" s="1">
        <v>8</v>
      </c>
      <c r="T20" s="1">
        <v>1</v>
      </c>
      <c r="U20" s="1">
        <v>1</v>
      </c>
      <c r="V20" s="1">
        <v>10</v>
      </c>
      <c r="W20" s="1">
        <v>9</v>
      </c>
      <c r="X20" s="1">
        <v>4</v>
      </c>
      <c r="Y20" s="13">
        <f t="shared" ca="1" si="1"/>
        <v>8</v>
      </c>
      <c r="Z20" s="13">
        <f t="shared" ca="1" si="1"/>
        <v>3</v>
      </c>
      <c r="AA20" s="13">
        <f t="shared" ca="1" si="1"/>
        <v>4</v>
      </c>
    </row>
    <row r="21" spans="2:27" ht="17.25" customHeight="1">
      <c r="B21" s="5"/>
      <c r="C21" s="1" t="s">
        <v>36</v>
      </c>
      <c r="D21" s="494"/>
      <c r="E21" s="495"/>
      <c r="F21" s="15">
        <v>0.9</v>
      </c>
      <c r="G21" s="17">
        <v>1</v>
      </c>
      <c r="H21" s="8" t="str">
        <f>IF(F21="","&lt;"&amp;G21,F21&amp;"-"&amp;G21)</f>
        <v>0.9-1</v>
      </c>
      <c r="I21" s="12">
        <f>I22+10/3</f>
        <v>6.666666666666667</v>
      </c>
      <c r="J21" s="496"/>
      <c r="K21" s="18"/>
      <c r="M21" s="11"/>
      <c r="N21" s="11"/>
      <c r="P21" s="1" t="s">
        <v>37</v>
      </c>
      <c r="Q21" s="13">
        <f ca="1">RANDBETWEEN(0,8)</f>
        <v>7</v>
      </c>
      <c r="R21" s="1">
        <v>0</v>
      </c>
      <c r="S21" s="1">
        <v>5</v>
      </c>
      <c r="T21" s="1">
        <v>1</v>
      </c>
      <c r="U21" s="1">
        <v>7</v>
      </c>
      <c r="V21" s="1">
        <v>0</v>
      </c>
      <c r="W21" s="1">
        <v>1</v>
      </c>
      <c r="X21" s="1">
        <v>0</v>
      </c>
      <c r="Y21" s="13">
        <f ca="1">RANDBETWEEN(0,8)</f>
        <v>2</v>
      </c>
      <c r="Z21" s="13">
        <f ca="1">RANDBETWEEN(0,8)</f>
        <v>6</v>
      </c>
      <c r="AA21" s="13">
        <f ca="1">RANDBETWEEN(0,8)</f>
        <v>4</v>
      </c>
    </row>
    <row r="22" spans="2:27" ht="17.25" customHeight="1">
      <c r="B22" s="5"/>
      <c r="D22" s="494"/>
      <c r="E22" s="495"/>
      <c r="F22" s="17">
        <v>1</v>
      </c>
      <c r="G22" s="17">
        <v>1.1000000000000001</v>
      </c>
      <c r="H22" s="8" t="str">
        <f>IF(F22="","&lt;"&amp;G22,F22&amp;"-"&amp;G22)</f>
        <v>1-1.1</v>
      </c>
      <c r="I22" s="12">
        <f>10/3</f>
        <v>3.3333333333333335</v>
      </c>
      <c r="J22" s="496"/>
      <c r="M22" s="11"/>
      <c r="N22" s="11"/>
      <c r="P22" s="1" t="s">
        <v>38</v>
      </c>
      <c r="Q22" s="13">
        <f ca="1">RANDBETWEEN(1,7)</f>
        <v>3</v>
      </c>
      <c r="R22" s="1">
        <v>1</v>
      </c>
      <c r="S22" s="1">
        <v>7</v>
      </c>
      <c r="T22" s="1">
        <v>3</v>
      </c>
      <c r="U22" s="1">
        <v>6</v>
      </c>
      <c r="V22" s="1">
        <v>3</v>
      </c>
      <c r="W22" s="1">
        <v>7</v>
      </c>
      <c r="X22" s="1">
        <v>6</v>
      </c>
      <c r="Y22" s="13">
        <f ca="1">RANDBETWEEN(1,7)</f>
        <v>6</v>
      </c>
      <c r="Z22" s="13">
        <f ca="1">RANDBETWEEN(1,7)</f>
        <v>7</v>
      </c>
      <c r="AA22" s="13">
        <f ca="1">RANDBETWEEN(1,7)</f>
        <v>1</v>
      </c>
    </row>
    <row r="23" spans="2:27" ht="17.25" customHeight="1">
      <c r="B23" s="5"/>
      <c r="D23" s="494"/>
      <c r="E23" s="495"/>
      <c r="F23" s="17">
        <v>1.1000000000000001</v>
      </c>
      <c r="G23" s="9"/>
      <c r="H23" s="8" t="str">
        <f>IF(G23="","&gt;"&amp;F23,IF(F23="","&lt;"&amp;G23,F23&amp;"-"&amp;G23))</f>
        <v>&gt;1.1</v>
      </c>
      <c r="I23" s="12">
        <v>0</v>
      </c>
      <c r="J23" s="496"/>
      <c r="M23" s="11"/>
      <c r="N23" s="11"/>
      <c r="P23" s="1" t="s">
        <v>39</v>
      </c>
      <c r="Q23" s="13">
        <f ca="1">RANDBETWEEN(2,10)</f>
        <v>9</v>
      </c>
      <c r="R23" s="1">
        <v>0</v>
      </c>
      <c r="S23" s="1">
        <v>3</v>
      </c>
      <c r="T23" s="1">
        <v>6</v>
      </c>
      <c r="U23" s="1">
        <v>6</v>
      </c>
      <c r="V23" s="1">
        <v>5</v>
      </c>
      <c r="W23" s="1">
        <v>4</v>
      </c>
      <c r="X23" s="1">
        <v>9</v>
      </c>
      <c r="Y23" s="13">
        <f ca="1">RANDBETWEEN(2,10)</f>
        <v>5</v>
      </c>
      <c r="Z23" s="13">
        <f ca="1">RANDBETWEEN(2,10)</f>
        <v>3</v>
      </c>
      <c r="AA23" s="13">
        <f ca="1">RANDBETWEEN(2,10)</f>
        <v>7</v>
      </c>
    </row>
    <row r="24" spans="2:27" ht="17.25" customHeight="1">
      <c r="B24" s="5"/>
      <c r="D24" s="494">
        <v>6</v>
      </c>
      <c r="E24" s="495" t="s">
        <v>19</v>
      </c>
      <c r="F24" s="8"/>
      <c r="G24" s="15">
        <v>0</v>
      </c>
      <c r="H24" s="8" t="str">
        <f>IF(F24="","&lt;"&amp;G24,F24&amp;"-"&amp;G24)</f>
        <v>&lt;0</v>
      </c>
      <c r="I24" s="12">
        <v>0</v>
      </c>
      <c r="J24" s="496" t="e">
        <f>#VALUE!</f>
        <v>#VALUE!</v>
      </c>
      <c r="K24" s="19">
        <v>0.28318981820400202</v>
      </c>
      <c r="L24" s="2" t="str">
        <f>IF(K24&lt;G24,H24,IF(K24&lt;G25,H25,IF(K24&lt;G26,H26,H27)))</f>
        <v>&gt;0.2</v>
      </c>
      <c r="M24" s="11">
        <f>VLOOKUP(L24,$H24:$I27,2,0)</f>
        <v>10</v>
      </c>
      <c r="N24" s="11" t="e">
        <f>M24*J24</f>
        <v>#VALUE!</v>
      </c>
      <c r="P24" s="1" t="s">
        <v>40</v>
      </c>
      <c r="Q24" s="13">
        <f ca="1">RANDBETWEEN(600,700)</f>
        <v>686</v>
      </c>
      <c r="R24" s="1">
        <v>750</v>
      </c>
      <c r="S24" s="1">
        <v>695</v>
      </c>
      <c r="T24" s="1">
        <v>656</v>
      </c>
      <c r="U24" s="1">
        <v>607</v>
      </c>
      <c r="V24" s="1">
        <v>652</v>
      </c>
      <c r="W24" s="1">
        <v>646</v>
      </c>
      <c r="X24" s="1">
        <v>601</v>
      </c>
      <c r="Y24" s="13">
        <f ca="1">RANDBETWEEN(600,700)</f>
        <v>682</v>
      </c>
      <c r="Z24" s="13">
        <f ca="1">RANDBETWEEN(600,700)</f>
        <v>649</v>
      </c>
      <c r="AA24" s="13">
        <f ca="1">RANDBETWEEN(600,700)</f>
        <v>668</v>
      </c>
    </row>
    <row r="25" spans="2:27" ht="17.25" customHeight="1">
      <c r="B25" s="5"/>
      <c r="C25" s="1" t="s">
        <v>41</v>
      </c>
      <c r="D25" s="494"/>
      <c r="E25" s="495"/>
      <c r="F25" s="15">
        <v>0</v>
      </c>
      <c r="G25" s="17">
        <v>0.1</v>
      </c>
      <c r="H25" s="8" t="str">
        <f>IF(F25="","&lt;"&amp;G25,F25&amp;"-"&amp;G25)</f>
        <v>0-0.1</v>
      </c>
      <c r="I25" s="12">
        <f>10/3</f>
        <v>3.3333333333333335</v>
      </c>
      <c r="J25" s="496"/>
      <c r="M25" s="11"/>
      <c r="N25" s="11"/>
      <c r="P25" s="1" t="s">
        <v>42</v>
      </c>
      <c r="Q25" s="13">
        <f ca="1">RANDBETWEEN(0,10)</f>
        <v>2</v>
      </c>
      <c r="R25" s="1">
        <v>10</v>
      </c>
      <c r="S25" s="1">
        <v>9</v>
      </c>
      <c r="T25" s="1">
        <v>10</v>
      </c>
      <c r="U25" s="1">
        <v>8</v>
      </c>
      <c r="V25" s="1">
        <v>4</v>
      </c>
      <c r="W25" s="1">
        <v>10</v>
      </c>
      <c r="X25" s="1">
        <v>4</v>
      </c>
      <c r="Y25" s="13">
        <f ca="1">RANDBETWEEN(0,10)</f>
        <v>9</v>
      </c>
      <c r="Z25" s="13">
        <f ca="1">RANDBETWEEN(0,10)</f>
        <v>7</v>
      </c>
      <c r="AA25" s="13">
        <f ca="1">RANDBETWEEN(0,10)</f>
        <v>9</v>
      </c>
    </row>
    <row r="26" spans="2:27" ht="17.25" customHeight="1">
      <c r="B26" s="5"/>
      <c r="D26" s="494"/>
      <c r="E26" s="495"/>
      <c r="F26" s="17">
        <v>0.1</v>
      </c>
      <c r="G26" s="17">
        <v>0.2</v>
      </c>
      <c r="H26" s="8" t="str">
        <f>IF(F26="","&lt;"&amp;G26,F26&amp;"-"&amp;G26)</f>
        <v>0.1-0.2</v>
      </c>
      <c r="I26" s="12">
        <f>I25+10/3</f>
        <v>6.666666666666667</v>
      </c>
      <c r="J26" s="496"/>
      <c r="M26" s="11"/>
      <c r="N26" s="11"/>
      <c r="P26" s="1" t="s">
        <v>5</v>
      </c>
      <c r="Q26" s="20" t="e">
        <f>G94</f>
        <v>#VALUE!</v>
      </c>
      <c r="R26" s="1">
        <v>6.99</v>
      </c>
      <c r="S26" s="1">
        <v>3.61375</v>
      </c>
      <c r="T26" s="1">
        <v>3.9987499999999998</v>
      </c>
      <c r="U26" s="1">
        <v>4.5199999999999996</v>
      </c>
      <c r="V26" s="1">
        <v>4.6924999999999999</v>
      </c>
      <c r="W26" s="1">
        <v>4.2287499999999998</v>
      </c>
      <c r="X26" s="1">
        <v>4.1212499999999999</v>
      </c>
      <c r="Y26" s="20" t="e">
        <f>O94</f>
        <v>#VALUE!</v>
      </c>
      <c r="Z26" s="20" t="e">
        <f>P94</f>
        <v>#VALUE!</v>
      </c>
      <c r="AA26" s="20" t="e">
        <f>Q94</f>
        <v>#VALUE!</v>
      </c>
    </row>
    <row r="27" spans="2:27" ht="17.25" customHeight="1">
      <c r="B27" s="5"/>
      <c r="D27" s="494"/>
      <c r="E27" s="495"/>
      <c r="F27" s="17">
        <v>0.2</v>
      </c>
      <c r="G27" s="9"/>
      <c r="H27" s="8" t="str">
        <f>IF(G27="","&gt;"&amp;F27,IF(F27="","&lt;"&amp;G27,F27&amp;"-"&amp;G27))</f>
        <v>&gt;0.2</v>
      </c>
      <c r="I27" s="12">
        <v>10</v>
      </c>
      <c r="J27" s="496"/>
      <c r="M27" s="11"/>
      <c r="N27" s="11"/>
    </row>
    <row r="28" spans="2:27" ht="17.25" customHeight="1">
      <c r="B28" s="5"/>
      <c r="D28" s="494">
        <v>7</v>
      </c>
      <c r="E28" s="495" t="s">
        <v>22</v>
      </c>
      <c r="F28" s="8"/>
      <c r="G28" s="15">
        <v>0</v>
      </c>
      <c r="H28" s="8" t="str">
        <f>IF(F28="","&lt;"&amp;G28,F28&amp;"-"&amp;G28)</f>
        <v>&lt;0</v>
      </c>
      <c r="I28" s="12">
        <v>0</v>
      </c>
      <c r="J28" s="496" t="e">
        <f>#VALUE!</f>
        <v>#VALUE!</v>
      </c>
      <c r="K28" s="19">
        <v>0.31872857659416098</v>
      </c>
      <c r="L28" s="2" t="str">
        <f>IF(K28&lt;G28,H28,IF(K28&lt;G29,H29,IF(K28&lt;G30,H30,H31)))</f>
        <v>&gt;0.2</v>
      </c>
      <c r="M28" s="11">
        <f>VLOOKUP(L28,$H28:$I31,2,0)</f>
        <v>10</v>
      </c>
      <c r="N28" s="11" t="e">
        <f>M28*J28</f>
        <v>#VALUE!</v>
      </c>
    </row>
    <row r="29" spans="2:27" ht="17.25" customHeight="1">
      <c r="B29" s="5"/>
      <c r="C29" s="1" t="s">
        <v>43</v>
      </c>
      <c r="D29" s="494"/>
      <c r="E29" s="495"/>
      <c r="F29" s="15">
        <v>0</v>
      </c>
      <c r="G29" s="17">
        <v>0.1</v>
      </c>
      <c r="H29" s="8" t="str">
        <f>IF(F29="","&lt;"&amp;G29,F29&amp;"-"&amp;G29)</f>
        <v>0-0.1</v>
      </c>
      <c r="I29" s="12">
        <f>10/3</f>
        <v>3.3333333333333335</v>
      </c>
      <c r="J29" s="496"/>
      <c r="M29" s="11"/>
      <c r="N29" s="11"/>
    </row>
    <row r="30" spans="2:27" ht="17.25" customHeight="1">
      <c r="B30" s="5"/>
      <c r="D30" s="494"/>
      <c r="E30" s="495"/>
      <c r="F30" s="17">
        <v>0.1</v>
      </c>
      <c r="G30" s="17">
        <v>0.2</v>
      </c>
      <c r="H30" s="8" t="str">
        <f>IF(F30="","&lt;"&amp;G30,F30&amp;"-"&amp;G30)</f>
        <v>0.1-0.2</v>
      </c>
      <c r="I30" s="12">
        <f>I29+10/3</f>
        <v>6.666666666666667</v>
      </c>
      <c r="J30" s="496"/>
      <c r="M30" s="11"/>
      <c r="N30" s="11"/>
    </row>
    <row r="31" spans="2:27" ht="17.25" customHeight="1">
      <c r="B31" s="5"/>
      <c r="C31" s="14"/>
      <c r="D31" s="494"/>
      <c r="E31" s="495"/>
      <c r="F31" s="17">
        <v>0.2</v>
      </c>
      <c r="G31" s="9"/>
      <c r="H31" s="8" t="str">
        <f>IF(G31="","&gt;"&amp;F31,IF(F31="","&lt;"&amp;G31,F31&amp;"-"&amp;G31))</f>
        <v>&gt;0.2</v>
      </c>
      <c r="I31" s="12">
        <v>10</v>
      </c>
      <c r="J31" s="496"/>
      <c r="M31" s="11"/>
      <c r="N31" s="11"/>
    </row>
    <row r="32" spans="2:27" ht="17.25" customHeight="1">
      <c r="B32" s="5"/>
      <c r="C32" s="14" t="s">
        <v>44</v>
      </c>
      <c r="D32" s="494">
        <v>8</v>
      </c>
      <c r="E32" s="495" t="s">
        <v>23</v>
      </c>
      <c r="F32" s="8"/>
      <c r="G32" s="15">
        <v>0.7</v>
      </c>
      <c r="H32" s="8" t="str">
        <f>IF(F32="","&lt;"&amp;G32,F32&amp;"-"&amp;G32)</f>
        <v>&lt;0.7</v>
      </c>
      <c r="I32" s="12">
        <v>0</v>
      </c>
      <c r="J32" s="496" t="e">
        <f>#VALUE!</f>
        <v>#VALUE!</v>
      </c>
      <c r="K32" s="19">
        <v>1.18137693745031</v>
      </c>
      <c r="L32" s="2" t="str">
        <f>IF(K32&lt;G32,H32,IF(K32&lt;G33,H33,IF(K32&lt;G34,H34,H35)))</f>
        <v>&gt;1</v>
      </c>
      <c r="M32" s="11">
        <f>VLOOKUP(L32,$H32:$I35,2,0)</f>
        <v>10</v>
      </c>
      <c r="N32" s="11" t="e">
        <f>M32*J32</f>
        <v>#VALUE!</v>
      </c>
    </row>
    <row r="33" spans="2:14" ht="17.25" customHeight="1">
      <c r="B33" s="5"/>
      <c r="C33" s="14"/>
      <c r="D33" s="494"/>
      <c r="E33" s="495"/>
      <c r="F33" s="15">
        <v>0.7</v>
      </c>
      <c r="G33" s="17">
        <v>0.8</v>
      </c>
      <c r="H33" s="8" t="str">
        <f>IF(F33="","&lt;"&amp;G33,F33&amp;"-"&amp;G33)</f>
        <v>0.7-0.8</v>
      </c>
      <c r="I33" s="12">
        <f>10/3</f>
        <v>3.3333333333333335</v>
      </c>
      <c r="J33" s="496"/>
      <c r="M33" s="11"/>
      <c r="N33" s="11"/>
    </row>
    <row r="34" spans="2:14" ht="17.25" customHeight="1">
      <c r="B34" s="5"/>
      <c r="C34" s="14"/>
      <c r="D34" s="494"/>
      <c r="E34" s="495"/>
      <c r="F34" s="17">
        <v>0.8</v>
      </c>
      <c r="G34" s="17">
        <v>1</v>
      </c>
      <c r="H34" s="8" t="str">
        <f>IF(F34="","&lt;"&amp;G34,F34&amp;"-"&amp;G34)</f>
        <v>0.8-1</v>
      </c>
      <c r="I34" s="12">
        <f>I33+10/3</f>
        <v>6.666666666666667</v>
      </c>
      <c r="J34" s="496"/>
      <c r="M34" s="11"/>
      <c r="N34" s="11"/>
    </row>
    <row r="35" spans="2:14" ht="17.25" customHeight="1">
      <c r="B35" s="5"/>
      <c r="C35" s="14"/>
      <c r="D35" s="494"/>
      <c r="E35" s="495"/>
      <c r="F35" s="17">
        <v>1</v>
      </c>
      <c r="G35" s="9"/>
      <c r="H35" s="8" t="str">
        <f>IF(G35="","&gt;"&amp;F35,IF(F35="","&lt;"&amp;G35,F35&amp;"-"&amp;G35))</f>
        <v>&gt;1</v>
      </c>
      <c r="I35" s="12">
        <v>10</v>
      </c>
      <c r="J35" s="496"/>
      <c r="M35" s="11"/>
      <c r="N35" s="11"/>
    </row>
    <row r="36" spans="2:14" ht="17.25" customHeight="1">
      <c r="B36" s="5"/>
      <c r="C36" s="14"/>
      <c r="D36" s="494">
        <v>9</v>
      </c>
      <c r="E36" s="495" t="s">
        <v>24</v>
      </c>
      <c r="F36" s="8"/>
      <c r="G36" s="15">
        <v>0.01</v>
      </c>
      <c r="H36" s="8" t="str">
        <f>IF(F36="","&lt;"&amp;G36,F36&amp;"-"&amp;G36)</f>
        <v>&lt;0.01</v>
      </c>
      <c r="I36" s="12">
        <v>10</v>
      </c>
      <c r="J36" s="496" t="e">
        <f>#VALUE!</f>
        <v>#VALUE!</v>
      </c>
      <c r="K36" s="19">
        <v>0</v>
      </c>
      <c r="L36" s="2" t="str">
        <f>IF(K36&lt;G36,H36,IF(K36&lt;G37,H37,IF(K36&lt;G38,H38,H39)))</f>
        <v>&lt;0.01</v>
      </c>
      <c r="M36" s="11">
        <f>VLOOKUP(L36,$H36:$I39,2,0)</f>
        <v>10</v>
      </c>
      <c r="N36" s="11" t="e">
        <f>M36*J36</f>
        <v>#VALUE!</v>
      </c>
    </row>
    <row r="37" spans="2:14" ht="17.25" customHeight="1">
      <c r="B37" s="5"/>
      <c r="C37" s="14"/>
      <c r="D37" s="494"/>
      <c r="E37" s="495"/>
      <c r="F37" s="15">
        <v>0.01</v>
      </c>
      <c r="G37" s="17">
        <v>0.02</v>
      </c>
      <c r="H37" s="8" t="str">
        <f>IF(F37="","&lt;"&amp;G37,F37&amp;"-"&amp;G37)</f>
        <v>0.01-0.02</v>
      </c>
      <c r="I37" s="12">
        <f>I38+10/3</f>
        <v>6.666666666666667</v>
      </c>
      <c r="J37" s="496"/>
      <c r="M37" s="11"/>
      <c r="N37" s="11"/>
    </row>
    <row r="38" spans="2:14" ht="17.25" customHeight="1">
      <c r="B38" s="5"/>
      <c r="C38" s="14" t="s">
        <v>45</v>
      </c>
      <c r="D38" s="494"/>
      <c r="E38" s="495"/>
      <c r="F38" s="17">
        <v>0.02</v>
      </c>
      <c r="G38" s="17">
        <v>0.03</v>
      </c>
      <c r="H38" s="8" t="str">
        <f>IF(F38="","&lt;"&amp;G38,F38&amp;"-"&amp;G38)</f>
        <v>0.02-0.03</v>
      </c>
      <c r="I38" s="12">
        <f>10/3</f>
        <v>3.3333333333333335</v>
      </c>
      <c r="J38" s="496"/>
      <c r="M38" s="11"/>
      <c r="N38" s="11"/>
    </row>
    <row r="39" spans="2:14" ht="17.25" customHeight="1">
      <c r="B39" s="5"/>
      <c r="C39" s="14"/>
      <c r="D39" s="494"/>
      <c r="E39" s="495"/>
      <c r="F39" s="17">
        <v>0.03</v>
      </c>
      <c r="G39" s="9"/>
      <c r="H39" s="8" t="str">
        <f>IF(G39="","&gt;"&amp;F39,IF(F39="","&lt;"&amp;G39,F39&amp;"-"&amp;G39))</f>
        <v>&gt;0.03</v>
      </c>
      <c r="I39" s="12">
        <v>0</v>
      </c>
      <c r="J39" s="496"/>
      <c r="M39" s="11"/>
      <c r="N39" s="11"/>
    </row>
    <row r="40" spans="2:14" ht="17.25" customHeight="1">
      <c r="B40" s="5"/>
      <c r="D40" s="494">
        <v>10</v>
      </c>
      <c r="E40" s="495" t="s">
        <v>46</v>
      </c>
      <c r="F40" s="8"/>
      <c r="G40" s="15">
        <v>0</v>
      </c>
      <c r="H40" s="8" t="str">
        <f>IF(F40="","&lt;"&amp;G40,F40&amp;"-"&amp;G40)</f>
        <v>&lt;0</v>
      </c>
      <c r="I40" s="12">
        <v>0</v>
      </c>
      <c r="J40" s="496" t="e">
        <f>#VALUE!</f>
        <v>#VALUE!</v>
      </c>
      <c r="K40" s="19">
        <v>5.7196345207407902E-3</v>
      </c>
      <c r="L40" s="2" t="str">
        <f>IF(K40&lt;G40,H40,IF(K40&lt;G41,H41,IF(K40&lt;G42,H42,H43)))</f>
        <v>0-0.1</v>
      </c>
      <c r="M40" s="11">
        <f>VLOOKUP(L40,$H40:$I43,2,0)</f>
        <v>3.3333333333333335</v>
      </c>
      <c r="N40" s="11" t="e">
        <f>M40*J40</f>
        <v>#VALUE!</v>
      </c>
    </row>
    <row r="41" spans="2:14" ht="17.25" customHeight="1">
      <c r="B41" s="5"/>
      <c r="C41" s="1" t="s">
        <v>47</v>
      </c>
      <c r="D41" s="494"/>
      <c r="E41" s="495"/>
      <c r="F41" s="15">
        <v>0</v>
      </c>
      <c r="G41" s="17">
        <v>0.1</v>
      </c>
      <c r="H41" s="8" t="str">
        <f>IF(F41="","&lt;"&amp;G41,F41&amp;"-"&amp;G41)</f>
        <v>0-0.1</v>
      </c>
      <c r="I41" s="12">
        <f>10/3</f>
        <v>3.3333333333333335</v>
      </c>
      <c r="J41" s="496"/>
      <c r="M41" s="11"/>
      <c r="N41" s="11"/>
    </row>
    <row r="42" spans="2:14" ht="17.25" customHeight="1">
      <c r="B42" s="5"/>
      <c r="D42" s="494"/>
      <c r="E42" s="495"/>
      <c r="F42" s="17">
        <v>0.1</v>
      </c>
      <c r="G42" s="17">
        <v>0.2</v>
      </c>
      <c r="H42" s="8" t="str">
        <f>IF(F42="","&lt;"&amp;G42,F42&amp;"-"&amp;G42)</f>
        <v>0.1-0.2</v>
      </c>
      <c r="I42" s="12">
        <f>I41+10/3</f>
        <v>6.666666666666667</v>
      </c>
      <c r="J42" s="496"/>
      <c r="M42" s="11"/>
      <c r="N42" s="11"/>
    </row>
    <row r="43" spans="2:14" ht="17.25" customHeight="1">
      <c r="B43" s="5"/>
      <c r="D43" s="494"/>
      <c r="E43" s="495"/>
      <c r="F43" s="17">
        <v>0.2</v>
      </c>
      <c r="G43" s="9"/>
      <c r="H43" s="8" t="str">
        <f>IF(G43="","&gt;"&amp;F43,IF(F43="","&lt;"&amp;G43,F43&amp;"-"&amp;G43))</f>
        <v>&gt;0.2</v>
      </c>
      <c r="I43" s="12">
        <v>10</v>
      </c>
      <c r="J43" s="496"/>
      <c r="M43" s="11"/>
      <c r="N43" s="11"/>
    </row>
    <row r="44" spans="2:14" ht="17.25" customHeight="1">
      <c r="B44" s="21"/>
      <c r="C44" s="22"/>
      <c r="D44" s="23"/>
      <c r="E44" s="24"/>
      <c r="F44" s="21"/>
      <c r="G44" s="21"/>
      <c r="H44" s="21"/>
      <c r="I44" s="21"/>
      <c r="J44" s="21" t="e">
        <f>SUM(J4:J43)</f>
        <v>#VALUE!</v>
      </c>
      <c r="M44" s="11"/>
      <c r="N44" s="11" t="e">
        <f>SUM(N4:N42)/J44</f>
        <v>#VALUE!</v>
      </c>
    </row>
    <row r="45" spans="2:14" ht="17.25" customHeight="1">
      <c r="B45" s="21"/>
      <c r="C45" s="22"/>
      <c r="D45" s="25"/>
      <c r="E45" s="26" t="s">
        <v>48</v>
      </c>
    </row>
    <row r="46" spans="2:14" ht="17.25" customHeight="1">
      <c r="B46" s="21"/>
      <c r="C46" s="22"/>
      <c r="D46" s="27" t="s">
        <v>49</v>
      </c>
      <c r="E46" s="28" t="s">
        <v>50</v>
      </c>
    </row>
    <row r="47" spans="2:14" ht="17.25" customHeight="1">
      <c r="B47" s="5"/>
      <c r="D47" s="497">
        <v>1</v>
      </c>
      <c r="E47" s="495" t="s">
        <v>27</v>
      </c>
      <c r="F47" s="9"/>
      <c r="G47" s="9" t="s">
        <v>51</v>
      </c>
      <c r="H47" s="9" t="str">
        <f t="shared" ref="H47:H54" si="2">G47</f>
        <v>LG</v>
      </c>
      <c r="I47" s="9">
        <v>0</v>
      </c>
      <c r="J47" s="498">
        <v>15</v>
      </c>
      <c r="K47" s="29" t="s">
        <v>51</v>
      </c>
      <c r="L47" s="2" t="str">
        <f>IF(K47=G47,H47,IF(K47=G48,H48,IF(K47=G49,H49)))</f>
        <v>LG</v>
      </c>
      <c r="M47" s="2">
        <f>VLOOKUP(L47,$H47:$I50,2,0)</f>
        <v>0</v>
      </c>
      <c r="N47" s="2">
        <f>M47*J47</f>
        <v>0</v>
      </c>
    </row>
    <row r="48" spans="2:14" ht="17.25" customHeight="1">
      <c r="B48" s="5"/>
      <c r="C48" s="1" t="s">
        <v>52</v>
      </c>
      <c r="D48" s="497"/>
      <c r="E48" s="495"/>
      <c r="F48" s="9"/>
      <c r="G48" s="9" t="s">
        <v>53</v>
      </c>
      <c r="H48" s="9" t="str">
        <f t="shared" si="2"/>
        <v>MG</v>
      </c>
      <c r="I48" s="9">
        <v>5</v>
      </c>
      <c r="J48" s="498"/>
      <c r="K48" s="30"/>
    </row>
    <row r="49" spans="2:15" ht="17.25" customHeight="1">
      <c r="B49" s="5"/>
      <c r="D49" s="497"/>
      <c r="E49" s="495"/>
      <c r="F49" s="9"/>
      <c r="G49" s="9" t="s">
        <v>28</v>
      </c>
      <c r="H49" s="9" t="str">
        <f t="shared" si="2"/>
        <v>HG</v>
      </c>
      <c r="I49" s="9">
        <v>10</v>
      </c>
      <c r="J49" s="498"/>
    </row>
    <row r="50" spans="2:15" ht="17.25" customHeight="1">
      <c r="B50" s="5"/>
      <c r="D50" s="494">
        <v>2</v>
      </c>
      <c r="E50" s="495" t="s">
        <v>29</v>
      </c>
      <c r="F50" s="8"/>
      <c r="G50" s="8" t="s">
        <v>54</v>
      </c>
      <c r="H50" s="8" t="str">
        <f t="shared" si="2"/>
        <v>Rented</v>
      </c>
      <c r="I50" s="9">
        <v>0</v>
      </c>
      <c r="J50" s="494">
        <v>15</v>
      </c>
      <c r="K50" s="2" t="s">
        <v>30</v>
      </c>
      <c r="L50" s="2" t="str">
        <f>IF(K50="Yes",H51,H50)</f>
        <v>Owned</v>
      </c>
      <c r="M50" s="2">
        <f>VLOOKUP(L50,$H50:$I51,2,0)</f>
        <v>10</v>
      </c>
      <c r="N50" s="2">
        <f>M50*J50</f>
        <v>150</v>
      </c>
    </row>
    <row r="51" spans="2:15" ht="17.25" customHeight="1">
      <c r="B51" s="5"/>
      <c r="D51" s="494"/>
      <c r="E51" s="495"/>
      <c r="F51" s="9"/>
      <c r="G51" s="9" t="s">
        <v>55</v>
      </c>
      <c r="H51" s="8" t="str">
        <f t="shared" si="2"/>
        <v>Owned</v>
      </c>
      <c r="I51" s="9">
        <v>10</v>
      </c>
      <c r="J51" s="494"/>
    </row>
    <row r="52" spans="2:15" ht="17.25" customHeight="1">
      <c r="B52" s="5"/>
      <c r="D52" s="494">
        <v>3</v>
      </c>
      <c r="E52" s="495" t="s">
        <v>56</v>
      </c>
      <c r="F52" s="8"/>
      <c r="G52" s="8" t="s">
        <v>54</v>
      </c>
      <c r="H52" s="8" t="str">
        <f t="shared" si="2"/>
        <v>Rented</v>
      </c>
      <c r="I52" s="9">
        <v>0</v>
      </c>
      <c r="J52" s="494">
        <v>15</v>
      </c>
      <c r="K52" s="2" t="s">
        <v>30</v>
      </c>
      <c r="L52" s="2" t="str">
        <f>IF(K52="Yes",H54,H52)</f>
        <v>Owned</v>
      </c>
      <c r="M52" s="2">
        <f>VLOOKUP(L52,$H52:$I54,2,0)</f>
        <v>10</v>
      </c>
      <c r="N52" s="2">
        <f>M52*J52</f>
        <v>150</v>
      </c>
      <c r="O52" s="18" t="s">
        <v>57</v>
      </c>
    </row>
    <row r="53" spans="2:15" ht="17.25" customHeight="1">
      <c r="B53" s="5"/>
      <c r="D53" s="494"/>
      <c r="E53" s="495"/>
      <c r="F53" s="9"/>
      <c r="G53" s="9" t="s">
        <v>58</v>
      </c>
      <c r="H53" s="8" t="str">
        <f t="shared" si="2"/>
        <v>Pagri</v>
      </c>
      <c r="I53" s="9">
        <v>5</v>
      </c>
      <c r="J53" s="494"/>
    </row>
    <row r="54" spans="2:15" ht="17.25" customHeight="1">
      <c r="B54" s="5"/>
      <c r="D54" s="494"/>
      <c r="E54" s="495"/>
      <c r="F54" s="9"/>
      <c r="G54" s="9" t="s">
        <v>55</v>
      </c>
      <c r="H54" s="8" t="str">
        <f t="shared" si="2"/>
        <v>Owned</v>
      </c>
      <c r="I54" s="9">
        <v>10</v>
      </c>
      <c r="J54" s="494"/>
    </row>
    <row r="55" spans="2:15" ht="17.25" customHeight="1">
      <c r="B55" s="5"/>
      <c r="D55" s="494">
        <v>4</v>
      </c>
      <c r="E55" s="495" t="s">
        <v>32</v>
      </c>
      <c r="F55" s="8">
        <v>0</v>
      </c>
      <c r="G55" s="8">
        <v>3</v>
      </c>
      <c r="H55" s="8" t="str">
        <f>IF(F55="","&lt;"&amp;G55,F55&amp;"-"&amp;G55)</f>
        <v>0-3</v>
      </c>
      <c r="I55" s="9">
        <v>4</v>
      </c>
      <c r="J55" s="496">
        <v>20</v>
      </c>
      <c r="K55" s="2">
        <v>15</v>
      </c>
      <c r="L55" s="2" t="str">
        <f>VLOOKUP(K55,F55:H58,3,1)</f>
        <v>&gt;7</v>
      </c>
      <c r="M55" s="2">
        <f>VLOOKUP(L55,$H55:$I58,2,0)</f>
        <v>10</v>
      </c>
      <c r="N55" s="2">
        <f>M55*J55</f>
        <v>200</v>
      </c>
    </row>
    <row r="56" spans="2:15" ht="17.25" customHeight="1">
      <c r="B56" s="5"/>
      <c r="D56" s="494"/>
      <c r="E56" s="495"/>
      <c r="F56" s="9">
        <v>3</v>
      </c>
      <c r="G56" s="9">
        <v>5</v>
      </c>
      <c r="H56" s="8" t="str">
        <f>IF(F56="","&lt;"&amp;G56,F56&amp;"-"&amp;G56)</f>
        <v>3-5</v>
      </c>
      <c r="I56" s="9">
        <v>6</v>
      </c>
      <c r="J56" s="496"/>
    </row>
    <row r="57" spans="2:15" ht="17.25" customHeight="1">
      <c r="B57" s="5"/>
      <c r="D57" s="494"/>
      <c r="E57" s="495"/>
      <c r="F57" s="9">
        <v>5</v>
      </c>
      <c r="G57" s="9">
        <v>7</v>
      </c>
      <c r="H57" s="8" t="str">
        <f>IF(F57="","&lt;"&amp;G57,F57&amp;"-"&amp;G57)</f>
        <v>5-7</v>
      </c>
      <c r="I57" s="9">
        <v>8</v>
      </c>
      <c r="J57" s="496"/>
    </row>
    <row r="58" spans="2:15" ht="17.25" customHeight="1">
      <c r="B58" s="5"/>
      <c r="D58" s="494"/>
      <c r="E58" s="495"/>
      <c r="F58" s="9">
        <v>7</v>
      </c>
      <c r="G58" s="9"/>
      <c r="H58" s="8" t="str">
        <f>IF(G58="","&gt;"&amp;F58,IF(F58="","&lt;"&amp;G58,F58&amp;"-"&amp;G58))</f>
        <v>&gt;7</v>
      </c>
      <c r="I58" s="9">
        <v>10</v>
      </c>
      <c r="J58" s="496"/>
    </row>
    <row r="59" spans="2:15" ht="17.25" customHeight="1">
      <c r="B59" s="5"/>
      <c r="D59" s="494">
        <v>5</v>
      </c>
      <c r="E59" s="495" t="s">
        <v>35</v>
      </c>
      <c r="F59" s="8">
        <v>0</v>
      </c>
      <c r="G59" s="8">
        <v>3</v>
      </c>
      <c r="H59" s="8" t="str">
        <f>IF(F59="","&lt;"&amp;G59,F59&amp;"-"&amp;G59)</f>
        <v>0-3</v>
      </c>
      <c r="I59" s="9">
        <v>4</v>
      </c>
      <c r="J59" s="496">
        <v>20</v>
      </c>
      <c r="K59" s="2">
        <v>15</v>
      </c>
      <c r="L59" s="2" t="str">
        <f>VLOOKUP(K59,F59:H62,3,1)</f>
        <v>&gt;7</v>
      </c>
      <c r="M59" s="2">
        <f>VLOOKUP(L59,$H59:$I62,2,0)</f>
        <v>10</v>
      </c>
      <c r="N59" s="2">
        <f>M59*J59</f>
        <v>200</v>
      </c>
    </row>
    <row r="60" spans="2:15" ht="17.25" customHeight="1">
      <c r="B60" s="5"/>
      <c r="D60" s="494"/>
      <c r="E60" s="495"/>
      <c r="F60" s="9">
        <v>3</v>
      </c>
      <c r="G60" s="9">
        <v>5</v>
      </c>
      <c r="H60" s="8" t="str">
        <f>IF(F60="","&lt;"&amp;G60,F60&amp;"-"&amp;G60)</f>
        <v>3-5</v>
      </c>
      <c r="I60" s="9">
        <v>6</v>
      </c>
      <c r="J60" s="496"/>
    </row>
    <row r="61" spans="2:15" ht="17.25" customHeight="1">
      <c r="B61" s="5"/>
      <c r="D61" s="494"/>
      <c r="E61" s="495"/>
      <c r="F61" s="9">
        <v>5</v>
      </c>
      <c r="G61" s="9">
        <v>7</v>
      </c>
      <c r="H61" s="8" t="str">
        <f>IF(F61="","&lt;"&amp;G61,F61&amp;"-"&amp;G61)</f>
        <v>5-7</v>
      </c>
      <c r="I61" s="9">
        <v>8</v>
      </c>
      <c r="J61" s="496"/>
    </row>
    <row r="62" spans="2:15" ht="17.25" customHeight="1">
      <c r="B62" s="5"/>
      <c r="D62" s="494"/>
      <c r="E62" s="495"/>
      <c r="F62" s="9">
        <v>7</v>
      </c>
      <c r="G62" s="9"/>
      <c r="H62" s="8" t="str">
        <f>IF(G62="","&gt;"&amp;F62,IF(F62="","&lt;"&amp;G62,F62&amp;"-"&amp;G62))</f>
        <v>&gt;7</v>
      </c>
      <c r="I62" s="9">
        <v>10</v>
      </c>
      <c r="J62" s="496"/>
    </row>
    <row r="63" spans="2:15" ht="17.25" customHeight="1">
      <c r="B63" s="5"/>
      <c r="D63" s="494">
        <v>6</v>
      </c>
      <c r="E63" s="495" t="s">
        <v>37</v>
      </c>
      <c r="F63" s="8"/>
      <c r="G63" s="8">
        <v>2</v>
      </c>
      <c r="H63" s="8" t="str">
        <f>IF(F63="","&lt;"&amp;G63,F63&amp;"-"&amp;G63)</f>
        <v>&lt;2</v>
      </c>
      <c r="I63" s="9">
        <v>10</v>
      </c>
      <c r="J63" s="496">
        <v>15</v>
      </c>
      <c r="K63" s="2">
        <v>12</v>
      </c>
      <c r="L63" s="2" t="str">
        <f>IF(K63&lt;G63,H63,IF(K63&gt;=F64,H64,IF(K63&gt;=F65,H65,H66)))</f>
        <v>2-3</v>
      </c>
      <c r="M63" s="2">
        <f>VLOOKUP(L63,$H63:$I66,2,0)</f>
        <v>6.666666666666667</v>
      </c>
      <c r="N63" s="2">
        <f>M63*J63</f>
        <v>100</v>
      </c>
    </row>
    <row r="64" spans="2:15" ht="17.25" customHeight="1">
      <c r="B64" s="5"/>
      <c r="C64" s="1" t="s">
        <v>59</v>
      </c>
      <c r="D64" s="494"/>
      <c r="E64" s="495"/>
      <c r="F64" s="9">
        <v>2</v>
      </c>
      <c r="G64" s="9">
        <v>3</v>
      </c>
      <c r="H64" s="8" t="str">
        <f>IF(F64="","&lt;"&amp;G64,F64&amp;"-"&amp;G64)</f>
        <v>2-3</v>
      </c>
      <c r="I64" s="9">
        <f>I65+10/3</f>
        <v>6.666666666666667</v>
      </c>
      <c r="J64" s="496"/>
    </row>
    <row r="65" spans="2:20" ht="17.25" customHeight="1">
      <c r="B65" s="5"/>
      <c r="D65" s="494"/>
      <c r="E65" s="495"/>
      <c r="F65" s="9">
        <v>4</v>
      </c>
      <c r="G65" s="9">
        <v>6</v>
      </c>
      <c r="H65" s="8" t="str">
        <f>IF(F65="","&lt;"&amp;G65,F65&amp;"-"&amp;G65)</f>
        <v>4-6</v>
      </c>
      <c r="I65" s="9">
        <f>10/3</f>
        <v>3.3333333333333335</v>
      </c>
      <c r="J65" s="496"/>
    </row>
    <row r="66" spans="2:20" ht="17.25" customHeight="1">
      <c r="B66" s="5"/>
      <c r="D66" s="494"/>
      <c r="E66" s="495"/>
      <c r="F66" s="9">
        <v>6</v>
      </c>
      <c r="G66" s="9"/>
      <c r="H66" s="8" t="str">
        <f>IF(G66="","&gt;"&amp;F66,IF(F66="","&lt;"&amp;G66,F66&amp;"-"&amp;G66))</f>
        <v>&gt;6</v>
      </c>
      <c r="I66" s="9">
        <v>0</v>
      </c>
      <c r="J66" s="496"/>
    </row>
    <row r="67" spans="2:20" ht="17.25" customHeight="1">
      <c r="D67" s="25">
        <v>7</v>
      </c>
      <c r="E67" s="26" t="s">
        <v>60</v>
      </c>
      <c r="J67" s="2">
        <f>SUM(J47:J66)</f>
        <v>100</v>
      </c>
      <c r="N67" s="2">
        <f>SUM(N47:N66)/100</f>
        <v>8</v>
      </c>
    </row>
    <row r="68" spans="2:20" ht="17.25" customHeight="1">
      <c r="D68" s="27" t="s">
        <v>61</v>
      </c>
      <c r="E68" s="28" t="s">
        <v>62</v>
      </c>
    </row>
    <row r="69" spans="2:20" ht="17.25" customHeight="1">
      <c r="B69" s="5"/>
      <c r="D69" s="494">
        <v>1</v>
      </c>
      <c r="E69" s="495" t="s">
        <v>38</v>
      </c>
      <c r="F69" s="8">
        <v>1</v>
      </c>
      <c r="G69" s="8">
        <v>2</v>
      </c>
      <c r="H69" s="8" t="str">
        <f>IF(F69="","&lt;"&amp;G69,F69&amp;"-"&amp;G69)</f>
        <v>1-2</v>
      </c>
      <c r="I69" s="9">
        <v>10</v>
      </c>
      <c r="J69" s="496">
        <v>30</v>
      </c>
      <c r="K69" s="18" t="s">
        <v>34</v>
      </c>
      <c r="L69" s="2" t="str">
        <f>IF(K69&lt;G69,H69,IF(K69&lt;G70,H70,IF(K69&lt;G71,H71,H72)))</f>
        <v>&gt;7</v>
      </c>
      <c r="M69" s="2">
        <f>VLOOKUP(L69,$H69:$I72,2,0)</f>
        <v>0</v>
      </c>
      <c r="N69" s="2">
        <f>M69*J69</f>
        <v>0</v>
      </c>
      <c r="T69" s="31"/>
    </row>
    <row r="70" spans="2:20" ht="17.25" customHeight="1">
      <c r="B70" s="5"/>
      <c r="D70" s="494"/>
      <c r="E70" s="495"/>
      <c r="F70" s="9">
        <v>3</v>
      </c>
      <c r="G70" s="9">
        <v>5</v>
      </c>
      <c r="H70" s="8" t="str">
        <f>IF(F70="","&lt;"&amp;G70,F70&amp;"-"&amp;G70)</f>
        <v>3-5</v>
      </c>
      <c r="I70" s="9">
        <f>I71+10/3</f>
        <v>6.666666666666667</v>
      </c>
      <c r="J70" s="496"/>
      <c r="K70" s="18"/>
    </row>
    <row r="71" spans="2:20" ht="17.25" customHeight="1">
      <c r="B71" s="5"/>
      <c r="D71" s="494"/>
      <c r="E71" s="495"/>
      <c r="F71" s="9">
        <v>5</v>
      </c>
      <c r="G71" s="9">
        <v>7</v>
      </c>
      <c r="H71" s="8" t="str">
        <f>IF(F71="","&lt;"&amp;G71,F71&amp;"-"&amp;G71)</f>
        <v>5-7</v>
      </c>
      <c r="I71" s="9">
        <f>10/3</f>
        <v>3.3333333333333335</v>
      </c>
      <c r="J71" s="496"/>
    </row>
    <row r="72" spans="2:20" ht="17.25" customHeight="1">
      <c r="B72" s="5"/>
      <c r="D72" s="494"/>
      <c r="E72" s="495"/>
      <c r="F72" s="9">
        <v>7</v>
      </c>
      <c r="G72" s="9"/>
      <c r="H72" s="8" t="str">
        <f>IF(G72="","&gt;"&amp;F72,IF(F72="","&lt;"&amp;G72,F72&amp;"-"&amp;G72))</f>
        <v>&gt;7</v>
      </c>
      <c r="I72" s="9">
        <v>0</v>
      </c>
      <c r="J72" s="496"/>
    </row>
    <row r="73" spans="2:20" ht="17.25" customHeight="1">
      <c r="B73" s="5"/>
      <c r="D73" s="494">
        <v>2</v>
      </c>
      <c r="E73" s="495" t="s">
        <v>39</v>
      </c>
      <c r="F73" s="8"/>
      <c r="G73" s="8">
        <v>2</v>
      </c>
      <c r="H73" s="8" t="str">
        <f>IF(F73="","&lt;"&amp;G73,F73&amp;"-"&amp;G73)</f>
        <v>&lt;2</v>
      </c>
      <c r="I73" s="9">
        <v>10</v>
      </c>
      <c r="J73" s="496">
        <v>20</v>
      </c>
      <c r="K73" s="2">
        <v>12</v>
      </c>
      <c r="L73" s="2" t="str">
        <f>IF(K73&lt;G73,H73,IF(K73&lt;G74,H74,IF(K73&lt;G75,H75,H76)))</f>
        <v>&gt;10</v>
      </c>
      <c r="M73" s="2">
        <f>VLOOKUP(L73,$H73:$I76,2,0)</f>
        <v>0</v>
      </c>
      <c r="N73" s="2">
        <f>M73*J73</f>
        <v>0</v>
      </c>
    </row>
    <row r="74" spans="2:20" ht="17.25" customHeight="1">
      <c r="B74" s="5"/>
      <c r="C74" s="1" t="s">
        <v>63</v>
      </c>
      <c r="D74" s="494"/>
      <c r="E74" s="495"/>
      <c r="F74" s="9">
        <v>2</v>
      </c>
      <c r="G74" s="9">
        <v>5</v>
      </c>
      <c r="H74" s="8" t="str">
        <f>IF(F74="","&lt;"&amp;G74,F74&amp;"-"&amp;G74)</f>
        <v>2-5</v>
      </c>
      <c r="I74" s="9">
        <f>I75+10/3</f>
        <v>6.666666666666667</v>
      </c>
      <c r="J74" s="496"/>
    </row>
    <row r="75" spans="2:20" ht="17.25" customHeight="1">
      <c r="B75" s="5"/>
      <c r="D75" s="494"/>
      <c r="E75" s="495"/>
      <c r="F75" s="9">
        <v>5</v>
      </c>
      <c r="G75" s="9">
        <v>9</v>
      </c>
      <c r="H75" s="8" t="str">
        <f>IF(F75="","&lt;"&amp;G75,F75&amp;"-"&amp;G75)</f>
        <v>5-9</v>
      </c>
      <c r="I75" s="9">
        <f>10/3</f>
        <v>3.3333333333333335</v>
      </c>
      <c r="J75" s="496"/>
    </row>
    <row r="76" spans="2:20" ht="17.25" customHeight="1">
      <c r="B76" s="5"/>
      <c r="D76" s="494"/>
      <c r="E76" s="495"/>
      <c r="F76" s="9">
        <v>10</v>
      </c>
      <c r="G76" s="9"/>
      <c r="H76" s="8" t="str">
        <f>IF(G76="","&gt;"&amp;F76,IF(F76="","&lt;"&amp;G76,F76&amp;"-"&amp;G76))</f>
        <v>&gt;10</v>
      </c>
      <c r="I76" s="9">
        <v>0</v>
      </c>
      <c r="J76" s="496"/>
    </row>
    <row r="77" spans="2:20" ht="17.25" customHeight="1">
      <c r="B77" s="5"/>
      <c r="D77" s="494">
        <v>3</v>
      </c>
      <c r="E77" s="495" t="s">
        <v>40</v>
      </c>
      <c r="F77" s="8"/>
      <c r="G77" s="8">
        <v>600</v>
      </c>
      <c r="H77" s="8" t="str">
        <f t="shared" ref="H77:H82" si="3">IF(F77="","&lt;"&amp;G77,F77&amp;"-"&amp;G77)</f>
        <v>&lt;600</v>
      </c>
      <c r="I77" s="9">
        <v>0</v>
      </c>
      <c r="J77" s="494">
        <v>20</v>
      </c>
      <c r="K77" s="29">
        <v>714</v>
      </c>
      <c r="L77" s="2" t="str">
        <f>IF(K77&lt;G77,H77,IF(K77&lt;G78,H78,H79))</f>
        <v>700-</v>
      </c>
      <c r="M77" s="2">
        <f>VLOOKUP(L77,$H77:$I80,2,0)</f>
        <v>10</v>
      </c>
      <c r="N77" s="2">
        <f>M77*J77</f>
        <v>200</v>
      </c>
    </row>
    <row r="78" spans="2:20" ht="17.25" customHeight="1">
      <c r="B78" s="5"/>
      <c r="C78" s="1" t="s">
        <v>64</v>
      </c>
      <c r="D78" s="494"/>
      <c r="E78" s="495"/>
      <c r="F78" s="9">
        <v>600</v>
      </c>
      <c r="G78" s="9">
        <v>700</v>
      </c>
      <c r="H78" s="8" t="str">
        <f t="shared" si="3"/>
        <v>600-700</v>
      </c>
      <c r="I78" s="9">
        <v>5</v>
      </c>
      <c r="J78" s="494"/>
      <c r="K78" s="29"/>
    </row>
    <row r="79" spans="2:20" ht="17.25" customHeight="1">
      <c r="B79" s="5"/>
      <c r="D79" s="494"/>
      <c r="E79" s="495"/>
      <c r="F79" s="9">
        <v>700</v>
      </c>
      <c r="G79" s="9"/>
      <c r="H79" s="8" t="str">
        <f t="shared" si="3"/>
        <v>700-</v>
      </c>
      <c r="I79" s="9">
        <v>10</v>
      </c>
      <c r="J79" s="494"/>
    </row>
    <row r="80" spans="2:20" ht="17.25" customHeight="1">
      <c r="B80" s="5"/>
      <c r="D80" s="494">
        <v>4</v>
      </c>
      <c r="E80" s="495" t="s">
        <v>42</v>
      </c>
      <c r="F80" s="8"/>
      <c r="G80" s="8">
        <v>3</v>
      </c>
      <c r="H80" s="8" t="str">
        <f t="shared" si="3"/>
        <v>&lt;3</v>
      </c>
      <c r="I80" s="9">
        <v>0</v>
      </c>
      <c r="J80" s="496">
        <v>30</v>
      </c>
      <c r="K80" s="32">
        <v>18</v>
      </c>
      <c r="L80" s="2" t="str">
        <f>IF(K80&lt;G80,H80,IF(K80&gt;=F81,H81,IF(K80&gt;=F82,H82,H83)))</f>
        <v>3-5</v>
      </c>
      <c r="M80" s="2">
        <f>VLOOKUP(L80,$H80:$I83,2,0)</f>
        <v>3.3333333333333335</v>
      </c>
      <c r="N80" s="2">
        <f>M80*J80</f>
        <v>100</v>
      </c>
    </row>
    <row r="81" spans="2:18" ht="17.25" customHeight="1">
      <c r="B81" s="5"/>
      <c r="C81" s="1" t="s">
        <v>65</v>
      </c>
      <c r="D81" s="494"/>
      <c r="E81" s="495"/>
      <c r="F81" s="9">
        <v>3</v>
      </c>
      <c r="G81" s="9">
        <v>5</v>
      </c>
      <c r="H81" s="8" t="str">
        <f t="shared" si="3"/>
        <v>3-5</v>
      </c>
      <c r="I81" s="9">
        <f>10/3</f>
        <v>3.3333333333333335</v>
      </c>
      <c r="J81" s="496"/>
    </row>
    <row r="82" spans="2:18" ht="17.25" customHeight="1">
      <c r="B82" s="5"/>
      <c r="D82" s="494"/>
      <c r="E82" s="495"/>
      <c r="F82" s="9">
        <v>5</v>
      </c>
      <c r="G82" s="9">
        <v>7</v>
      </c>
      <c r="H82" s="8" t="str">
        <f t="shared" si="3"/>
        <v>5-7</v>
      </c>
      <c r="I82" s="9">
        <f>I81+10/3</f>
        <v>6.666666666666667</v>
      </c>
      <c r="J82" s="496"/>
    </row>
    <row r="83" spans="2:18" ht="17.25" customHeight="1">
      <c r="B83" s="5"/>
      <c r="D83" s="494"/>
      <c r="E83" s="495"/>
      <c r="F83" s="9">
        <v>7</v>
      </c>
      <c r="G83" s="9"/>
      <c r="H83" s="8" t="str">
        <f>IF(G83="","&gt;"&amp;F83,IF(F83="","&lt;"&amp;G83,F83&amp;"-"&amp;G83))</f>
        <v>&gt;7</v>
      </c>
      <c r="I83" s="9">
        <v>10</v>
      </c>
      <c r="J83" s="496"/>
    </row>
    <row r="84" spans="2:18" ht="17.25" customHeight="1">
      <c r="D84" s="25">
        <v>5</v>
      </c>
      <c r="E84" s="26" t="s">
        <v>66</v>
      </c>
      <c r="J84" s="2">
        <f>SUM(J69:J83)</f>
        <v>100</v>
      </c>
      <c r="N84" s="2">
        <f>SUM(N69:N83)/100</f>
        <v>3</v>
      </c>
    </row>
    <row r="85" spans="2:18" ht="17.25" customHeight="1"/>
    <row r="86" spans="2:18" ht="17.25" customHeight="1">
      <c r="D86" s="33" t="s">
        <v>67</v>
      </c>
      <c r="E86" s="34" t="s">
        <v>68</v>
      </c>
      <c r="F86" s="3" t="s">
        <v>6</v>
      </c>
      <c r="G86" s="3" t="s">
        <v>69</v>
      </c>
      <c r="L86" s="499" t="s">
        <v>70</v>
      </c>
      <c r="M86" s="499"/>
      <c r="N86" s="499"/>
      <c r="O86" s="499"/>
      <c r="P86" s="499"/>
      <c r="Q86" s="499"/>
    </row>
    <row r="87" spans="2:18" ht="17.25" customHeight="1">
      <c r="D87" s="9">
        <v>1</v>
      </c>
      <c r="E87" s="35" t="s">
        <v>8</v>
      </c>
      <c r="F87" s="36">
        <v>0.6</v>
      </c>
      <c r="G87" s="2" t="e">
        <f>N44</f>
        <v>#VALUE!</v>
      </c>
      <c r="P87" s="2" t="s">
        <v>71</v>
      </c>
    </row>
    <row r="88" spans="2:18" ht="17.25" customHeight="1">
      <c r="D88" s="9">
        <v>2</v>
      </c>
      <c r="E88" s="35" t="s">
        <v>50</v>
      </c>
      <c r="F88" s="36">
        <v>0.3</v>
      </c>
      <c r="G88" s="2">
        <f>N67</f>
        <v>8</v>
      </c>
      <c r="M88" s="2" t="e">
        <f>G94</f>
        <v>#VALUE!</v>
      </c>
      <c r="N88" s="2">
        <v>1</v>
      </c>
      <c r="O88" s="2">
        <v>3</v>
      </c>
      <c r="P88" s="2">
        <v>5</v>
      </c>
      <c r="Q88" s="1">
        <v>7</v>
      </c>
    </row>
    <row r="89" spans="2:18" ht="17.25" customHeight="1">
      <c r="D89" s="9">
        <v>3</v>
      </c>
      <c r="E89" s="35" t="s">
        <v>62</v>
      </c>
      <c r="F89" s="36">
        <v>0.1</v>
      </c>
      <c r="G89" s="2">
        <f>N84</f>
        <v>3</v>
      </c>
      <c r="L89" s="500" t="s">
        <v>72</v>
      </c>
      <c r="M89" s="2">
        <v>500</v>
      </c>
      <c r="N89" s="2" t="e">
        <f>#VALUE!</f>
        <v>#VALUE!</v>
      </c>
      <c r="O89" s="2" t="e">
        <f>#VALUE!</f>
        <v>#VALUE!</v>
      </c>
      <c r="P89" s="2" t="e">
        <f>#VALUE!</f>
        <v>#VALUE!</v>
      </c>
      <c r="Q89" s="1" t="e">
        <f>#VALUE!</f>
        <v>#VALUE!</v>
      </c>
      <c r="R89" s="37" t="e">
        <f t="shared" ref="R89:R95" si="4">(N89-Q89)/N89</f>
        <v>#VALUE!</v>
      </c>
    </row>
    <row r="90" spans="2:18" ht="17.25" customHeight="1">
      <c r="D90" s="9">
        <v>4</v>
      </c>
      <c r="E90" s="38" t="s">
        <v>73</v>
      </c>
      <c r="F90" s="36">
        <f>SUM(F87:F89)</f>
        <v>0.99999999999999989</v>
      </c>
      <c r="G90" s="2" t="e">
        <f>(F87*G87+F88*G88+F89*G89)</f>
        <v>#VALUE!</v>
      </c>
      <c r="L90" s="500"/>
      <c r="M90" s="2">
        <v>550</v>
      </c>
      <c r="N90" s="2" t="e">
        <f>#VALUE!</f>
        <v>#VALUE!</v>
      </c>
      <c r="O90" s="2" t="e">
        <f>#VALUE!</f>
        <v>#VALUE!</v>
      </c>
      <c r="P90" s="2" t="e">
        <f>#VALUE!</f>
        <v>#VALUE!</v>
      </c>
      <c r="Q90" s="1" t="e">
        <f>#VALUE!</f>
        <v>#VALUE!</v>
      </c>
      <c r="R90" s="37" t="e">
        <f t="shared" si="4"/>
        <v>#VALUE!</v>
      </c>
    </row>
    <row r="91" spans="2:18" ht="17.25" customHeight="1">
      <c r="D91" s="9"/>
      <c r="E91" s="39" t="s">
        <v>74</v>
      </c>
      <c r="F91" s="9"/>
      <c r="L91" s="500"/>
      <c r="M91" s="2">
        <v>600</v>
      </c>
      <c r="N91" s="2" t="e">
        <f>#VALUE!</f>
        <v>#VALUE!</v>
      </c>
      <c r="O91" s="2" t="e">
        <f>#VALUE!</f>
        <v>#VALUE!</v>
      </c>
      <c r="P91" s="2" t="e">
        <f>#VALUE!</f>
        <v>#VALUE!</v>
      </c>
      <c r="Q91" s="1" t="e">
        <f>#VALUE!</f>
        <v>#VALUE!</v>
      </c>
      <c r="R91" s="37" t="e">
        <f t="shared" si="4"/>
        <v>#VALUE!</v>
      </c>
    </row>
    <row r="92" spans="2:18" ht="30">
      <c r="D92" s="9">
        <v>5</v>
      </c>
      <c r="E92" s="40" t="s">
        <v>75</v>
      </c>
      <c r="F92" s="17">
        <v>-0.1</v>
      </c>
      <c r="G92" s="2" t="e">
        <f>G90*F92</f>
        <v>#VALUE!</v>
      </c>
      <c r="L92" s="500"/>
      <c r="M92" s="2">
        <v>650</v>
      </c>
      <c r="N92" s="2" t="e">
        <f>#VALUE!</f>
        <v>#VALUE!</v>
      </c>
      <c r="O92" s="2" t="e">
        <f>#VALUE!</f>
        <v>#VALUE!</v>
      </c>
      <c r="P92" s="2" t="e">
        <f>#VALUE!</f>
        <v>#VALUE!</v>
      </c>
      <c r="Q92" s="1" t="e">
        <f>#VALUE!</f>
        <v>#VALUE!</v>
      </c>
      <c r="R92" s="37" t="e">
        <f t="shared" si="4"/>
        <v>#VALUE!</v>
      </c>
    </row>
    <row r="93" spans="2:18" ht="17.25" customHeight="1">
      <c r="D93" s="9">
        <v>6</v>
      </c>
      <c r="E93" s="41" t="s">
        <v>76</v>
      </c>
      <c r="F93" s="17">
        <v>-0.15</v>
      </c>
      <c r="G93" s="2" t="e">
        <f>F93*G90</f>
        <v>#VALUE!</v>
      </c>
      <c r="L93" s="500"/>
      <c r="M93" s="2">
        <v>700</v>
      </c>
      <c r="N93" s="2" t="e">
        <f>#VALUE!</f>
        <v>#VALUE!</v>
      </c>
      <c r="O93" s="2" t="e">
        <f>#VALUE!</f>
        <v>#VALUE!</v>
      </c>
      <c r="P93" s="2" t="e">
        <f>#VALUE!</f>
        <v>#VALUE!</v>
      </c>
      <c r="Q93" s="1" t="e">
        <f>#VALUE!</f>
        <v>#VALUE!</v>
      </c>
      <c r="R93" s="37" t="e">
        <f t="shared" si="4"/>
        <v>#VALUE!</v>
      </c>
    </row>
    <row r="94" spans="2:18" ht="17.25" customHeight="1">
      <c r="D94" s="42">
        <v>7</v>
      </c>
      <c r="E94" s="43" t="s">
        <v>77</v>
      </c>
      <c r="G94" s="44" t="e">
        <f>SUM(G90:G93)</f>
        <v>#VALUE!</v>
      </c>
      <c r="L94" s="500"/>
      <c r="M94" s="2">
        <v>750</v>
      </c>
      <c r="N94" s="2" t="e">
        <f>#VALUE!</f>
        <v>#VALUE!</v>
      </c>
      <c r="O94" s="2" t="e">
        <f>#VALUE!</f>
        <v>#VALUE!</v>
      </c>
      <c r="P94" s="2" t="e">
        <f>#VALUE!</f>
        <v>#VALUE!</v>
      </c>
      <c r="Q94" s="1" t="e">
        <f>#VALUE!</f>
        <v>#VALUE!</v>
      </c>
      <c r="R94" s="37" t="e">
        <f t="shared" si="4"/>
        <v>#VALUE!</v>
      </c>
    </row>
    <row r="95" spans="2:18" ht="17.25" customHeight="1">
      <c r="L95" s="500"/>
      <c r="M95" s="2">
        <v>800</v>
      </c>
      <c r="N95" s="2" t="e">
        <f>#VALUE!</f>
        <v>#VALUE!</v>
      </c>
      <c r="O95" s="2" t="e">
        <f>#VALUE!</f>
        <v>#VALUE!</v>
      </c>
      <c r="P95" s="2" t="e">
        <f>#VALUE!</f>
        <v>#VALUE!</v>
      </c>
      <c r="Q95" s="1" t="e">
        <f>#VALUE!</f>
        <v>#VALUE!</v>
      </c>
      <c r="R95" s="37" t="e">
        <f t="shared" si="4"/>
        <v>#VALUE!</v>
      </c>
    </row>
    <row r="96" spans="2:18" ht="17.25" customHeight="1">
      <c r="N96" s="30" t="e">
        <f>(N95-N89)/N89</f>
        <v>#VALUE!</v>
      </c>
      <c r="O96" s="30" t="e">
        <f>(O95-O89)/O89</f>
        <v>#VALUE!</v>
      </c>
      <c r="P96" s="30" t="e">
        <f>(P95-P89)/P89</f>
        <v>#VALUE!</v>
      </c>
      <c r="Q96" s="30" t="e">
        <f>(Q95-Q89)/Q89</f>
        <v>#VALUE!</v>
      </c>
    </row>
  </sheetData>
  <mergeCells count="62">
    <mergeCell ref="L86:Q86"/>
    <mergeCell ref="L89:L95"/>
    <mergeCell ref="D77:D79"/>
    <mergeCell ref="E77:E79"/>
    <mergeCell ref="J77:J79"/>
    <mergeCell ref="D80:D83"/>
    <mergeCell ref="E80:E83"/>
    <mergeCell ref="J80:J83"/>
    <mergeCell ref="D69:D72"/>
    <mergeCell ref="E69:E72"/>
    <mergeCell ref="J69:J72"/>
    <mergeCell ref="D73:D76"/>
    <mergeCell ref="E73:E76"/>
    <mergeCell ref="J73:J76"/>
    <mergeCell ref="D59:D62"/>
    <mergeCell ref="E59:E62"/>
    <mergeCell ref="J59:J62"/>
    <mergeCell ref="D63:D66"/>
    <mergeCell ref="E63:E66"/>
    <mergeCell ref="J63:J66"/>
    <mergeCell ref="D52:D54"/>
    <mergeCell ref="E52:E54"/>
    <mergeCell ref="J52:J54"/>
    <mergeCell ref="D55:D58"/>
    <mergeCell ref="E55:E58"/>
    <mergeCell ref="J55:J58"/>
    <mergeCell ref="D47:D49"/>
    <mergeCell ref="E47:E49"/>
    <mergeCell ref="J47:J49"/>
    <mergeCell ref="D50:D51"/>
    <mergeCell ref="E50:E51"/>
    <mergeCell ref="J50:J51"/>
    <mergeCell ref="D36:D39"/>
    <mergeCell ref="E36:E39"/>
    <mergeCell ref="J36:J39"/>
    <mergeCell ref="D40:D43"/>
    <mergeCell ref="E40:E43"/>
    <mergeCell ref="J40:J43"/>
    <mergeCell ref="D28:D31"/>
    <mergeCell ref="E28:E31"/>
    <mergeCell ref="J28:J31"/>
    <mergeCell ref="D32:D35"/>
    <mergeCell ref="E32:E35"/>
    <mergeCell ref="J32:J35"/>
    <mergeCell ref="D20:D23"/>
    <mergeCell ref="E20:E23"/>
    <mergeCell ref="J20:J23"/>
    <mergeCell ref="D24:D27"/>
    <mergeCell ref="E24:E27"/>
    <mergeCell ref="J24:J27"/>
    <mergeCell ref="D12:D15"/>
    <mergeCell ref="E12:E15"/>
    <mergeCell ref="J12:J15"/>
    <mergeCell ref="D16:D19"/>
    <mergeCell ref="E16:E19"/>
    <mergeCell ref="J16:J19"/>
    <mergeCell ref="D4:D7"/>
    <mergeCell ref="E4:E7"/>
    <mergeCell ref="J4:J7"/>
    <mergeCell ref="D8:D11"/>
    <mergeCell ref="E8:E11"/>
    <mergeCell ref="J8:J11"/>
  </mergeCells>
  <conditionalFormatting sqref="N89:Q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6"/>
  <sheetViews>
    <sheetView zoomScale="80" zoomScaleNormal="80" workbookViewId="0">
      <selection activeCell="K71" sqref="K71"/>
    </sheetView>
  </sheetViews>
  <sheetFormatPr defaultRowHeight="15"/>
  <cols>
    <col min="1" max="1" width="9.140625" style="1" customWidth="1"/>
    <col min="2" max="2" width="2.5703125" style="2" customWidth="1"/>
    <col min="3" max="3" width="14.140625" style="1" customWidth="1"/>
    <col min="4" max="4" width="9.140625" style="2" customWidth="1"/>
    <col min="5" max="5" width="34.42578125" style="1" customWidth="1"/>
    <col min="6" max="6" width="7.5703125" style="2" customWidth="1"/>
    <col min="7" max="7" width="7" style="2" customWidth="1"/>
    <col min="8" max="8" width="8.85546875" style="2" customWidth="1"/>
    <col min="9" max="9" width="9" style="2" customWidth="1"/>
    <col min="10" max="12" width="9.140625" style="2" customWidth="1"/>
    <col min="13" max="13" width="9.28515625" style="2" customWidth="1"/>
    <col min="14" max="14" width="10" style="2" customWidth="1"/>
    <col min="15" max="15" width="9.140625" style="2" customWidth="1"/>
    <col min="16" max="16" width="9.140625" style="1" customWidth="1"/>
    <col min="17" max="17" width="10.7109375" style="1" customWidth="1"/>
    <col min="18" max="1025" width="9.140625" style="1" customWidth="1"/>
  </cols>
  <sheetData>
    <row r="1" spans="2:27" ht="17.25" customHeight="1">
      <c r="C1" s="14"/>
    </row>
    <row r="2" spans="2:27" ht="17.25" customHeight="1">
      <c r="C2" s="14"/>
      <c r="D2" s="3" t="s">
        <v>0</v>
      </c>
      <c r="E2" s="4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27" ht="17.25" customHeight="1">
      <c r="B3" s="5"/>
      <c r="C3" s="14"/>
      <c r="D3" s="6" t="s">
        <v>7</v>
      </c>
      <c r="E3" s="7" t="s">
        <v>8</v>
      </c>
    </row>
    <row r="4" spans="2:27" ht="17.25" customHeight="1">
      <c r="B4" s="5"/>
      <c r="C4" s="14"/>
      <c r="D4" s="494">
        <v>1</v>
      </c>
      <c r="E4" s="495" t="s">
        <v>9</v>
      </c>
      <c r="F4" s="8"/>
      <c r="G4" s="8">
        <v>1</v>
      </c>
      <c r="H4" s="8" t="str">
        <f>IF(F4="","&lt;"&amp;G4,F4&amp;"-"&amp;G4)</f>
        <v>&lt;1</v>
      </c>
      <c r="I4" s="9">
        <v>0</v>
      </c>
      <c r="J4" s="496">
        <v>12</v>
      </c>
      <c r="K4" s="10">
        <v>1.5732666285797401</v>
      </c>
      <c r="L4" s="2" t="str">
        <f>IF(K4&lt;G4,H4,IF(K4&lt;G5,H5,IF(K4&lt;G6,H6,H7)))</f>
        <v>&gt;1.25</v>
      </c>
      <c r="M4" s="11">
        <f>VLOOKUP(L4,$H4:$I7,2,0)</f>
        <v>10</v>
      </c>
      <c r="N4" s="11">
        <f>M4*J4</f>
        <v>120</v>
      </c>
    </row>
    <row r="5" spans="2:27" ht="17.25" customHeight="1">
      <c r="B5" s="5"/>
      <c r="C5" s="14" t="s">
        <v>10</v>
      </c>
      <c r="D5" s="494"/>
      <c r="E5" s="495"/>
      <c r="F5" s="9">
        <v>1</v>
      </c>
      <c r="G5" s="9">
        <v>1.1000000000000001</v>
      </c>
      <c r="H5" s="8" t="str">
        <f>IF(F5="","&lt;"&amp;G5,F5&amp;"-"&amp;G5)</f>
        <v>1-1.1</v>
      </c>
      <c r="I5" s="12">
        <f>10/3</f>
        <v>3.3333333333333335</v>
      </c>
      <c r="J5" s="496"/>
      <c r="M5" s="11"/>
      <c r="N5" s="11"/>
    </row>
    <row r="6" spans="2:27" ht="17.25" customHeight="1">
      <c r="B6" s="5"/>
      <c r="C6" s="14"/>
      <c r="D6" s="494"/>
      <c r="E6" s="495"/>
      <c r="F6" s="9">
        <v>1.1000000000000001</v>
      </c>
      <c r="G6" s="9">
        <v>1.25</v>
      </c>
      <c r="H6" s="8" t="str">
        <f>IF(F6="","&lt;"&amp;G6,F6&amp;"-"&amp;G6)</f>
        <v>1.1-1.25</v>
      </c>
      <c r="I6" s="12">
        <f>I5+10/3</f>
        <v>6.666666666666667</v>
      </c>
      <c r="J6" s="496"/>
      <c r="M6" s="11"/>
      <c r="N6" s="11"/>
      <c r="Q6" s="13"/>
      <c r="Y6" s="13"/>
      <c r="Z6" s="13"/>
      <c r="AA6" s="13"/>
    </row>
    <row r="7" spans="2:27" ht="17.25" customHeight="1">
      <c r="B7" s="5"/>
      <c r="C7" s="14"/>
      <c r="D7" s="494"/>
      <c r="E7" s="495"/>
      <c r="F7" s="9">
        <v>1.25</v>
      </c>
      <c r="G7" s="9"/>
      <c r="H7" s="8" t="str">
        <f>IF(G7="","&gt;"&amp;F7,IF(F7="","&lt;"&amp;G7,F7&amp;"-"&amp;G7))</f>
        <v>&gt;1.25</v>
      </c>
      <c r="I7" s="12">
        <v>10</v>
      </c>
      <c r="J7" s="496"/>
      <c r="M7" s="11"/>
      <c r="N7" s="11"/>
      <c r="Q7" s="13"/>
      <c r="Y7" s="13"/>
      <c r="Z7" s="13"/>
      <c r="AA7" s="13"/>
    </row>
    <row r="8" spans="2:27" ht="17.25" customHeight="1">
      <c r="B8" s="5"/>
      <c r="C8" s="14"/>
      <c r="D8" s="494">
        <v>2</v>
      </c>
      <c r="E8" s="495" t="s">
        <v>14</v>
      </c>
      <c r="F8" s="8"/>
      <c r="G8" s="8">
        <v>1</v>
      </c>
      <c r="H8" s="8" t="str">
        <f>IF(F8="","&lt;"&amp;G8,F8&amp;"-"&amp;G8)</f>
        <v>&lt;1</v>
      </c>
      <c r="I8" s="12">
        <v>10</v>
      </c>
      <c r="J8" s="496">
        <v>9</v>
      </c>
      <c r="K8" s="10">
        <v>0.134130053255299</v>
      </c>
      <c r="L8" s="2" t="str">
        <f>IF(K8&lt;G8,H8,IF(K8&lt;G9,H9,IF(K8&lt;G10,H10,H11)))</f>
        <v>&lt;1</v>
      </c>
      <c r="M8" s="11">
        <f>VLOOKUP(L8,$H8:$I11,2,0)</f>
        <v>10</v>
      </c>
      <c r="N8" s="11">
        <f>M8*J8</f>
        <v>90</v>
      </c>
      <c r="Q8" s="13"/>
      <c r="Y8" s="13"/>
      <c r="Z8" s="13"/>
      <c r="AA8" s="13"/>
    </row>
    <row r="9" spans="2:27" ht="17.25" customHeight="1">
      <c r="B9" s="5"/>
      <c r="C9" s="14" t="s">
        <v>16</v>
      </c>
      <c r="D9" s="494"/>
      <c r="E9" s="495"/>
      <c r="F9" s="9">
        <v>1</v>
      </c>
      <c r="G9" s="9">
        <v>2</v>
      </c>
      <c r="H9" s="8" t="str">
        <f>IF(F9="","&lt;"&amp;G9,F9&amp;"-"&amp;G9)</f>
        <v>1-2</v>
      </c>
      <c r="I9" s="12">
        <f>I10+10/3</f>
        <v>6.666666666666667</v>
      </c>
      <c r="J9" s="496"/>
      <c r="M9" s="11"/>
      <c r="N9" s="11"/>
      <c r="Q9" s="13"/>
      <c r="Y9" s="13"/>
      <c r="Z9" s="13"/>
      <c r="AA9" s="13"/>
    </row>
    <row r="10" spans="2:27" ht="17.25" customHeight="1">
      <c r="B10" s="5"/>
      <c r="C10" s="14"/>
      <c r="D10" s="494"/>
      <c r="E10" s="495"/>
      <c r="F10" s="9">
        <v>2</v>
      </c>
      <c r="G10" s="9">
        <v>3</v>
      </c>
      <c r="H10" s="8" t="str">
        <f>IF(F10="","&lt;"&amp;G10,F10&amp;"-"&amp;G10)</f>
        <v>2-3</v>
      </c>
      <c r="I10" s="12">
        <f>10/3</f>
        <v>3.3333333333333335</v>
      </c>
      <c r="J10" s="496"/>
      <c r="M10" s="11"/>
      <c r="N10" s="11"/>
      <c r="Q10" s="13"/>
      <c r="Y10" s="13"/>
      <c r="Z10" s="13"/>
      <c r="AA10" s="13"/>
    </row>
    <row r="11" spans="2:27" ht="17.25" customHeight="1">
      <c r="B11" s="5"/>
      <c r="C11" s="14"/>
      <c r="D11" s="494"/>
      <c r="E11" s="495"/>
      <c r="F11" s="9">
        <v>3</v>
      </c>
      <c r="G11" s="9"/>
      <c r="H11" s="8" t="str">
        <f>IF(G11="","&gt;"&amp;F11,IF(F11="","&lt;"&amp;G11,F11&amp;"-"&amp;G11))</f>
        <v>&gt;3</v>
      </c>
      <c r="I11" s="12">
        <v>0</v>
      </c>
      <c r="J11" s="496"/>
      <c r="M11" s="11"/>
      <c r="N11" s="11"/>
      <c r="Q11" s="13"/>
      <c r="Y11" s="13"/>
      <c r="Z11" s="13"/>
      <c r="AA11" s="13"/>
    </row>
    <row r="12" spans="2:27" ht="17.25" customHeight="1">
      <c r="B12" s="5"/>
      <c r="C12" s="14" t="s">
        <v>20</v>
      </c>
      <c r="D12" s="494">
        <v>3</v>
      </c>
      <c r="E12" s="495" t="s">
        <v>21</v>
      </c>
      <c r="F12" s="8"/>
      <c r="G12" s="8">
        <v>90</v>
      </c>
      <c r="H12" s="8" t="str">
        <f>IF(F12="","&lt;"&amp;G12,F12&amp;"-"&amp;G12)</f>
        <v>&lt;90</v>
      </c>
      <c r="I12" s="12">
        <v>10</v>
      </c>
      <c r="J12" s="496">
        <v>10</v>
      </c>
      <c r="K12" s="10">
        <v>-825.39491471972303</v>
      </c>
      <c r="L12" s="2" t="str">
        <f>IF(K12&lt;G12,H12,IF(K12&lt;G13,H13,IF(K12&lt;G14,H14,H15)))</f>
        <v>&lt;90</v>
      </c>
      <c r="M12" s="11">
        <f>VLOOKUP(L12,$H12:$I15,2,0)</f>
        <v>10</v>
      </c>
      <c r="N12" s="11">
        <f>M12*J12</f>
        <v>100</v>
      </c>
      <c r="Q12" s="13"/>
      <c r="Y12" s="13"/>
      <c r="Z12" s="13"/>
      <c r="AA12" s="13"/>
    </row>
    <row r="13" spans="2:27" ht="17.25" customHeight="1">
      <c r="B13" s="5"/>
      <c r="C13" s="14"/>
      <c r="D13" s="494"/>
      <c r="E13" s="495"/>
      <c r="F13" s="9">
        <v>90</v>
      </c>
      <c r="G13" s="9">
        <v>120</v>
      </c>
      <c r="H13" s="8" t="str">
        <f>IF(F13="","&lt;"&amp;G13,F13&amp;"-"&amp;G13)</f>
        <v>90-120</v>
      </c>
      <c r="I13" s="12">
        <f>I14+10/3</f>
        <v>6.666666666666667</v>
      </c>
      <c r="J13" s="496"/>
      <c r="M13" s="11"/>
      <c r="N13" s="11"/>
      <c r="Q13" s="13"/>
      <c r="Y13" s="13"/>
      <c r="Z13" s="13"/>
      <c r="AA13" s="13"/>
    </row>
    <row r="14" spans="2:27" ht="17.25" customHeight="1">
      <c r="B14" s="5"/>
      <c r="C14" s="14"/>
      <c r="D14" s="494"/>
      <c r="E14" s="495"/>
      <c r="F14" s="9">
        <v>120</v>
      </c>
      <c r="G14" s="9">
        <v>180</v>
      </c>
      <c r="H14" s="8" t="str">
        <f>IF(F14="","&lt;"&amp;G14,F14&amp;"-"&amp;G14)</f>
        <v>120-180</v>
      </c>
      <c r="I14" s="12">
        <f>10/3</f>
        <v>3.3333333333333335</v>
      </c>
      <c r="J14" s="496"/>
      <c r="M14" s="11"/>
      <c r="N14" s="11"/>
      <c r="Q14" s="13"/>
      <c r="Y14" s="13"/>
      <c r="Z14" s="13"/>
      <c r="AA14" s="13"/>
    </row>
    <row r="15" spans="2:27" ht="17.25" customHeight="1">
      <c r="B15" s="5"/>
      <c r="C15" s="14"/>
      <c r="D15" s="494"/>
      <c r="E15" s="495"/>
      <c r="F15" s="9">
        <v>180</v>
      </c>
      <c r="G15" s="9"/>
      <c r="H15" s="8" t="str">
        <f>IF(G15="","&gt;"&amp;F15,IF(F15="","&lt;"&amp;G15,F15&amp;"-"&amp;G15))</f>
        <v>&gt;180</v>
      </c>
      <c r="I15" s="12">
        <v>0</v>
      </c>
      <c r="J15" s="496"/>
      <c r="M15" s="11"/>
      <c r="N15" s="11"/>
      <c r="Q15" s="13"/>
      <c r="Y15" s="13"/>
      <c r="Z15" s="13"/>
      <c r="AA15" s="13"/>
    </row>
    <row r="16" spans="2:27" ht="17.25" customHeight="1">
      <c r="B16" s="5"/>
      <c r="C16" s="14" t="s">
        <v>20</v>
      </c>
      <c r="D16" s="494">
        <v>4</v>
      </c>
      <c r="E16" s="495" t="s">
        <v>26</v>
      </c>
      <c r="F16" s="8"/>
      <c r="G16" s="8">
        <v>1</v>
      </c>
      <c r="H16" s="8" t="str">
        <f>IF(F16="","&lt;"&amp;G16,F16&amp;"-"&amp;G16)</f>
        <v>&lt;1</v>
      </c>
      <c r="I16" s="12">
        <v>0</v>
      </c>
      <c r="J16" s="496">
        <v>10</v>
      </c>
      <c r="K16" s="10">
        <v>5.3945761644469004</v>
      </c>
      <c r="L16" s="2" t="str">
        <f>IF(K16&lt;G16,H16,IF(K16&lt;G17,H17,IF(K16&lt;G18,H18,H19)))</f>
        <v>&gt;2</v>
      </c>
      <c r="M16" s="11">
        <f>VLOOKUP(L16,$H16:$I19,2,0)</f>
        <v>10</v>
      </c>
      <c r="N16" s="11">
        <f>M16*J16</f>
        <v>100</v>
      </c>
      <c r="Q16" s="13"/>
      <c r="Y16" s="13"/>
      <c r="Z16" s="13"/>
      <c r="AA16" s="13"/>
    </row>
    <row r="17" spans="2:27" ht="17.25" customHeight="1">
      <c r="B17" s="5"/>
      <c r="C17" s="14"/>
      <c r="D17" s="494"/>
      <c r="E17" s="495"/>
      <c r="F17" s="9">
        <v>1</v>
      </c>
      <c r="G17" s="9">
        <v>1.5</v>
      </c>
      <c r="H17" s="8" t="str">
        <f>IF(F17="","&lt;"&amp;G17,F17&amp;"-"&amp;G17)</f>
        <v>1-1.5</v>
      </c>
      <c r="I17" s="12">
        <f>10/3</f>
        <v>3.3333333333333335</v>
      </c>
      <c r="J17" s="496"/>
      <c r="M17" s="11"/>
      <c r="N17" s="11"/>
      <c r="Q17" s="13"/>
      <c r="Y17" s="13"/>
      <c r="Z17" s="13"/>
      <c r="AA17" s="13"/>
    </row>
    <row r="18" spans="2:27" ht="17.25" customHeight="1">
      <c r="B18" s="5"/>
      <c r="C18" s="14"/>
      <c r="D18" s="494"/>
      <c r="E18" s="495"/>
      <c r="F18" s="9">
        <v>1.5</v>
      </c>
      <c r="G18" s="9">
        <v>2</v>
      </c>
      <c r="H18" s="8" t="str">
        <f>IF(F18="","&lt;"&amp;G18,F18&amp;"-"&amp;G18)</f>
        <v>1.5-2</v>
      </c>
      <c r="I18" s="12">
        <f>I17+10/3</f>
        <v>6.666666666666667</v>
      </c>
      <c r="J18" s="496"/>
      <c r="M18" s="11"/>
      <c r="N18" s="11"/>
      <c r="Q18" s="13"/>
      <c r="Y18" s="13"/>
      <c r="Z18" s="13"/>
      <c r="AA18" s="13"/>
    </row>
    <row r="19" spans="2:27" ht="17.25" customHeight="1">
      <c r="B19" s="5"/>
      <c r="C19" s="14"/>
      <c r="D19" s="494"/>
      <c r="E19" s="495"/>
      <c r="F19" s="9">
        <v>2</v>
      </c>
      <c r="G19" s="9"/>
      <c r="H19" s="8" t="str">
        <f>IF(G19="","&gt;"&amp;F19,IF(F19="","&lt;"&amp;G19,F19&amp;"-"&amp;G19))</f>
        <v>&gt;2</v>
      </c>
      <c r="I19" s="12">
        <v>10</v>
      </c>
      <c r="J19" s="496"/>
      <c r="M19" s="11"/>
      <c r="N19" s="11"/>
      <c r="Q19" s="13"/>
      <c r="Y19" s="13"/>
      <c r="Z19" s="13"/>
      <c r="AA19" s="13"/>
    </row>
    <row r="20" spans="2:27" ht="17.25" customHeight="1">
      <c r="B20" s="5"/>
      <c r="C20" s="14"/>
      <c r="D20" s="494">
        <v>5</v>
      </c>
      <c r="E20" s="495" t="s">
        <v>33</v>
      </c>
      <c r="F20" s="8"/>
      <c r="G20" s="15">
        <v>0.9</v>
      </c>
      <c r="H20" s="8" t="str">
        <f>IF(F20="","&lt;"&amp;G20,F20&amp;"-"&amp;G20)</f>
        <v>&lt;0.9</v>
      </c>
      <c r="I20" s="12">
        <v>10</v>
      </c>
      <c r="J20" s="496">
        <v>12</v>
      </c>
      <c r="K20" s="16" t="s">
        <v>34</v>
      </c>
      <c r="L20" s="2" t="str">
        <f>IF(K20&lt;G20,H20,IF(K20&lt;G21,H21,IF(K20&lt;G22,H22,H23)))</f>
        <v>&gt;1.1</v>
      </c>
      <c r="M20" s="11">
        <f>VLOOKUP(L20,$H20:$I23,2,0)</f>
        <v>0</v>
      </c>
      <c r="N20" s="11">
        <f>M20*J20</f>
        <v>0</v>
      </c>
      <c r="Q20" s="13"/>
      <c r="Y20" s="13"/>
      <c r="Z20" s="13"/>
      <c r="AA20" s="13"/>
    </row>
    <row r="21" spans="2:27" ht="17.25" customHeight="1">
      <c r="B21" s="5"/>
      <c r="C21" s="14" t="s">
        <v>36</v>
      </c>
      <c r="D21" s="494"/>
      <c r="E21" s="495"/>
      <c r="F21" s="15">
        <v>0.9</v>
      </c>
      <c r="G21" s="17">
        <v>1</v>
      </c>
      <c r="H21" s="8" t="str">
        <f>IF(F21="","&lt;"&amp;G21,F21&amp;"-"&amp;G21)</f>
        <v>0.9-1</v>
      </c>
      <c r="I21" s="12">
        <f>I22+10/3</f>
        <v>6.666666666666667</v>
      </c>
      <c r="J21" s="496"/>
      <c r="K21" s="18"/>
      <c r="M21" s="11"/>
      <c r="N21" s="11"/>
      <c r="Q21" s="13"/>
      <c r="Y21" s="13"/>
      <c r="Z21" s="13"/>
      <c r="AA21" s="13"/>
    </row>
    <row r="22" spans="2:27" ht="17.25" customHeight="1">
      <c r="B22" s="5"/>
      <c r="C22" s="14"/>
      <c r="D22" s="494"/>
      <c r="E22" s="495"/>
      <c r="F22" s="17">
        <v>1</v>
      </c>
      <c r="G22" s="17">
        <v>1.1000000000000001</v>
      </c>
      <c r="H22" s="8" t="str">
        <f>IF(F22="","&lt;"&amp;G22,F22&amp;"-"&amp;G22)</f>
        <v>1-1.1</v>
      </c>
      <c r="I22" s="12">
        <f>10/3</f>
        <v>3.3333333333333335</v>
      </c>
      <c r="J22" s="496"/>
      <c r="M22" s="11"/>
      <c r="N22" s="11"/>
      <c r="Q22" s="13"/>
      <c r="Y22" s="13"/>
      <c r="Z22" s="13"/>
      <c r="AA22" s="13"/>
    </row>
    <row r="23" spans="2:27" ht="17.25" customHeight="1">
      <c r="B23" s="5"/>
      <c r="C23" s="14"/>
      <c r="D23" s="494"/>
      <c r="E23" s="495"/>
      <c r="F23" s="17">
        <v>1.1000000000000001</v>
      </c>
      <c r="G23" s="9"/>
      <c r="H23" s="8" t="str">
        <f>IF(G23="","&gt;"&amp;F23,IF(F23="","&lt;"&amp;G23,F23&amp;"-"&amp;G23))</f>
        <v>&gt;1.1</v>
      </c>
      <c r="I23" s="12">
        <v>0</v>
      </c>
      <c r="J23" s="496"/>
      <c r="M23" s="11"/>
      <c r="N23" s="11"/>
      <c r="Q23" s="13"/>
      <c r="Y23" s="13"/>
      <c r="Z23" s="13"/>
      <c r="AA23" s="13"/>
    </row>
    <row r="24" spans="2:27" ht="17.25" customHeight="1">
      <c r="B24" s="5"/>
      <c r="C24" s="14"/>
      <c r="D24" s="494">
        <v>6</v>
      </c>
      <c r="E24" s="495" t="s">
        <v>19</v>
      </c>
      <c r="F24" s="8"/>
      <c r="G24" s="15">
        <v>0</v>
      </c>
      <c r="H24" s="8" t="str">
        <f>IF(F24="","&lt;"&amp;G24,F24&amp;"-"&amp;G24)</f>
        <v>&lt;0</v>
      </c>
      <c r="I24" s="12">
        <v>0</v>
      </c>
      <c r="J24" s="496">
        <v>6</v>
      </c>
      <c r="K24" s="19">
        <v>1.3404213404496099</v>
      </c>
      <c r="L24" s="2" t="str">
        <f>IF(K24&lt;G24,H24,IF(K24&lt;G25,H25,IF(K24&lt;G26,H26,H27)))</f>
        <v>&gt;0.2</v>
      </c>
      <c r="M24" s="11">
        <f>VLOOKUP(L24,$H24:$I27,2,0)</f>
        <v>10</v>
      </c>
      <c r="N24" s="11">
        <f>M24*J24</f>
        <v>60</v>
      </c>
      <c r="Q24" s="13"/>
      <c r="Y24" s="13"/>
      <c r="Z24" s="13"/>
      <c r="AA24" s="13"/>
    </row>
    <row r="25" spans="2:27" ht="17.25" customHeight="1">
      <c r="B25" s="5"/>
      <c r="C25" s="14" t="s">
        <v>41</v>
      </c>
      <c r="D25" s="494"/>
      <c r="E25" s="495"/>
      <c r="F25" s="15">
        <v>0</v>
      </c>
      <c r="G25" s="17">
        <v>0.1</v>
      </c>
      <c r="H25" s="8" t="str">
        <f>IF(F25="","&lt;"&amp;G25,F25&amp;"-"&amp;G25)</f>
        <v>0-0.1</v>
      </c>
      <c r="I25" s="12">
        <f>10/3</f>
        <v>3.3333333333333335</v>
      </c>
      <c r="J25" s="496"/>
      <c r="M25" s="11"/>
      <c r="N25" s="11"/>
      <c r="Q25" s="13"/>
      <c r="Y25" s="13"/>
      <c r="Z25" s="13"/>
      <c r="AA25" s="13"/>
    </row>
    <row r="26" spans="2:27" ht="17.25" customHeight="1">
      <c r="B26" s="5"/>
      <c r="C26" s="14"/>
      <c r="D26" s="494"/>
      <c r="E26" s="495"/>
      <c r="F26" s="17">
        <v>0.1</v>
      </c>
      <c r="G26" s="17">
        <v>0.2</v>
      </c>
      <c r="H26" s="8" t="str">
        <f>IF(F26="","&lt;"&amp;G26,F26&amp;"-"&amp;G26)</f>
        <v>0.1-0.2</v>
      </c>
      <c r="I26" s="12">
        <f>I25+10/3</f>
        <v>6.666666666666667</v>
      </c>
      <c r="J26" s="496"/>
      <c r="M26" s="11"/>
      <c r="N26" s="11"/>
      <c r="Q26" s="20"/>
      <c r="Y26" s="20"/>
      <c r="Z26" s="20"/>
      <c r="AA26" s="20"/>
    </row>
    <row r="27" spans="2:27" ht="17.25" customHeight="1">
      <c r="B27" s="5"/>
      <c r="C27" s="14"/>
      <c r="D27" s="494"/>
      <c r="E27" s="495"/>
      <c r="F27" s="17">
        <v>0.2</v>
      </c>
      <c r="G27" s="9"/>
      <c r="H27" s="8" t="str">
        <f>IF(G27="","&gt;"&amp;F27,IF(F27="","&lt;"&amp;G27,F27&amp;"-"&amp;G27))</f>
        <v>&gt;0.2</v>
      </c>
      <c r="I27" s="12">
        <v>10</v>
      </c>
      <c r="J27" s="496"/>
      <c r="M27" s="11"/>
      <c r="N27" s="11"/>
    </row>
    <row r="28" spans="2:27" ht="17.25" customHeight="1">
      <c r="B28" s="5"/>
      <c r="C28" s="14"/>
      <c r="D28" s="494">
        <v>7</v>
      </c>
      <c r="E28" s="495" t="s">
        <v>22</v>
      </c>
      <c r="F28" s="8"/>
      <c r="G28" s="15">
        <v>0</v>
      </c>
      <c r="H28" s="8" t="str">
        <f>IF(F28="","&lt;"&amp;G28,F28&amp;"-"&amp;G28)</f>
        <v>&lt;0</v>
      </c>
      <c r="I28" s="12">
        <v>0</v>
      </c>
      <c r="J28" s="496">
        <v>6</v>
      </c>
      <c r="K28" s="19">
        <v>0.51343617942748598</v>
      </c>
      <c r="L28" s="2" t="str">
        <f>IF(K28&lt;G28,H28,IF(K28&lt;G29,H29,IF(K28&lt;G30,H30,H31)))</f>
        <v>&gt;0.2</v>
      </c>
      <c r="M28" s="11">
        <f>VLOOKUP(L28,$H28:$I31,2,0)</f>
        <v>10</v>
      </c>
      <c r="N28" s="11">
        <f>M28*J28</f>
        <v>60</v>
      </c>
    </row>
    <row r="29" spans="2:27" ht="17.25" customHeight="1">
      <c r="B29" s="5"/>
      <c r="C29" s="14" t="s">
        <v>43</v>
      </c>
      <c r="D29" s="494"/>
      <c r="E29" s="495"/>
      <c r="F29" s="15">
        <v>0</v>
      </c>
      <c r="G29" s="17">
        <v>0.1</v>
      </c>
      <c r="H29" s="8" t="str">
        <f>IF(F29="","&lt;"&amp;G29,F29&amp;"-"&amp;G29)</f>
        <v>0-0.1</v>
      </c>
      <c r="I29" s="12">
        <f>10/3</f>
        <v>3.3333333333333335</v>
      </c>
      <c r="J29" s="496"/>
      <c r="M29" s="11"/>
      <c r="N29" s="11"/>
    </row>
    <row r="30" spans="2:27" ht="17.25" customHeight="1">
      <c r="B30" s="5"/>
      <c r="C30" s="14"/>
      <c r="D30" s="494"/>
      <c r="E30" s="495"/>
      <c r="F30" s="17">
        <v>0.1</v>
      </c>
      <c r="G30" s="17">
        <v>0.2</v>
      </c>
      <c r="H30" s="8" t="str">
        <f>IF(F30="","&lt;"&amp;G30,F30&amp;"-"&amp;G30)</f>
        <v>0.1-0.2</v>
      </c>
      <c r="I30" s="12">
        <f>I29+10/3</f>
        <v>6.666666666666667</v>
      </c>
      <c r="J30" s="496"/>
      <c r="M30" s="11"/>
      <c r="N30" s="11"/>
    </row>
    <row r="31" spans="2:27" ht="17.25" customHeight="1">
      <c r="B31" s="5"/>
      <c r="C31" s="14"/>
      <c r="D31" s="494"/>
      <c r="E31" s="495"/>
      <c r="F31" s="17">
        <v>0.2</v>
      </c>
      <c r="G31" s="9"/>
      <c r="H31" s="8" t="str">
        <f>IF(G31="","&gt;"&amp;F31,IF(F31="","&lt;"&amp;G31,F31&amp;"-"&amp;G31))</f>
        <v>&gt;0.2</v>
      </c>
      <c r="I31" s="12">
        <v>10</v>
      </c>
      <c r="J31" s="496"/>
      <c r="M31" s="11"/>
      <c r="N31" s="11"/>
    </row>
    <row r="32" spans="2:27" ht="17.25" customHeight="1">
      <c r="B32" s="5"/>
      <c r="C32" s="14" t="s">
        <v>44</v>
      </c>
      <c r="D32" s="494">
        <v>8</v>
      </c>
      <c r="E32" s="495" t="s">
        <v>23</v>
      </c>
      <c r="F32" s="8"/>
      <c r="G32" s="15">
        <v>0.7</v>
      </c>
      <c r="H32" s="8" t="str">
        <f>IF(F32="","&lt;"&amp;G32,F32&amp;"-"&amp;G32)</f>
        <v>&lt;0.7</v>
      </c>
      <c r="I32" s="12">
        <v>0</v>
      </c>
      <c r="J32" s="496">
        <v>10</v>
      </c>
      <c r="K32" s="19">
        <v>1.3243647747344001</v>
      </c>
      <c r="L32" s="2" t="str">
        <f>IF(K32&lt;G32,H32,IF(K32&lt;G33,H33,IF(K32&lt;G34,H34,H35)))</f>
        <v>&gt;1</v>
      </c>
      <c r="M32" s="11">
        <f>VLOOKUP(L32,$H32:$I35,2,0)</f>
        <v>10</v>
      </c>
      <c r="N32" s="11">
        <f>M32*J32</f>
        <v>100</v>
      </c>
    </row>
    <row r="33" spans="2:14" ht="17.25" customHeight="1">
      <c r="B33" s="5"/>
      <c r="C33" s="14"/>
      <c r="D33" s="494"/>
      <c r="E33" s="495"/>
      <c r="F33" s="15">
        <v>0.7</v>
      </c>
      <c r="G33" s="17">
        <v>0.8</v>
      </c>
      <c r="H33" s="8" t="str">
        <f>IF(F33="","&lt;"&amp;G33,F33&amp;"-"&amp;G33)</f>
        <v>0.7-0.8</v>
      </c>
      <c r="I33" s="12">
        <f>10/3</f>
        <v>3.3333333333333335</v>
      </c>
      <c r="J33" s="496"/>
      <c r="M33" s="11"/>
      <c r="N33" s="11"/>
    </row>
    <row r="34" spans="2:14" ht="17.25" customHeight="1">
      <c r="B34" s="5"/>
      <c r="C34" s="14"/>
      <c r="D34" s="494"/>
      <c r="E34" s="495"/>
      <c r="F34" s="17">
        <v>0.8</v>
      </c>
      <c r="G34" s="17">
        <v>1</v>
      </c>
      <c r="H34" s="8" t="str">
        <f>IF(F34="","&lt;"&amp;G34,F34&amp;"-"&amp;G34)</f>
        <v>0.8-1</v>
      </c>
      <c r="I34" s="12">
        <f>I33+10/3</f>
        <v>6.666666666666667</v>
      </c>
      <c r="J34" s="496"/>
      <c r="M34" s="11"/>
      <c r="N34" s="11"/>
    </row>
    <row r="35" spans="2:14" ht="17.25" customHeight="1">
      <c r="B35" s="5"/>
      <c r="C35" s="14"/>
      <c r="D35" s="494"/>
      <c r="E35" s="495"/>
      <c r="F35" s="17">
        <v>1</v>
      </c>
      <c r="G35" s="9"/>
      <c r="H35" s="8" t="str">
        <f>IF(G35="","&gt;"&amp;F35,IF(F35="","&lt;"&amp;G35,F35&amp;"-"&amp;G35))</f>
        <v>&gt;1</v>
      </c>
      <c r="I35" s="12">
        <v>10</v>
      </c>
      <c r="J35" s="496"/>
      <c r="M35" s="11"/>
      <c r="N35" s="11"/>
    </row>
    <row r="36" spans="2:14" ht="17.25" customHeight="1">
      <c r="B36" s="5"/>
      <c r="C36" s="14"/>
      <c r="D36" s="494">
        <v>9</v>
      </c>
      <c r="E36" s="495" t="s">
        <v>24</v>
      </c>
      <c r="F36" s="8"/>
      <c r="G36" s="15">
        <v>0.01</v>
      </c>
      <c r="H36" s="8" t="str">
        <f>IF(F36="","&lt;"&amp;G36,F36&amp;"-"&amp;G36)</f>
        <v>&lt;0.01</v>
      </c>
      <c r="I36" s="12">
        <v>10</v>
      </c>
      <c r="J36" s="496">
        <v>10</v>
      </c>
      <c r="K36" s="19">
        <v>0</v>
      </c>
      <c r="L36" s="2" t="str">
        <f>IF(K36&lt;G36,H36,IF(K36&lt;G37,H37,IF(K36&lt;G38,H38,H39)))</f>
        <v>&lt;0.01</v>
      </c>
      <c r="M36" s="11">
        <f>VLOOKUP(L36,$H36:$I39,2,0)</f>
        <v>10</v>
      </c>
      <c r="N36" s="11">
        <f>M36*J36</f>
        <v>100</v>
      </c>
    </row>
    <row r="37" spans="2:14" ht="17.25" customHeight="1">
      <c r="B37" s="5"/>
      <c r="C37" s="14"/>
      <c r="D37" s="494"/>
      <c r="E37" s="495"/>
      <c r="F37" s="15">
        <v>0.01</v>
      </c>
      <c r="G37" s="17">
        <v>0.02</v>
      </c>
      <c r="H37" s="8" t="str">
        <f>IF(F37="","&lt;"&amp;G37,F37&amp;"-"&amp;G37)</f>
        <v>0.01-0.02</v>
      </c>
      <c r="I37" s="12">
        <f>I38+10/3</f>
        <v>6.666666666666667</v>
      </c>
      <c r="J37" s="496"/>
      <c r="M37" s="11"/>
      <c r="N37" s="11"/>
    </row>
    <row r="38" spans="2:14" ht="17.25" customHeight="1">
      <c r="B38" s="5"/>
      <c r="C38" s="14" t="s">
        <v>45</v>
      </c>
      <c r="D38" s="494"/>
      <c r="E38" s="495"/>
      <c r="F38" s="17">
        <v>0.02</v>
      </c>
      <c r="G38" s="17">
        <v>0.03</v>
      </c>
      <c r="H38" s="8" t="str">
        <f>IF(F38="","&lt;"&amp;G38,F38&amp;"-"&amp;G38)</f>
        <v>0.02-0.03</v>
      </c>
      <c r="I38" s="12">
        <f>10/3</f>
        <v>3.3333333333333335</v>
      </c>
      <c r="J38" s="496"/>
      <c r="M38" s="11"/>
      <c r="N38" s="11"/>
    </row>
    <row r="39" spans="2:14" ht="17.25" customHeight="1">
      <c r="B39" s="5"/>
      <c r="C39" s="14"/>
      <c r="D39" s="494"/>
      <c r="E39" s="495"/>
      <c r="F39" s="17">
        <v>0.03</v>
      </c>
      <c r="G39" s="9"/>
      <c r="H39" s="8" t="str">
        <f>IF(G39="","&gt;"&amp;F39,IF(F39="","&lt;"&amp;G39,F39&amp;"-"&amp;G39))</f>
        <v>&gt;0.03</v>
      </c>
      <c r="I39" s="12">
        <v>0</v>
      </c>
      <c r="J39" s="496"/>
      <c r="M39" s="11"/>
      <c r="N39" s="11"/>
    </row>
    <row r="40" spans="2:14" ht="17.25" customHeight="1">
      <c r="B40" s="5"/>
      <c r="C40" s="14"/>
      <c r="D40" s="494">
        <v>10</v>
      </c>
      <c r="E40" s="495" t="s">
        <v>46</v>
      </c>
      <c r="F40" s="8"/>
      <c r="G40" s="15">
        <v>0</v>
      </c>
      <c r="H40" s="8" t="str">
        <f>IF(F40="","&lt;"&amp;G40,F40&amp;"-"&amp;G40)</f>
        <v>&lt;0</v>
      </c>
      <c r="I40" s="12">
        <v>0</v>
      </c>
      <c r="J40" s="496">
        <v>15</v>
      </c>
      <c r="K40" s="19">
        <v>0.98057822742367295</v>
      </c>
      <c r="L40" s="2" t="str">
        <f>IF(K40&lt;G40,H40,IF(K40&lt;G41,H41,IF(K40&lt;G42,H42,H43)))</f>
        <v>&gt;0.2</v>
      </c>
      <c r="M40" s="11">
        <f>VLOOKUP(L40,$H40:$I43,2,0)</f>
        <v>10</v>
      </c>
      <c r="N40" s="11">
        <f>M40*J40</f>
        <v>150</v>
      </c>
    </row>
    <row r="41" spans="2:14" ht="17.25" customHeight="1">
      <c r="B41" s="5"/>
      <c r="C41" s="14" t="s">
        <v>47</v>
      </c>
      <c r="D41" s="494"/>
      <c r="E41" s="495"/>
      <c r="F41" s="15">
        <v>0</v>
      </c>
      <c r="G41" s="17">
        <v>0.1</v>
      </c>
      <c r="H41" s="8" t="str">
        <f>IF(F41="","&lt;"&amp;G41,F41&amp;"-"&amp;G41)</f>
        <v>0-0.1</v>
      </c>
      <c r="I41" s="12">
        <f>10/3</f>
        <v>3.3333333333333335</v>
      </c>
      <c r="J41" s="496"/>
      <c r="M41" s="11"/>
      <c r="N41" s="11"/>
    </row>
    <row r="42" spans="2:14" ht="17.25" customHeight="1">
      <c r="B42" s="5"/>
      <c r="C42" s="14"/>
      <c r="D42" s="494"/>
      <c r="E42" s="495"/>
      <c r="F42" s="17">
        <v>0.1</v>
      </c>
      <c r="G42" s="17">
        <v>0.2</v>
      </c>
      <c r="H42" s="8" t="str">
        <f>IF(F42="","&lt;"&amp;G42,F42&amp;"-"&amp;G42)</f>
        <v>0.1-0.2</v>
      </c>
      <c r="I42" s="12">
        <f>I41+10/3</f>
        <v>6.666666666666667</v>
      </c>
      <c r="J42" s="496"/>
      <c r="M42" s="11"/>
      <c r="N42" s="11"/>
    </row>
    <row r="43" spans="2:14" ht="17.25" customHeight="1">
      <c r="B43" s="5"/>
      <c r="C43" s="14"/>
      <c r="D43" s="494"/>
      <c r="E43" s="495"/>
      <c r="F43" s="17">
        <v>0.2</v>
      </c>
      <c r="G43" s="9"/>
      <c r="H43" s="8" t="str">
        <f>IF(G43="","&gt;"&amp;F43,IF(F43="","&lt;"&amp;G43,F43&amp;"-"&amp;G43))</f>
        <v>&gt;0.2</v>
      </c>
      <c r="I43" s="12">
        <v>10</v>
      </c>
      <c r="J43" s="496"/>
      <c r="M43" s="11"/>
      <c r="N43" s="11"/>
    </row>
    <row r="44" spans="2:14" ht="17.25" customHeight="1">
      <c r="B44" s="21"/>
      <c r="C44" s="45"/>
      <c r="D44" s="23"/>
      <c r="E44" s="24"/>
      <c r="F44" s="21"/>
      <c r="G44" s="21"/>
      <c r="H44" s="21"/>
      <c r="I44" s="21"/>
      <c r="J44" s="21">
        <f>SUM(J4:J43)</f>
        <v>100</v>
      </c>
      <c r="M44" s="11"/>
      <c r="N44" s="11">
        <f>SUM(N4:N42)/J44</f>
        <v>8.8000000000000007</v>
      </c>
    </row>
    <row r="45" spans="2:14" ht="17.25" customHeight="1">
      <c r="B45" s="21"/>
      <c r="C45" s="45"/>
      <c r="D45" s="25"/>
      <c r="E45" s="26" t="s">
        <v>48</v>
      </c>
    </row>
    <row r="46" spans="2:14" ht="17.25" customHeight="1">
      <c r="B46" s="21"/>
      <c r="C46" s="45"/>
      <c r="D46" s="27" t="s">
        <v>49</v>
      </c>
      <c r="E46" s="28" t="s">
        <v>50</v>
      </c>
    </row>
    <row r="47" spans="2:14" ht="17.25" customHeight="1">
      <c r="B47" s="5"/>
      <c r="C47" s="14"/>
      <c r="D47" s="497">
        <v>1</v>
      </c>
      <c r="E47" s="495" t="s">
        <v>27</v>
      </c>
      <c r="F47" s="9"/>
      <c r="G47" s="9" t="s">
        <v>51</v>
      </c>
      <c r="H47" s="9" t="str">
        <f t="shared" ref="H47:H54" si="0">G47</f>
        <v>LG</v>
      </c>
      <c r="I47" s="9">
        <v>0</v>
      </c>
      <c r="J47" s="498">
        <v>15</v>
      </c>
      <c r="K47" s="29" t="s">
        <v>53</v>
      </c>
      <c r="L47" s="2" t="str">
        <f>IF(K47=G47,H47,IF(K47=G48,H48,IF(K47=G49,H49)))</f>
        <v>MG</v>
      </c>
      <c r="M47" s="2">
        <f>VLOOKUP(L47,$H47:$I50,2,0)</f>
        <v>5</v>
      </c>
      <c r="N47" s="2">
        <f>M47*J47</f>
        <v>75</v>
      </c>
    </row>
    <row r="48" spans="2:14" ht="17.25" customHeight="1">
      <c r="B48" s="5"/>
      <c r="C48" s="14" t="s">
        <v>52</v>
      </c>
      <c r="D48" s="497"/>
      <c r="E48" s="495"/>
      <c r="F48" s="9"/>
      <c r="G48" s="9" t="s">
        <v>53</v>
      </c>
      <c r="H48" s="9" t="str">
        <f t="shared" si="0"/>
        <v>MG</v>
      </c>
      <c r="I48" s="9">
        <v>5</v>
      </c>
      <c r="J48" s="498"/>
      <c r="K48" s="30"/>
    </row>
    <row r="49" spans="2:15" ht="17.25" customHeight="1">
      <c r="B49" s="5"/>
      <c r="C49" s="14"/>
      <c r="D49" s="497"/>
      <c r="E49" s="495"/>
      <c r="F49" s="9"/>
      <c r="G49" s="9" t="s">
        <v>28</v>
      </c>
      <c r="H49" s="9" t="str">
        <f t="shared" si="0"/>
        <v>HG</v>
      </c>
      <c r="I49" s="9">
        <v>10</v>
      </c>
      <c r="J49" s="498"/>
    </row>
    <row r="50" spans="2:15" ht="17.25" customHeight="1">
      <c r="B50" s="5"/>
      <c r="C50" s="14"/>
      <c r="D50" s="494">
        <v>2</v>
      </c>
      <c r="E50" s="495" t="s">
        <v>29</v>
      </c>
      <c r="F50" s="8"/>
      <c r="G50" s="8" t="s">
        <v>54</v>
      </c>
      <c r="H50" s="8" t="str">
        <f t="shared" si="0"/>
        <v>Rented</v>
      </c>
      <c r="I50" s="9">
        <v>0</v>
      </c>
      <c r="J50" s="494">
        <v>15</v>
      </c>
      <c r="K50" s="2" t="s">
        <v>78</v>
      </c>
      <c r="L50" s="2" t="str">
        <f>IF(K50="Yes",H51,H50)</f>
        <v>Rented</v>
      </c>
      <c r="M50" s="2">
        <f>VLOOKUP(L50,$H50:$I51,2,0)</f>
        <v>0</v>
      </c>
      <c r="N50" s="2">
        <f>M50*J50</f>
        <v>0</v>
      </c>
    </row>
    <row r="51" spans="2:15" ht="17.25" customHeight="1">
      <c r="B51" s="5"/>
      <c r="C51" s="14"/>
      <c r="D51" s="494"/>
      <c r="E51" s="495"/>
      <c r="F51" s="9"/>
      <c r="G51" s="9" t="s">
        <v>55</v>
      </c>
      <c r="H51" s="8" t="str">
        <f t="shared" si="0"/>
        <v>Owned</v>
      </c>
      <c r="I51" s="9">
        <v>10</v>
      </c>
      <c r="J51" s="494"/>
    </row>
    <row r="52" spans="2:15" ht="17.25" customHeight="1">
      <c r="B52" s="5"/>
      <c r="C52" s="14"/>
      <c r="D52" s="494">
        <v>3</v>
      </c>
      <c r="E52" s="495" t="s">
        <v>56</v>
      </c>
      <c r="F52" s="8"/>
      <c r="G52" s="8" t="s">
        <v>54</v>
      </c>
      <c r="H52" s="8" t="str">
        <f t="shared" si="0"/>
        <v>Rented</v>
      </c>
      <c r="I52" s="9">
        <v>0</v>
      </c>
      <c r="J52" s="494">
        <v>15</v>
      </c>
      <c r="K52" s="2" t="s">
        <v>78</v>
      </c>
      <c r="L52" s="2" t="str">
        <f>IF(K52="Yes",H54,H52)</f>
        <v>Rented</v>
      </c>
      <c r="M52" s="2">
        <f>VLOOKUP(L52,$H52:$I54,2,0)</f>
        <v>0</v>
      </c>
      <c r="N52" s="2">
        <f>M52*J52</f>
        <v>0</v>
      </c>
      <c r="O52" s="18" t="s">
        <v>57</v>
      </c>
    </row>
    <row r="53" spans="2:15" ht="17.25" customHeight="1">
      <c r="B53" s="5"/>
      <c r="C53" s="14"/>
      <c r="D53" s="494"/>
      <c r="E53" s="495"/>
      <c r="F53" s="9"/>
      <c r="G53" s="9" t="s">
        <v>58</v>
      </c>
      <c r="H53" s="8" t="str">
        <f t="shared" si="0"/>
        <v>Pagri</v>
      </c>
      <c r="I53" s="9">
        <v>5</v>
      </c>
      <c r="J53" s="494"/>
    </row>
    <row r="54" spans="2:15" ht="17.25" customHeight="1">
      <c r="B54" s="5"/>
      <c r="C54" s="14"/>
      <c r="D54" s="494"/>
      <c r="E54" s="495"/>
      <c r="F54" s="9"/>
      <c r="G54" s="9" t="s">
        <v>55</v>
      </c>
      <c r="H54" s="8" t="str">
        <f t="shared" si="0"/>
        <v>Owned</v>
      </c>
      <c r="I54" s="9">
        <v>10</v>
      </c>
      <c r="J54" s="494"/>
    </row>
    <row r="55" spans="2:15" ht="17.25" customHeight="1">
      <c r="B55" s="5"/>
      <c r="C55" s="14"/>
      <c r="D55" s="494">
        <v>4</v>
      </c>
      <c r="E55" s="495" t="s">
        <v>32</v>
      </c>
      <c r="F55" s="8">
        <v>0</v>
      </c>
      <c r="G55" s="8">
        <v>3</v>
      </c>
      <c r="H55" s="8" t="str">
        <f>IF(F55="","&lt;"&amp;G55,F55&amp;"-"&amp;G55)</f>
        <v>0-3</v>
      </c>
      <c r="I55" s="9">
        <v>4</v>
      </c>
      <c r="J55" s="496">
        <v>20</v>
      </c>
      <c r="K55" s="2">
        <v>4</v>
      </c>
      <c r="L55" s="2" t="str">
        <f>VLOOKUP(K55,F55:H58,3,1)</f>
        <v>3-5</v>
      </c>
      <c r="M55" s="2">
        <f>VLOOKUP(L55,$H55:$I58,2,0)</f>
        <v>6</v>
      </c>
      <c r="N55" s="2">
        <f>M55*J55</f>
        <v>120</v>
      </c>
    </row>
    <row r="56" spans="2:15" ht="17.25" customHeight="1">
      <c r="B56" s="5"/>
      <c r="C56" s="14"/>
      <c r="D56" s="494"/>
      <c r="E56" s="495"/>
      <c r="F56" s="9">
        <v>3</v>
      </c>
      <c r="G56" s="9">
        <v>5</v>
      </c>
      <c r="H56" s="8" t="str">
        <f>IF(F56="","&lt;"&amp;G56,F56&amp;"-"&amp;G56)</f>
        <v>3-5</v>
      </c>
      <c r="I56" s="9">
        <v>6</v>
      </c>
      <c r="J56" s="496"/>
    </row>
    <row r="57" spans="2:15" ht="17.25" customHeight="1">
      <c r="B57" s="5"/>
      <c r="C57" s="14"/>
      <c r="D57" s="494"/>
      <c r="E57" s="495"/>
      <c r="F57" s="9">
        <v>5</v>
      </c>
      <c r="G57" s="9">
        <v>7</v>
      </c>
      <c r="H57" s="8" t="str">
        <f>IF(F57="","&lt;"&amp;G57,F57&amp;"-"&amp;G57)</f>
        <v>5-7</v>
      </c>
      <c r="I57" s="9">
        <v>8</v>
      </c>
      <c r="J57" s="496"/>
    </row>
    <row r="58" spans="2:15" ht="17.25" customHeight="1">
      <c r="B58" s="5"/>
      <c r="C58" s="14"/>
      <c r="D58" s="494"/>
      <c r="E58" s="495"/>
      <c r="F58" s="9">
        <v>7</v>
      </c>
      <c r="G58" s="9"/>
      <c r="H58" s="8" t="str">
        <f>IF(G58="","&gt;"&amp;F58,IF(F58="","&lt;"&amp;G58,F58&amp;"-"&amp;G58))</f>
        <v>&gt;7</v>
      </c>
      <c r="I58" s="9">
        <v>10</v>
      </c>
      <c r="J58" s="496"/>
    </row>
    <row r="59" spans="2:15" ht="17.25" customHeight="1">
      <c r="B59" s="5"/>
      <c r="C59" s="14"/>
      <c r="D59" s="494">
        <v>5</v>
      </c>
      <c r="E59" s="495" t="s">
        <v>35</v>
      </c>
      <c r="F59" s="8">
        <v>0</v>
      </c>
      <c r="G59" s="8">
        <v>3</v>
      </c>
      <c r="H59" s="8" t="str">
        <f>IF(F59="","&lt;"&amp;G59,F59&amp;"-"&amp;G59)</f>
        <v>0-3</v>
      </c>
      <c r="I59" s="9">
        <v>4</v>
      </c>
      <c r="J59" s="496">
        <v>20</v>
      </c>
      <c r="K59" s="2">
        <v>2</v>
      </c>
      <c r="L59" s="2" t="str">
        <f>VLOOKUP(K59,F59:H62,3,1)</f>
        <v>0-3</v>
      </c>
      <c r="M59" s="2">
        <f>VLOOKUP(L59,$H59:$I62,2,0)</f>
        <v>4</v>
      </c>
      <c r="N59" s="2">
        <f>M59*J59</f>
        <v>80</v>
      </c>
    </row>
    <row r="60" spans="2:15" ht="17.25" customHeight="1">
      <c r="B60" s="5"/>
      <c r="C60" s="14"/>
      <c r="D60" s="494"/>
      <c r="E60" s="495"/>
      <c r="F60" s="9">
        <v>3</v>
      </c>
      <c r="G60" s="9">
        <v>5</v>
      </c>
      <c r="H60" s="8" t="str">
        <f>IF(F60="","&lt;"&amp;G60,F60&amp;"-"&amp;G60)</f>
        <v>3-5</v>
      </c>
      <c r="I60" s="9">
        <v>6</v>
      </c>
      <c r="J60" s="496"/>
    </row>
    <row r="61" spans="2:15" ht="17.25" customHeight="1">
      <c r="B61" s="5"/>
      <c r="C61" s="14"/>
      <c r="D61" s="494"/>
      <c r="E61" s="495"/>
      <c r="F61" s="9">
        <v>5</v>
      </c>
      <c r="G61" s="9">
        <v>7</v>
      </c>
      <c r="H61" s="8" t="str">
        <f>IF(F61="","&lt;"&amp;G61,F61&amp;"-"&amp;G61)</f>
        <v>5-7</v>
      </c>
      <c r="I61" s="9">
        <v>8</v>
      </c>
      <c r="J61" s="496"/>
    </row>
    <row r="62" spans="2:15" ht="17.25" customHeight="1">
      <c r="B62" s="5"/>
      <c r="C62" s="14"/>
      <c r="D62" s="494"/>
      <c r="E62" s="495"/>
      <c r="F62" s="9">
        <v>7</v>
      </c>
      <c r="G62" s="9"/>
      <c r="H62" s="8" t="str">
        <f>IF(G62="","&gt;"&amp;F62,IF(F62="","&lt;"&amp;G62,F62&amp;"-"&amp;G62))</f>
        <v>&gt;7</v>
      </c>
      <c r="I62" s="9">
        <v>10</v>
      </c>
      <c r="J62" s="496"/>
    </row>
    <row r="63" spans="2:15" ht="17.25" customHeight="1">
      <c r="B63" s="5"/>
      <c r="C63" s="14"/>
      <c r="D63" s="494">
        <v>6</v>
      </c>
      <c r="E63" s="495" t="s">
        <v>37</v>
      </c>
      <c r="F63" s="8"/>
      <c r="G63" s="8">
        <v>2</v>
      </c>
      <c r="H63" s="8" t="str">
        <f>IF(F63="","&lt;"&amp;G63,F63&amp;"-"&amp;G63)</f>
        <v>&lt;2</v>
      </c>
      <c r="I63" s="9">
        <v>10</v>
      </c>
      <c r="J63" s="496">
        <v>15</v>
      </c>
      <c r="K63" s="2">
        <v>3</v>
      </c>
      <c r="L63" s="2" t="str">
        <f>IF(K63&lt;G63,H63,IF(K63&gt;=F64,H64,IF(K63&gt;=F65,H65,H66)))</f>
        <v>2-3</v>
      </c>
      <c r="M63" s="2">
        <f>VLOOKUP(L63,$H63:$I66,2,0)</f>
        <v>6.666666666666667</v>
      </c>
      <c r="N63" s="2">
        <f>M63*J63</f>
        <v>100</v>
      </c>
    </row>
    <row r="64" spans="2:15" ht="17.25" customHeight="1">
      <c r="B64" s="5"/>
      <c r="C64" s="14" t="s">
        <v>59</v>
      </c>
      <c r="D64" s="494"/>
      <c r="E64" s="495"/>
      <c r="F64" s="9">
        <v>2</v>
      </c>
      <c r="G64" s="9">
        <v>3</v>
      </c>
      <c r="H64" s="8" t="str">
        <f>IF(F64="","&lt;"&amp;G64,F64&amp;"-"&amp;G64)</f>
        <v>2-3</v>
      </c>
      <c r="I64" s="9">
        <f>I65+10/3</f>
        <v>6.666666666666667</v>
      </c>
      <c r="J64" s="496"/>
    </row>
    <row r="65" spans="2:20" ht="17.25" customHeight="1">
      <c r="B65" s="5"/>
      <c r="C65" s="14"/>
      <c r="D65" s="494"/>
      <c r="E65" s="495"/>
      <c r="F65" s="9">
        <v>4</v>
      </c>
      <c r="G65" s="9">
        <v>6</v>
      </c>
      <c r="H65" s="8" t="str">
        <f>IF(F65="","&lt;"&amp;G65,F65&amp;"-"&amp;G65)</f>
        <v>4-6</v>
      </c>
      <c r="I65" s="9">
        <f>10/3</f>
        <v>3.3333333333333335</v>
      </c>
      <c r="J65" s="496"/>
    </row>
    <row r="66" spans="2:20" ht="17.25" customHeight="1">
      <c r="B66" s="5"/>
      <c r="C66" s="14"/>
      <c r="D66" s="494"/>
      <c r="E66" s="495"/>
      <c r="F66" s="9">
        <v>6</v>
      </c>
      <c r="G66" s="9"/>
      <c r="H66" s="8" t="str">
        <f>IF(G66="","&gt;"&amp;F66,IF(F66="","&lt;"&amp;G66,F66&amp;"-"&amp;G66))</f>
        <v>&gt;6</v>
      </c>
      <c r="I66" s="9">
        <v>0</v>
      </c>
      <c r="J66" s="496"/>
    </row>
    <row r="67" spans="2:20" ht="17.25" customHeight="1">
      <c r="C67" s="14"/>
      <c r="D67" s="25">
        <v>7</v>
      </c>
      <c r="E67" s="26" t="s">
        <v>60</v>
      </c>
      <c r="J67" s="2">
        <f>SUM(J47:J66)</f>
        <v>100</v>
      </c>
      <c r="N67" s="2">
        <f>SUM(N47:N66)/100</f>
        <v>3.75</v>
      </c>
    </row>
    <row r="68" spans="2:20" ht="17.25" customHeight="1">
      <c r="C68" s="14"/>
      <c r="D68" s="27" t="s">
        <v>61</v>
      </c>
      <c r="E68" s="28" t="s">
        <v>62</v>
      </c>
    </row>
    <row r="69" spans="2:20" ht="17.25" customHeight="1">
      <c r="B69" s="5"/>
      <c r="C69" s="14"/>
      <c r="D69" s="494">
        <v>1</v>
      </c>
      <c r="E69" s="495" t="s">
        <v>38</v>
      </c>
      <c r="F69" s="8">
        <v>1</v>
      </c>
      <c r="G69" s="8">
        <v>2</v>
      </c>
      <c r="H69" s="8" t="str">
        <f>IF(F69="","&lt;"&amp;G69,F69&amp;"-"&amp;G69)</f>
        <v>1-2</v>
      </c>
      <c r="I69" s="9">
        <v>10</v>
      </c>
      <c r="J69" s="496">
        <v>30</v>
      </c>
      <c r="K69" s="18" t="s">
        <v>34</v>
      </c>
      <c r="L69" s="2" t="str">
        <f>IF(K69&lt;G69,H69,IF(K69&lt;G70,H70,IF(K69&lt;G71,H71,H72)))</f>
        <v>&gt;7</v>
      </c>
      <c r="M69" s="2">
        <f>VLOOKUP(L69,$H69:$I72,2,0)</f>
        <v>0</v>
      </c>
      <c r="N69" s="2">
        <f>M69*J69</f>
        <v>0</v>
      </c>
      <c r="T69" s="31"/>
    </row>
    <row r="70" spans="2:20" ht="17.25" customHeight="1">
      <c r="B70" s="5"/>
      <c r="C70" s="14"/>
      <c r="D70" s="494"/>
      <c r="E70" s="495"/>
      <c r="F70" s="9">
        <v>3</v>
      </c>
      <c r="G70" s="9">
        <v>5</v>
      </c>
      <c r="H70" s="8" t="str">
        <f>IF(F70="","&lt;"&amp;G70,F70&amp;"-"&amp;G70)</f>
        <v>3-5</v>
      </c>
      <c r="I70" s="9">
        <f>I71+10/3</f>
        <v>6.666666666666667</v>
      </c>
      <c r="J70" s="496"/>
      <c r="K70" s="18"/>
    </row>
    <row r="71" spans="2:20" ht="17.25" customHeight="1">
      <c r="B71" s="5"/>
      <c r="C71" s="14"/>
      <c r="D71" s="494"/>
      <c r="E71" s="495"/>
      <c r="F71" s="9">
        <v>5</v>
      </c>
      <c r="G71" s="9">
        <v>7</v>
      </c>
      <c r="H71" s="8" t="str">
        <f>IF(F71="","&lt;"&amp;G71,F71&amp;"-"&amp;G71)</f>
        <v>5-7</v>
      </c>
      <c r="I71" s="9">
        <f>10/3</f>
        <v>3.3333333333333335</v>
      </c>
      <c r="J71" s="496"/>
    </row>
    <row r="72" spans="2:20" ht="17.25" customHeight="1">
      <c r="B72" s="5"/>
      <c r="C72" s="14"/>
      <c r="D72" s="494"/>
      <c r="E72" s="495"/>
      <c r="F72" s="9">
        <v>7</v>
      </c>
      <c r="G72" s="9"/>
      <c r="H72" s="8" t="str">
        <f>IF(G72="","&gt;"&amp;F72,IF(F72="","&lt;"&amp;G72,F72&amp;"-"&amp;G72))</f>
        <v>&gt;7</v>
      </c>
      <c r="I72" s="9">
        <v>0</v>
      </c>
      <c r="J72" s="496"/>
    </row>
    <row r="73" spans="2:20" ht="17.25" customHeight="1">
      <c r="B73" s="5"/>
      <c r="C73" s="14"/>
      <c r="D73" s="494">
        <v>2</v>
      </c>
      <c r="E73" s="495" t="s">
        <v>39</v>
      </c>
      <c r="F73" s="8"/>
      <c r="G73" s="8">
        <v>2</v>
      </c>
      <c r="H73" s="8" t="str">
        <f>IF(F73="","&lt;"&amp;G73,F73&amp;"-"&amp;G73)</f>
        <v>&lt;2</v>
      </c>
      <c r="I73" s="9">
        <v>10</v>
      </c>
      <c r="J73" s="496">
        <v>20</v>
      </c>
      <c r="K73" s="2">
        <v>22</v>
      </c>
      <c r="L73" s="2" t="str">
        <f>IF(K73&lt;G73,H73,IF(K73&lt;G74,H74,IF(K73&lt;G75,H75,H76)))</f>
        <v>&gt;10</v>
      </c>
      <c r="M73" s="2">
        <f>VLOOKUP(L73,$H73:$I76,2,0)</f>
        <v>0</v>
      </c>
      <c r="N73" s="2">
        <f>M73*J73</f>
        <v>0</v>
      </c>
    </row>
    <row r="74" spans="2:20" ht="17.25" customHeight="1">
      <c r="B74" s="5"/>
      <c r="C74" s="14" t="s">
        <v>63</v>
      </c>
      <c r="D74" s="494"/>
      <c r="E74" s="495"/>
      <c r="F74" s="9">
        <v>2</v>
      </c>
      <c r="G74" s="9">
        <v>5</v>
      </c>
      <c r="H74" s="8" t="str">
        <f>IF(F74="","&lt;"&amp;G74,F74&amp;"-"&amp;G74)</f>
        <v>2-5</v>
      </c>
      <c r="I74" s="9">
        <f>I75+10/3</f>
        <v>6.666666666666667</v>
      </c>
      <c r="J74" s="496"/>
    </row>
    <row r="75" spans="2:20" ht="17.25" customHeight="1">
      <c r="B75" s="5"/>
      <c r="C75" s="14"/>
      <c r="D75" s="494"/>
      <c r="E75" s="495"/>
      <c r="F75" s="9">
        <v>5</v>
      </c>
      <c r="G75" s="9">
        <v>9</v>
      </c>
      <c r="H75" s="8" t="str">
        <f>IF(F75="","&lt;"&amp;G75,F75&amp;"-"&amp;G75)</f>
        <v>5-9</v>
      </c>
      <c r="I75" s="9">
        <f>10/3</f>
        <v>3.3333333333333335</v>
      </c>
      <c r="J75" s="496"/>
    </row>
    <row r="76" spans="2:20" ht="17.25" customHeight="1">
      <c r="B76" s="5"/>
      <c r="C76" s="14"/>
      <c r="D76" s="494"/>
      <c r="E76" s="495"/>
      <c r="F76" s="9">
        <v>10</v>
      </c>
      <c r="G76" s="9"/>
      <c r="H76" s="8" t="str">
        <f>IF(G76="","&gt;"&amp;F76,IF(F76="","&lt;"&amp;G76,F76&amp;"-"&amp;G76))</f>
        <v>&gt;10</v>
      </c>
      <c r="I76" s="9">
        <v>0</v>
      </c>
      <c r="J76" s="496"/>
    </row>
    <row r="77" spans="2:20" ht="17.25" customHeight="1">
      <c r="B77" s="5"/>
      <c r="C77" s="14"/>
      <c r="D77" s="494">
        <v>3</v>
      </c>
      <c r="E77" s="495" t="s">
        <v>40</v>
      </c>
      <c r="F77" s="8"/>
      <c r="G77" s="8">
        <v>600</v>
      </c>
      <c r="H77" s="8" t="str">
        <f t="shared" ref="H77:H82" si="1">IF(F77="","&lt;"&amp;G77,F77&amp;"-"&amp;G77)</f>
        <v>&lt;600</v>
      </c>
      <c r="I77" s="9">
        <v>0</v>
      </c>
      <c r="J77" s="494">
        <v>20</v>
      </c>
      <c r="K77" s="29">
        <v>654</v>
      </c>
      <c r="L77" s="2" t="str">
        <f>IF(K77&lt;G77,H77,IF(K77&lt;G78,H78,H79))</f>
        <v>600-700</v>
      </c>
      <c r="M77" s="2">
        <f>VLOOKUP(L77,$H77:$I80,2,0)</f>
        <v>5</v>
      </c>
      <c r="N77" s="2">
        <f>M77*J77</f>
        <v>100</v>
      </c>
    </row>
    <row r="78" spans="2:20" ht="17.25" customHeight="1">
      <c r="B78" s="5"/>
      <c r="C78" s="14" t="s">
        <v>64</v>
      </c>
      <c r="D78" s="494"/>
      <c r="E78" s="495"/>
      <c r="F78" s="9">
        <v>600</v>
      </c>
      <c r="G78" s="9">
        <v>700</v>
      </c>
      <c r="H78" s="8" t="str">
        <f t="shared" si="1"/>
        <v>600-700</v>
      </c>
      <c r="I78" s="9">
        <v>5</v>
      </c>
      <c r="J78" s="494"/>
      <c r="K78" s="29"/>
    </row>
    <row r="79" spans="2:20" ht="17.25" customHeight="1">
      <c r="B79" s="5"/>
      <c r="C79" s="14"/>
      <c r="D79" s="494"/>
      <c r="E79" s="495"/>
      <c r="F79" s="9">
        <v>700</v>
      </c>
      <c r="G79" s="9"/>
      <c r="H79" s="8" t="str">
        <f t="shared" si="1"/>
        <v>700-</v>
      </c>
      <c r="I79" s="9">
        <v>10</v>
      </c>
      <c r="J79" s="494"/>
    </row>
    <row r="80" spans="2:20" ht="17.25" customHeight="1">
      <c r="B80" s="5"/>
      <c r="C80" s="14"/>
      <c r="D80" s="494">
        <v>4</v>
      </c>
      <c r="E80" s="495" t="s">
        <v>42</v>
      </c>
      <c r="F80" s="8"/>
      <c r="G80" s="8">
        <v>3</v>
      </c>
      <c r="H80" s="8" t="str">
        <f t="shared" si="1"/>
        <v>&lt;3</v>
      </c>
      <c r="I80" s="9">
        <v>0</v>
      </c>
      <c r="J80" s="496">
        <v>30</v>
      </c>
      <c r="K80" s="32">
        <v>4</v>
      </c>
      <c r="L80" s="2" t="str">
        <f>IF(K80&lt;G80,H80,IF(K80&gt;=F81,H81,IF(K80&gt;=F82,H82,H83)))</f>
        <v>3-5</v>
      </c>
      <c r="M80" s="2">
        <f>VLOOKUP(L80,$H80:$I83,2,0)</f>
        <v>3.3333333333333335</v>
      </c>
      <c r="N80" s="2">
        <f>M80*J80</f>
        <v>100</v>
      </c>
    </row>
    <row r="81" spans="2:18" ht="17.25" customHeight="1">
      <c r="B81" s="5"/>
      <c r="C81" s="14" t="s">
        <v>65</v>
      </c>
      <c r="D81" s="494"/>
      <c r="E81" s="495"/>
      <c r="F81" s="9">
        <v>3</v>
      </c>
      <c r="G81" s="9">
        <v>5</v>
      </c>
      <c r="H81" s="8" t="str">
        <f t="shared" si="1"/>
        <v>3-5</v>
      </c>
      <c r="I81" s="9">
        <f>10/3</f>
        <v>3.3333333333333335</v>
      </c>
      <c r="J81" s="496"/>
    </row>
    <row r="82" spans="2:18" ht="17.25" customHeight="1">
      <c r="B82" s="5"/>
      <c r="D82" s="494"/>
      <c r="E82" s="495"/>
      <c r="F82" s="9">
        <v>5</v>
      </c>
      <c r="G82" s="9">
        <v>7</v>
      </c>
      <c r="H82" s="8" t="str">
        <f t="shared" si="1"/>
        <v>5-7</v>
      </c>
      <c r="I82" s="9">
        <f>I81+10/3</f>
        <v>6.666666666666667</v>
      </c>
      <c r="J82" s="496"/>
    </row>
    <row r="83" spans="2:18" ht="17.25" customHeight="1">
      <c r="B83" s="5"/>
      <c r="D83" s="494"/>
      <c r="E83" s="495"/>
      <c r="F83" s="9">
        <v>7</v>
      </c>
      <c r="G83" s="9"/>
      <c r="H83" s="8" t="str">
        <f>IF(G83="","&gt;"&amp;F83,IF(F83="","&lt;"&amp;G83,F83&amp;"-"&amp;G83))</f>
        <v>&gt;7</v>
      </c>
      <c r="I83" s="9">
        <v>10</v>
      </c>
      <c r="J83" s="496"/>
    </row>
    <row r="84" spans="2:18" ht="17.25" customHeight="1">
      <c r="D84" s="25">
        <v>5</v>
      </c>
      <c r="E84" s="26" t="s">
        <v>66</v>
      </c>
      <c r="J84" s="2">
        <f>SUM(J69:J83)</f>
        <v>100</v>
      </c>
      <c r="N84" s="2">
        <f>SUM(N69:N83)/100</f>
        <v>2</v>
      </c>
    </row>
    <row r="86" spans="2:18" ht="17.25" customHeight="1">
      <c r="D86" s="33" t="s">
        <v>67</v>
      </c>
      <c r="E86" s="34" t="s">
        <v>68</v>
      </c>
      <c r="F86" s="3" t="s">
        <v>6</v>
      </c>
      <c r="G86" s="3" t="s">
        <v>69</v>
      </c>
      <c r="L86" s="499" t="s">
        <v>70</v>
      </c>
      <c r="M86" s="499"/>
      <c r="N86" s="499"/>
      <c r="O86" s="499"/>
      <c r="P86" s="499"/>
      <c r="Q86" s="499"/>
    </row>
    <row r="87" spans="2:18" ht="17.25" customHeight="1">
      <c r="D87" s="9">
        <v>1</v>
      </c>
      <c r="E87" s="35" t="s">
        <v>8</v>
      </c>
      <c r="F87" s="36">
        <v>0.6</v>
      </c>
      <c r="G87" s="2">
        <f>N44</f>
        <v>8.8000000000000007</v>
      </c>
      <c r="P87" s="2" t="s">
        <v>71</v>
      </c>
    </row>
    <row r="88" spans="2:18" ht="17.25" customHeight="1">
      <c r="D88" s="9">
        <v>2</v>
      </c>
      <c r="E88" s="35" t="s">
        <v>50</v>
      </c>
      <c r="F88" s="36">
        <v>0.3</v>
      </c>
      <c r="G88" s="2">
        <f>N67</f>
        <v>3.75</v>
      </c>
      <c r="M88" s="2">
        <f>G94</f>
        <v>4.9537500000000003</v>
      </c>
      <c r="N88" s="2">
        <v>1</v>
      </c>
      <c r="O88" s="2">
        <v>3</v>
      </c>
      <c r="P88" s="2">
        <v>5</v>
      </c>
      <c r="Q88" s="1">
        <v>7</v>
      </c>
    </row>
    <row r="89" spans="2:18" ht="17.25" customHeight="1">
      <c r="D89" s="9">
        <v>3</v>
      </c>
      <c r="E89" s="35" t="s">
        <v>62</v>
      </c>
      <c r="F89" s="36">
        <v>0.1</v>
      </c>
      <c r="G89" s="2">
        <f>N84</f>
        <v>2</v>
      </c>
      <c r="L89" s="500" t="s">
        <v>72</v>
      </c>
      <c r="M89" s="2">
        <v>500</v>
      </c>
      <c r="N89" s="2">
        <v>5.1037499999999998</v>
      </c>
      <c r="O89" s="2">
        <v>5.0287499999999996</v>
      </c>
      <c r="P89" s="2">
        <v>4.9537500000000003</v>
      </c>
      <c r="Q89" s="1">
        <v>4.8787500000000001</v>
      </c>
      <c r="R89" s="37">
        <f t="shared" ref="R89:R95" si="2">(N89-Q89)/N89</f>
        <v>4.4085231447465033E-2</v>
      </c>
    </row>
    <row r="90" spans="2:18" ht="17.25" customHeight="1">
      <c r="D90" s="9">
        <v>4</v>
      </c>
      <c r="E90" s="38" t="s">
        <v>73</v>
      </c>
      <c r="F90" s="36">
        <f>SUM(F87:F89)</f>
        <v>0.99999999999999989</v>
      </c>
      <c r="G90" s="2">
        <f>(F87*G87+F88*G88+F89*G89)</f>
        <v>6.6050000000000004</v>
      </c>
      <c r="L90" s="500"/>
      <c r="M90" s="2">
        <v>550</v>
      </c>
      <c r="N90" s="2">
        <v>5.1037499999999998</v>
      </c>
      <c r="O90" s="2">
        <v>5.0287499999999996</v>
      </c>
      <c r="P90" s="2">
        <v>4.9537500000000003</v>
      </c>
      <c r="Q90" s="1">
        <v>4.8787500000000001</v>
      </c>
      <c r="R90" s="37">
        <f t="shared" si="2"/>
        <v>4.4085231447465033E-2</v>
      </c>
    </row>
    <row r="91" spans="2:18" ht="17.25" customHeight="1">
      <c r="D91" s="9"/>
      <c r="E91" s="39" t="s">
        <v>74</v>
      </c>
      <c r="F91" s="9"/>
      <c r="L91" s="500"/>
      <c r="M91" s="2">
        <v>600</v>
      </c>
      <c r="N91" s="2">
        <v>5.17875</v>
      </c>
      <c r="O91" s="2">
        <v>5.1037499999999998</v>
      </c>
      <c r="P91" s="2">
        <v>5.0287499999999996</v>
      </c>
      <c r="Q91" s="1">
        <v>4.9537500000000003</v>
      </c>
      <c r="R91" s="37">
        <f t="shared" si="2"/>
        <v>4.3446777697320714E-2</v>
      </c>
    </row>
    <row r="92" spans="2:18" ht="30">
      <c r="D92" s="9">
        <v>5</v>
      </c>
      <c r="E92" s="40" t="s">
        <v>75</v>
      </c>
      <c r="F92" s="17">
        <v>-0.1</v>
      </c>
      <c r="G92" s="2">
        <f>G90*F92</f>
        <v>-0.66050000000000009</v>
      </c>
      <c r="L92" s="500"/>
      <c r="M92" s="2">
        <v>650</v>
      </c>
      <c r="N92" s="2">
        <v>5.17875</v>
      </c>
      <c r="O92" s="2">
        <v>5.1037499999999998</v>
      </c>
      <c r="P92" s="2">
        <v>5.0287499999999996</v>
      </c>
      <c r="Q92" s="1">
        <v>4.9537500000000003</v>
      </c>
      <c r="R92" s="37">
        <f t="shared" si="2"/>
        <v>4.3446777697320714E-2</v>
      </c>
    </row>
    <row r="93" spans="2:18" ht="17.25" customHeight="1">
      <c r="D93" s="9">
        <v>6</v>
      </c>
      <c r="E93" s="41" t="s">
        <v>76</v>
      </c>
      <c r="F93" s="17">
        <v>-0.15</v>
      </c>
      <c r="G93" s="2">
        <f>F93*G90</f>
        <v>-0.99075000000000002</v>
      </c>
      <c r="L93" s="500"/>
      <c r="M93" s="2">
        <v>700</v>
      </c>
      <c r="N93" s="2">
        <v>5.2537500000000001</v>
      </c>
      <c r="O93" s="2">
        <v>5.17875</v>
      </c>
      <c r="P93" s="2">
        <v>5.1037499999999998</v>
      </c>
      <c r="Q93" s="1">
        <v>5.0287499999999996</v>
      </c>
      <c r="R93" s="37">
        <f t="shared" si="2"/>
        <v>4.2826552462526868E-2</v>
      </c>
    </row>
    <row r="94" spans="2:18" ht="17.25" customHeight="1">
      <c r="D94" s="42">
        <v>7</v>
      </c>
      <c r="E94" s="43" t="s">
        <v>77</v>
      </c>
      <c r="G94" s="44">
        <f>SUM(G90:G93)</f>
        <v>4.9537500000000003</v>
      </c>
      <c r="L94" s="500"/>
      <c r="M94" s="2">
        <v>750</v>
      </c>
      <c r="N94" s="2">
        <v>5.2537500000000001</v>
      </c>
      <c r="O94" s="2">
        <v>5.17875</v>
      </c>
      <c r="P94" s="2">
        <v>5.1037499999999998</v>
      </c>
      <c r="Q94" s="1">
        <v>5.0287499999999996</v>
      </c>
      <c r="R94" s="37">
        <f t="shared" si="2"/>
        <v>4.2826552462526868E-2</v>
      </c>
    </row>
    <row r="95" spans="2:18" ht="17.25" customHeight="1">
      <c r="L95" s="500"/>
      <c r="M95" s="2">
        <v>800</v>
      </c>
      <c r="N95" s="2">
        <v>5.2537500000000001</v>
      </c>
      <c r="O95" s="2">
        <v>5.17875</v>
      </c>
      <c r="P95" s="2">
        <v>5.1037499999999998</v>
      </c>
      <c r="Q95" s="1">
        <v>5.0287499999999996</v>
      </c>
      <c r="R95" s="37">
        <f t="shared" si="2"/>
        <v>4.2826552462526868E-2</v>
      </c>
    </row>
    <row r="96" spans="2:18" ht="17.25" customHeight="1">
      <c r="N96" s="30">
        <f>(N95-N89)/N89</f>
        <v>2.9390154298310139E-2</v>
      </c>
      <c r="O96" s="30">
        <f>(O95-O89)/O89</f>
        <v>2.9828486204325204E-2</v>
      </c>
      <c r="P96" s="30">
        <f>(P95-P89)/P89</f>
        <v>3.028009084027241E-2</v>
      </c>
      <c r="Q96" s="30">
        <f>(Q95-Q89)/Q89</f>
        <v>3.0745580322828484E-2</v>
      </c>
    </row>
  </sheetData>
  <mergeCells count="62">
    <mergeCell ref="L86:Q86"/>
    <mergeCell ref="L89:L95"/>
    <mergeCell ref="D77:D79"/>
    <mergeCell ref="E77:E79"/>
    <mergeCell ref="J77:J79"/>
    <mergeCell ref="D80:D83"/>
    <mergeCell ref="E80:E83"/>
    <mergeCell ref="J80:J83"/>
    <mergeCell ref="D69:D72"/>
    <mergeCell ref="E69:E72"/>
    <mergeCell ref="J69:J72"/>
    <mergeCell ref="D73:D76"/>
    <mergeCell ref="E73:E76"/>
    <mergeCell ref="J73:J76"/>
    <mergeCell ref="D59:D62"/>
    <mergeCell ref="E59:E62"/>
    <mergeCell ref="J59:J62"/>
    <mergeCell ref="D63:D66"/>
    <mergeCell ref="E63:E66"/>
    <mergeCell ref="J63:J66"/>
    <mergeCell ref="D52:D54"/>
    <mergeCell ref="E52:E54"/>
    <mergeCell ref="J52:J54"/>
    <mergeCell ref="D55:D58"/>
    <mergeCell ref="E55:E58"/>
    <mergeCell ref="J55:J58"/>
    <mergeCell ref="D47:D49"/>
    <mergeCell ref="E47:E49"/>
    <mergeCell ref="J47:J49"/>
    <mergeCell ref="D50:D51"/>
    <mergeCell ref="E50:E51"/>
    <mergeCell ref="J50:J51"/>
    <mergeCell ref="D36:D39"/>
    <mergeCell ref="E36:E39"/>
    <mergeCell ref="J36:J39"/>
    <mergeCell ref="D40:D43"/>
    <mergeCell ref="E40:E43"/>
    <mergeCell ref="J40:J43"/>
    <mergeCell ref="D28:D31"/>
    <mergeCell ref="E28:E31"/>
    <mergeCell ref="J28:J31"/>
    <mergeCell ref="D32:D35"/>
    <mergeCell ref="E32:E35"/>
    <mergeCell ref="J32:J35"/>
    <mergeCell ref="D20:D23"/>
    <mergeCell ref="E20:E23"/>
    <mergeCell ref="J20:J23"/>
    <mergeCell ref="D24:D27"/>
    <mergeCell ref="E24:E27"/>
    <mergeCell ref="J24:J27"/>
    <mergeCell ref="D12:D15"/>
    <mergeCell ref="E12:E15"/>
    <mergeCell ref="J12:J15"/>
    <mergeCell ref="D16:D19"/>
    <mergeCell ref="E16:E19"/>
    <mergeCell ref="J16:J19"/>
    <mergeCell ref="D4:D7"/>
    <mergeCell ref="E4:E7"/>
    <mergeCell ref="J4:J7"/>
    <mergeCell ref="D8:D11"/>
    <mergeCell ref="E8:E11"/>
    <mergeCell ref="J8:J11"/>
  </mergeCells>
  <conditionalFormatting sqref="N89:Q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95"/>
  <sheetViews>
    <sheetView zoomScale="80" zoomScaleNormal="80" workbookViewId="0">
      <selection activeCell="K80" sqref="K80"/>
    </sheetView>
  </sheetViews>
  <sheetFormatPr defaultRowHeight="15"/>
  <cols>
    <col min="1" max="1" width="9.140625" style="1" customWidth="1"/>
    <col min="2" max="2" width="2.5703125" style="2" customWidth="1"/>
    <col min="3" max="3" width="14.140625" style="1" customWidth="1"/>
    <col min="4" max="4" width="9.140625" style="2" customWidth="1"/>
    <col min="5" max="5" width="34.42578125" style="1" customWidth="1"/>
    <col min="6" max="6" width="7.5703125" style="2" customWidth="1"/>
    <col min="7" max="7" width="7" style="2" customWidth="1"/>
    <col min="8" max="8" width="8.85546875" style="2" customWidth="1"/>
    <col min="9" max="9" width="9" style="2" customWidth="1"/>
    <col min="10" max="12" width="9.140625" style="2" customWidth="1"/>
    <col min="13" max="13" width="9.28515625" style="2" customWidth="1"/>
    <col min="14" max="14" width="10" style="2" customWidth="1"/>
    <col min="15" max="15" width="9.140625" style="2" customWidth="1"/>
    <col min="16" max="16" width="9.140625" style="1" customWidth="1"/>
    <col min="17" max="17" width="10.7109375" style="1" customWidth="1"/>
    <col min="18" max="1025" width="9.140625" style="1" customWidth="1"/>
  </cols>
  <sheetData>
    <row r="2" spans="2:27" ht="17.25" customHeight="1">
      <c r="D2" s="3" t="s">
        <v>0</v>
      </c>
      <c r="E2" s="4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27" ht="17.25" customHeight="1">
      <c r="B3" s="5"/>
      <c r="D3" s="6" t="s">
        <v>7</v>
      </c>
      <c r="E3" s="7" t="s">
        <v>8</v>
      </c>
    </row>
    <row r="4" spans="2:27" ht="17.25" customHeight="1">
      <c r="B4" s="5"/>
      <c r="D4" s="494">
        <v>1</v>
      </c>
      <c r="E4" s="495" t="s">
        <v>9</v>
      </c>
      <c r="F4" s="8"/>
      <c r="G4" s="8">
        <v>1</v>
      </c>
      <c r="H4" s="8" t="str">
        <f>IF(F4="","&lt;"&amp;G4,F4&amp;"-"&amp;G4)</f>
        <v>&lt;1</v>
      </c>
      <c r="I4" s="9">
        <v>0</v>
      </c>
      <c r="J4" s="496" t="e">
        <f>#VALUE!</f>
        <v>#VALUE!</v>
      </c>
      <c r="K4" s="10">
        <v>2.6806874109505698</v>
      </c>
      <c r="L4" s="2" t="str">
        <f>IF(K4&lt;G4,H4,IF(K4&lt;G5,H5,IF(K4&lt;G6,H6,H7)))</f>
        <v>&gt;1.25</v>
      </c>
      <c r="M4" s="11">
        <f>VLOOKUP(L4,$H4:$I7,2,0)</f>
        <v>10</v>
      </c>
      <c r="N4" s="11" t="e">
        <f>M4*J4</f>
        <v>#VALUE!</v>
      </c>
    </row>
    <row r="5" spans="2:27" ht="17.25" customHeight="1">
      <c r="B5" s="5"/>
      <c r="C5" s="1" t="s">
        <v>10</v>
      </c>
      <c r="D5" s="494"/>
      <c r="E5" s="495"/>
      <c r="F5" s="9">
        <v>1</v>
      </c>
      <c r="G5" s="9">
        <v>1.1000000000000001</v>
      </c>
      <c r="H5" s="8" t="str">
        <f>IF(F5="","&lt;"&amp;G5,F5&amp;"-"&amp;G5)</f>
        <v>1-1.1</v>
      </c>
      <c r="I5" s="12">
        <v>4</v>
      </c>
      <c r="J5" s="496"/>
      <c r="M5" s="11"/>
      <c r="N5" s="11"/>
    </row>
    <row r="6" spans="2:27" ht="17.25" customHeight="1">
      <c r="B6" s="5"/>
      <c r="D6" s="494"/>
      <c r="E6" s="495"/>
      <c r="F6" s="9">
        <v>1.1000000000000001</v>
      </c>
      <c r="G6" s="9">
        <v>1.25</v>
      </c>
      <c r="H6" s="8" t="str">
        <f>IF(F6="","&lt;"&amp;G6,F6&amp;"-"&amp;G6)</f>
        <v>1.1-1.25</v>
      </c>
      <c r="I6" s="12">
        <v>8</v>
      </c>
      <c r="J6" s="496"/>
      <c r="M6" s="11"/>
      <c r="N6" s="11"/>
      <c r="Q6" s="13"/>
      <c r="Y6" s="13"/>
      <c r="Z6" s="13"/>
      <c r="AA6" s="13"/>
    </row>
    <row r="7" spans="2:27" ht="17.25" customHeight="1">
      <c r="B7" s="5"/>
      <c r="D7" s="494"/>
      <c r="E7" s="495"/>
      <c r="F7" s="9">
        <v>1.25</v>
      </c>
      <c r="G7" s="9"/>
      <c r="H7" s="8" t="str">
        <f>IF(G7="","&gt;"&amp;F7,IF(F7="","&lt;"&amp;G7,F7&amp;"-"&amp;G7))</f>
        <v>&gt;1.25</v>
      </c>
      <c r="I7" s="12">
        <v>10</v>
      </c>
      <c r="J7" s="496"/>
      <c r="M7" s="11"/>
      <c r="N7" s="11"/>
      <c r="Q7" s="13"/>
      <c r="Y7" s="13"/>
      <c r="Z7" s="13"/>
      <c r="AA7" s="13"/>
    </row>
    <row r="8" spans="2:27" ht="17.25" customHeight="1">
      <c r="B8" s="5"/>
      <c r="D8" s="494">
        <v>2</v>
      </c>
      <c r="E8" s="495" t="s">
        <v>14</v>
      </c>
      <c r="F8" s="8"/>
      <c r="G8" s="8">
        <v>1</v>
      </c>
      <c r="H8" s="8" t="str">
        <f>IF(F8="","&lt;"&amp;G8,F8&amp;"-"&amp;G8)</f>
        <v>&lt;1</v>
      </c>
      <c r="I8" s="12">
        <v>10</v>
      </c>
      <c r="J8" s="496">
        <v>9</v>
      </c>
      <c r="K8" s="10">
        <v>2.7695662555196199</v>
      </c>
      <c r="L8" s="2" t="str">
        <f>IF(K8&lt;G8,H8,IF(K8&lt;G9,H9,IF(K8&lt;G10,H10,H11)))</f>
        <v>2-3</v>
      </c>
      <c r="M8" s="11">
        <f>VLOOKUP(L8,$H8:$I11,2,0)</f>
        <v>4</v>
      </c>
      <c r="N8" s="11">
        <f>M8*J8</f>
        <v>36</v>
      </c>
      <c r="Q8" s="13"/>
      <c r="Y8" s="13"/>
      <c r="Z8" s="13"/>
      <c r="AA8" s="13"/>
    </row>
    <row r="9" spans="2:27" ht="17.25" customHeight="1">
      <c r="B9" s="5"/>
      <c r="C9" s="1" t="s">
        <v>16</v>
      </c>
      <c r="D9" s="494"/>
      <c r="E9" s="495"/>
      <c r="F9" s="9">
        <v>1</v>
      </c>
      <c r="G9" s="9">
        <v>2</v>
      </c>
      <c r="H9" s="8" t="str">
        <f>IF(F9="","&lt;"&amp;G9,F9&amp;"-"&amp;G9)</f>
        <v>1-2</v>
      </c>
      <c r="I9" s="12">
        <v>8</v>
      </c>
      <c r="J9" s="496"/>
      <c r="M9" s="11"/>
      <c r="N9" s="11"/>
      <c r="Q9" s="13"/>
      <c r="Y9" s="13"/>
      <c r="Z9" s="13"/>
      <c r="AA9" s="13"/>
    </row>
    <row r="10" spans="2:27" ht="17.25" customHeight="1">
      <c r="B10" s="5"/>
      <c r="D10" s="494"/>
      <c r="E10" s="495"/>
      <c r="F10" s="9">
        <v>2</v>
      </c>
      <c r="G10" s="9">
        <v>3</v>
      </c>
      <c r="H10" s="8" t="str">
        <f>IF(F10="","&lt;"&amp;G10,F10&amp;"-"&amp;G10)</f>
        <v>2-3</v>
      </c>
      <c r="I10" s="12">
        <v>4</v>
      </c>
      <c r="J10" s="496"/>
      <c r="M10" s="11"/>
      <c r="N10" s="11"/>
      <c r="Q10" s="13"/>
      <c r="Y10" s="13"/>
      <c r="Z10" s="13"/>
      <c r="AA10" s="13"/>
    </row>
    <row r="11" spans="2:27" ht="17.25" customHeight="1">
      <c r="B11" s="5"/>
      <c r="D11" s="494"/>
      <c r="E11" s="495"/>
      <c r="F11" s="9">
        <v>3</v>
      </c>
      <c r="G11" s="9"/>
      <c r="H11" s="8" t="str">
        <f>IF(G11="","&gt;"&amp;F11,IF(F11="","&lt;"&amp;G11,F11&amp;"-"&amp;G11))</f>
        <v>&gt;3</v>
      </c>
      <c r="I11" s="12">
        <v>0</v>
      </c>
      <c r="J11" s="496"/>
      <c r="M11" s="11"/>
      <c r="N11" s="11"/>
      <c r="Q11" s="13"/>
      <c r="Y11" s="13"/>
      <c r="Z11" s="13"/>
      <c r="AA11" s="13"/>
    </row>
    <row r="12" spans="2:27" ht="17.25" customHeight="1">
      <c r="B12" s="5"/>
      <c r="C12" s="46" t="s">
        <v>20</v>
      </c>
      <c r="D12" s="494">
        <v>3</v>
      </c>
      <c r="E12" s="495" t="s">
        <v>21</v>
      </c>
      <c r="F12" s="8"/>
      <c r="G12" s="8">
        <v>90</v>
      </c>
      <c r="H12" s="8" t="str">
        <f>IF(F12="","&lt;"&amp;G12,F12&amp;"-"&amp;G12)</f>
        <v>&lt;90</v>
      </c>
      <c r="I12" s="12">
        <v>0</v>
      </c>
      <c r="J12" s="496">
        <v>10</v>
      </c>
      <c r="K12" s="10">
        <v>-4.7481443178884</v>
      </c>
      <c r="L12" s="2" t="str">
        <f>IF(K12&lt;G12,H12,IF(K12&lt;G13,H13,IF(K12&lt;G14,H14,H15)))</f>
        <v>&lt;90</v>
      </c>
      <c r="M12" s="11">
        <f>VLOOKUP(L12,$H12:$I15,2,0)</f>
        <v>0</v>
      </c>
      <c r="N12" s="11">
        <f>M12*J12</f>
        <v>0</v>
      </c>
      <c r="Q12" s="13"/>
      <c r="Y12" s="13"/>
      <c r="Z12" s="13"/>
      <c r="AA12" s="13"/>
    </row>
    <row r="13" spans="2:27" ht="17.25" customHeight="1">
      <c r="B13" s="5"/>
      <c r="D13" s="494"/>
      <c r="E13" s="495"/>
      <c r="F13" s="9">
        <v>90</v>
      </c>
      <c r="G13" s="9">
        <v>120</v>
      </c>
      <c r="H13" s="8" t="str">
        <f>IF(F13="","&lt;"&amp;G13,F13&amp;"-"&amp;G13)</f>
        <v>90-120</v>
      </c>
      <c r="I13" s="12">
        <v>10</v>
      </c>
      <c r="J13" s="496"/>
      <c r="M13" s="11"/>
      <c r="N13" s="11"/>
      <c r="Q13" s="13"/>
      <c r="Y13" s="13"/>
      <c r="Z13" s="13"/>
      <c r="AA13" s="13"/>
    </row>
    <row r="14" spans="2:27" ht="17.25" customHeight="1">
      <c r="B14" s="5"/>
      <c r="C14" s="1" t="s">
        <v>79</v>
      </c>
      <c r="D14" s="494"/>
      <c r="E14" s="495"/>
      <c r="F14" s="9">
        <v>120</v>
      </c>
      <c r="G14" s="9">
        <v>180</v>
      </c>
      <c r="H14" s="8" t="str">
        <f>IF(F14="","&lt;"&amp;G14,F14&amp;"-"&amp;G14)</f>
        <v>120-180</v>
      </c>
      <c r="I14" s="12">
        <v>8</v>
      </c>
      <c r="J14" s="496"/>
      <c r="M14" s="11"/>
      <c r="N14" s="11"/>
      <c r="Q14" s="13"/>
      <c r="Y14" s="13"/>
      <c r="Z14" s="13"/>
      <c r="AA14" s="13"/>
    </row>
    <row r="15" spans="2:27" ht="17.25" customHeight="1">
      <c r="B15" s="5"/>
      <c r="D15" s="494"/>
      <c r="E15" s="495"/>
      <c r="F15" s="9">
        <v>180</v>
      </c>
      <c r="G15" s="9"/>
      <c r="H15" s="8" t="str">
        <f>IF(G15="","&gt;"&amp;F15,IF(F15="","&lt;"&amp;G15,F15&amp;"-"&amp;G15))</f>
        <v>&gt;180</v>
      </c>
      <c r="I15" s="12">
        <v>4</v>
      </c>
      <c r="J15" s="496"/>
      <c r="M15" s="11"/>
      <c r="N15" s="11"/>
      <c r="Q15" s="13"/>
      <c r="Y15" s="13"/>
      <c r="Z15" s="13"/>
      <c r="AA15" s="13"/>
    </row>
    <row r="16" spans="2:27" ht="17.25" customHeight="1">
      <c r="B16" s="5"/>
      <c r="C16" s="46" t="s">
        <v>20</v>
      </c>
      <c r="D16" s="494">
        <v>4</v>
      </c>
      <c r="E16" s="495" t="s">
        <v>26</v>
      </c>
      <c r="F16" s="8"/>
      <c r="G16" s="8">
        <v>1</v>
      </c>
      <c r="H16" s="8" t="str">
        <f>IF(F16="","&lt;"&amp;G16,F16&amp;"-"&amp;G16)</f>
        <v>&lt;1</v>
      </c>
      <c r="I16" s="12">
        <v>0</v>
      </c>
      <c r="J16" s="496">
        <v>10</v>
      </c>
      <c r="K16" s="10">
        <v>30.244559039618601</v>
      </c>
      <c r="L16" s="2" t="str">
        <f>IF(K16&lt;G16,H16,IF(K16&lt;G17,H17,IF(K16&lt;G18,H18,H19)))</f>
        <v>&gt;2</v>
      </c>
      <c r="M16" s="11">
        <f>VLOOKUP(L16,$H16:$I19,2,0)</f>
        <v>4</v>
      </c>
      <c r="N16" s="11">
        <f>M16*J16</f>
        <v>40</v>
      </c>
      <c r="Q16" s="13"/>
      <c r="Y16" s="13"/>
      <c r="Z16" s="13"/>
      <c r="AA16" s="13"/>
    </row>
    <row r="17" spans="2:27" ht="17.25" customHeight="1">
      <c r="B17" s="5"/>
      <c r="D17" s="494"/>
      <c r="E17" s="495"/>
      <c r="F17" s="9">
        <v>1</v>
      </c>
      <c r="G17" s="9">
        <v>1.5</v>
      </c>
      <c r="H17" s="8" t="str">
        <f>IF(F17="","&lt;"&amp;G17,F17&amp;"-"&amp;G17)</f>
        <v>1-1.5</v>
      </c>
      <c r="I17" s="12">
        <v>0</v>
      </c>
      <c r="J17" s="496"/>
      <c r="M17" s="11"/>
      <c r="N17" s="11"/>
      <c r="Q17" s="13"/>
      <c r="Y17" s="13"/>
      <c r="Z17" s="13"/>
      <c r="AA17" s="13"/>
    </row>
    <row r="18" spans="2:27" ht="17.25" customHeight="1">
      <c r="B18" s="5"/>
      <c r="C18" s="1" t="s">
        <v>80</v>
      </c>
      <c r="D18" s="494"/>
      <c r="E18" s="495"/>
      <c r="F18" s="9">
        <v>1.5</v>
      </c>
      <c r="G18" s="9">
        <v>2</v>
      </c>
      <c r="H18" s="8" t="str">
        <f>IF(F18="","&lt;"&amp;G18,F18&amp;"-"&amp;G18)</f>
        <v>1.5-2</v>
      </c>
      <c r="I18" s="12">
        <v>0</v>
      </c>
      <c r="J18" s="496"/>
      <c r="M18" s="11"/>
      <c r="N18" s="11"/>
      <c r="Q18" s="13"/>
      <c r="Y18" s="13"/>
      <c r="Z18" s="13"/>
      <c r="AA18" s="13"/>
    </row>
    <row r="19" spans="2:27" ht="17.25" customHeight="1">
      <c r="B19" s="5"/>
      <c r="D19" s="494"/>
      <c r="E19" s="495"/>
      <c r="F19" s="9">
        <v>2</v>
      </c>
      <c r="G19" s="9"/>
      <c r="H19" s="8" t="str">
        <f>IF(G19="","&gt;"&amp;F19,IF(F19="","&lt;"&amp;G19,F19&amp;"-"&amp;G19))</f>
        <v>&gt;2</v>
      </c>
      <c r="I19" s="12">
        <v>4</v>
      </c>
      <c r="J19" s="496"/>
      <c r="M19" s="11"/>
      <c r="N19" s="11"/>
      <c r="Q19" s="13"/>
      <c r="Y19" s="13"/>
      <c r="Z19" s="13"/>
      <c r="AA19" s="13"/>
    </row>
    <row r="20" spans="2:27" ht="17.25" customHeight="1">
      <c r="B20" s="5"/>
      <c r="D20" s="494">
        <v>5</v>
      </c>
      <c r="E20" s="495" t="s">
        <v>33</v>
      </c>
      <c r="F20" s="8"/>
      <c r="G20" s="15">
        <v>0.9</v>
      </c>
      <c r="H20" s="8" t="str">
        <f>IF(F20="","&lt;"&amp;G20,F20&amp;"-"&amp;G20)</f>
        <v>&lt;0.9</v>
      </c>
      <c r="I20" s="12">
        <v>8</v>
      </c>
      <c r="J20" s="496">
        <v>12</v>
      </c>
      <c r="K20" s="19" t="e">
        <f>#REF!</f>
        <v>#REF!</v>
      </c>
      <c r="L20" s="2" t="e">
        <f>IF(K20&lt;G20,H20,IF(K20&lt;G21,H21,IF(K20&lt;G22,H22,H23)))</f>
        <v>#REF!</v>
      </c>
      <c r="M20" s="11" t="e">
        <f>VLOOKUP(L20,$H20:$I23,2,0)</f>
        <v>#REF!</v>
      </c>
      <c r="N20" s="11" t="e">
        <f>M20*J20</f>
        <v>#REF!</v>
      </c>
      <c r="Q20" s="13"/>
      <c r="Y20" s="13"/>
      <c r="Z20" s="13"/>
      <c r="AA20" s="13"/>
    </row>
    <row r="21" spans="2:27" ht="17.25" customHeight="1">
      <c r="B21" s="5"/>
      <c r="C21" s="1" t="s">
        <v>36</v>
      </c>
      <c r="D21" s="494"/>
      <c r="E21" s="495"/>
      <c r="F21" s="15">
        <v>0.9</v>
      </c>
      <c r="G21" s="17">
        <v>1</v>
      </c>
      <c r="H21" s="8" t="str">
        <f>IF(F21="","&lt;"&amp;G21,F21&amp;"-"&amp;G21)</f>
        <v>0.9-1</v>
      </c>
      <c r="I21" s="12">
        <v>10</v>
      </c>
      <c r="J21" s="496"/>
      <c r="K21" s="29"/>
      <c r="M21" s="11"/>
      <c r="N21" s="11"/>
      <c r="Q21" s="13"/>
      <c r="Y21" s="13"/>
      <c r="Z21" s="13"/>
      <c r="AA21" s="13"/>
    </row>
    <row r="22" spans="2:27" ht="17.25" customHeight="1">
      <c r="B22" s="5"/>
      <c r="D22" s="494"/>
      <c r="E22" s="495"/>
      <c r="F22" s="17">
        <v>1</v>
      </c>
      <c r="G22" s="17">
        <v>1.1000000000000001</v>
      </c>
      <c r="H22" s="8" t="str">
        <f>IF(F22="","&lt;"&amp;G22,F22&amp;"-"&amp;G22)</f>
        <v>1-1.1</v>
      </c>
      <c r="I22" s="12">
        <v>0</v>
      </c>
      <c r="J22" s="496"/>
      <c r="M22" s="11"/>
      <c r="N22" s="11"/>
      <c r="Q22" s="13"/>
      <c r="Y22" s="13"/>
      <c r="Z22" s="13"/>
      <c r="AA22" s="13"/>
    </row>
    <row r="23" spans="2:27" ht="17.25" customHeight="1">
      <c r="B23" s="5"/>
      <c r="D23" s="494"/>
      <c r="E23" s="495"/>
      <c r="F23" s="17">
        <v>1.1000000000000001</v>
      </c>
      <c r="G23" s="9"/>
      <c r="H23" s="8" t="str">
        <f>IF(G23="","&gt;"&amp;F23,IF(F23="","&lt;"&amp;G23,F23&amp;"-"&amp;G23))</f>
        <v>&gt;1.1</v>
      </c>
      <c r="I23" s="12">
        <v>10</v>
      </c>
      <c r="J23" s="496"/>
      <c r="M23" s="11"/>
      <c r="N23" s="11"/>
      <c r="Q23" s="13"/>
      <c r="Y23" s="13"/>
      <c r="Z23" s="13"/>
      <c r="AA23" s="13"/>
    </row>
    <row r="24" spans="2:27" ht="17.25" customHeight="1">
      <c r="B24" s="5"/>
      <c r="D24" s="494">
        <v>6</v>
      </c>
      <c r="E24" s="495" t="s">
        <v>19</v>
      </c>
      <c r="F24" s="8"/>
      <c r="G24" s="15">
        <v>0</v>
      </c>
      <c r="H24" s="8" t="str">
        <f>IF(F24="","&lt;"&amp;G24,F24&amp;"-"&amp;G24)</f>
        <v>&lt;0</v>
      </c>
      <c r="I24" s="12">
        <v>8</v>
      </c>
      <c r="J24" s="496">
        <v>6</v>
      </c>
      <c r="K24" s="19">
        <v>1.2129643495379001</v>
      </c>
      <c r="L24" s="2" t="str">
        <f>IF(K24&lt;G24,H24,IF(K24&lt;G25,H25,IF(K24&lt;G26,H26,H27)))</f>
        <v>&gt;0.2</v>
      </c>
      <c r="M24" s="11">
        <f>VLOOKUP(L24,$H24:$I27,2,0)</f>
        <v>0</v>
      </c>
      <c r="N24" s="11">
        <f>M24*J24</f>
        <v>0</v>
      </c>
      <c r="Q24" s="13"/>
      <c r="Y24" s="13"/>
      <c r="Z24" s="13"/>
      <c r="AA24" s="13"/>
    </row>
    <row r="25" spans="2:27" ht="17.25" customHeight="1">
      <c r="B25" s="5"/>
      <c r="C25" s="1" t="s">
        <v>41</v>
      </c>
      <c r="D25" s="494"/>
      <c r="E25" s="495"/>
      <c r="F25" s="15">
        <v>0</v>
      </c>
      <c r="G25" s="17">
        <v>0.1</v>
      </c>
      <c r="H25" s="8" t="str">
        <f>IF(F25="","&lt;"&amp;G25,F25&amp;"-"&amp;G25)</f>
        <v>0-0.1</v>
      </c>
      <c r="I25" s="12">
        <v>4</v>
      </c>
      <c r="J25" s="496"/>
      <c r="M25" s="11"/>
      <c r="N25" s="11"/>
      <c r="Q25" s="13"/>
      <c r="Y25" s="13"/>
      <c r="Z25" s="13"/>
      <c r="AA25" s="13"/>
    </row>
    <row r="26" spans="2:27" ht="17.25" customHeight="1">
      <c r="B26" s="5"/>
      <c r="D26" s="494"/>
      <c r="E26" s="495"/>
      <c r="F26" s="17">
        <v>0.1</v>
      </c>
      <c r="G26" s="17">
        <v>0.2</v>
      </c>
      <c r="H26" s="8" t="str">
        <f>IF(F26="","&lt;"&amp;G26,F26&amp;"-"&amp;G26)</f>
        <v>0.1-0.2</v>
      </c>
      <c r="I26" s="12">
        <v>0</v>
      </c>
      <c r="J26" s="496"/>
      <c r="M26" s="11"/>
      <c r="N26" s="11"/>
      <c r="Q26" s="20"/>
      <c r="Y26" s="20"/>
      <c r="Z26" s="20"/>
      <c r="AA26" s="20"/>
    </row>
    <row r="27" spans="2:27" ht="17.25" customHeight="1">
      <c r="B27" s="5"/>
      <c r="D27" s="494"/>
      <c r="E27" s="495"/>
      <c r="F27" s="17">
        <v>0.2</v>
      </c>
      <c r="G27" s="9"/>
      <c r="H27" s="8" t="str">
        <f>IF(G27="","&gt;"&amp;F27,IF(F27="","&lt;"&amp;G27,F27&amp;"-"&amp;G27))</f>
        <v>&gt;0.2</v>
      </c>
      <c r="I27" s="12">
        <v>0</v>
      </c>
      <c r="J27" s="496"/>
      <c r="M27" s="11"/>
      <c r="N27" s="11"/>
    </row>
    <row r="28" spans="2:27" ht="17.25" customHeight="1">
      <c r="B28" s="5"/>
      <c r="D28" s="494">
        <v>7</v>
      </c>
      <c r="E28" s="495" t="s">
        <v>22</v>
      </c>
      <c r="F28" s="8"/>
      <c r="G28" s="15">
        <v>0</v>
      </c>
      <c r="H28" s="8" t="str">
        <f>IF(F28="","&lt;"&amp;G28,F28&amp;"-"&amp;G28)</f>
        <v>&lt;0</v>
      </c>
      <c r="I28" s="12">
        <v>0</v>
      </c>
      <c r="J28" s="496">
        <v>6</v>
      </c>
      <c r="K28" s="19">
        <v>4.4684143882213999E-2</v>
      </c>
      <c r="L28" s="2" t="str">
        <f>IF(K28&lt;G28,H28,IF(K28&lt;G29,H29,IF(K28&lt;G30,H30,H31)))</f>
        <v>0-0.1</v>
      </c>
      <c r="M28" s="11">
        <f>VLOOKUP(L28,$H28:$I31,2,0)</f>
        <v>4</v>
      </c>
      <c r="N28" s="11">
        <f>M28*J28</f>
        <v>24</v>
      </c>
    </row>
    <row r="29" spans="2:27" ht="17.25" customHeight="1">
      <c r="B29" s="5"/>
      <c r="C29" s="1" t="s">
        <v>43</v>
      </c>
      <c r="D29" s="494"/>
      <c r="E29" s="495"/>
      <c r="F29" s="15">
        <v>0</v>
      </c>
      <c r="G29" s="17">
        <v>0.1</v>
      </c>
      <c r="H29" s="8" t="str">
        <f>IF(F29="","&lt;"&amp;G29,F29&amp;"-"&amp;G29)</f>
        <v>0-0.1</v>
      </c>
      <c r="I29" s="12">
        <v>4</v>
      </c>
      <c r="J29" s="496"/>
      <c r="M29" s="11"/>
      <c r="N29" s="11"/>
    </row>
    <row r="30" spans="2:27" ht="17.25" customHeight="1">
      <c r="B30" s="5"/>
      <c r="D30" s="494"/>
      <c r="E30" s="495"/>
      <c r="F30" s="17">
        <v>0.1</v>
      </c>
      <c r="G30" s="17">
        <v>0.2</v>
      </c>
      <c r="H30" s="8" t="str">
        <f>IF(F30="","&lt;"&amp;G30,F30&amp;"-"&amp;G30)</f>
        <v>0.1-0.2</v>
      </c>
      <c r="I30" s="12">
        <v>8</v>
      </c>
      <c r="J30" s="496"/>
      <c r="M30" s="11"/>
      <c r="N30" s="11"/>
    </row>
    <row r="31" spans="2:27" ht="17.25" customHeight="1">
      <c r="B31" s="5"/>
      <c r="D31" s="494"/>
      <c r="E31" s="495"/>
      <c r="F31" s="17">
        <v>0.2</v>
      </c>
      <c r="G31" s="9"/>
      <c r="H31" s="8" t="str">
        <f>IF(G31="","&gt;"&amp;F31,IF(F31="","&lt;"&amp;G31,F31&amp;"-"&amp;G31))</f>
        <v>&gt;0.2</v>
      </c>
      <c r="I31" s="12">
        <v>10</v>
      </c>
      <c r="J31" s="496"/>
      <c r="M31" s="11"/>
      <c r="N31" s="11"/>
    </row>
    <row r="32" spans="2:27" ht="17.25" customHeight="1">
      <c r="B32" s="5"/>
      <c r="C32" s="46" t="s">
        <v>44</v>
      </c>
      <c r="D32" s="494">
        <v>8</v>
      </c>
      <c r="E32" s="495" t="s">
        <v>23</v>
      </c>
      <c r="F32" s="8"/>
      <c r="G32" s="15">
        <v>0.7</v>
      </c>
      <c r="H32" s="8" t="str">
        <f>IF(F32="","&lt;"&amp;G32,F32&amp;"-"&amp;G32)</f>
        <v>&lt;0.7</v>
      </c>
      <c r="I32" s="12">
        <v>0</v>
      </c>
      <c r="J32" s="496">
        <v>10</v>
      </c>
      <c r="K32" s="19">
        <v>0.78147955126519797</v>
      </c>
      <c r="L32" s="2" t="str">
        <f>IF(K32&lt;G32,H32,IF(K32&lt;G33,H33,IF(K32&lt;G34,H34,H35)))</f>
        <v>0.7-0.8</v>
      </c>
      <c r="M32" s="11">
        <f>VLOOKUP(L32,$H32:$I35,2,0)</f>
        <v>0</v>
      </c>
      <c r="N32" s="11">
        <f>M32*J32</f>
        <v>0</v>
      </c>
    </row>
    <row r="33" spans="2:14" ht="17.25" customHeight="1">
      <c r="B33" s="5"/>
      <c r="D33" s="494"/>
      <c r="E33" s="495"/>
      <c r="F33" s="15">
        <v>0.7</v>
      </c>
      <c r="G33" s="17">
        <v>0.8</v>
      </c>
      <c r="H33" s="8" t="str">
        <f>IF(F33="","&lt;"&amp;G33,F33&amp;"-"&amp;G33)</f>
        <v>0.7-0.8</v>
      </c>
      <c r="I33" s="12">
        <v>0</v>
      </c>
      <c r="J33" s="496"/>
      <c r="M33" s="11"/>
      <c r="N33" s="11"/>
    </row>
    <row r="34" spans="2:14" ht="17.25" customHeight="1">
      <c r="B34" s="5"/>
      <c r="C34" s="1" t="s">
        <v>81</v>
      </c>
      <c r="D34" s="494"/>
      <c r="E34" s="495"/>
      <c r="F34" s="17">
        <v>0.8</v>
      </c>
      <c r="G34" s="17">
        <v>1</v>
      </c>
      <c r="H34" s="8" t="str">
        <f>IF(F34="","&lt;"&amp;G34,F34&amp;"-"&amp;G34)</f>
        <v>0.8-1</v>
      </c>
      <c r="I34" s="12">
        <v>4</v>
      </c>
      <c r="J34" s="496"/>
      <c r="M34" s="11"/>
      <c r="N34" s="11"/>
    </row>
    <row r="35" spans="2:14" ht="17.25" customHeight="1">
      <c r="B35" s="5"/>
      <c r="D35" s="494"/>
      <c r="E35" s="495"/>
      <c r="F35" s="17">
        <v>1</v>
      </c>
      <c r="G35" s="9"/>
      <c r="H35" s="8" t="str">
        <f>IF(G35="","&gt;"&amp;F35,IF(F35="","&lt;"&amp;G35,F35&amp;"-"&amp;G35))</f>
        <v>&gt;1</v>
      </c>
      <c r="I35" s="12">
        <v>8</v>
      </c>
      <c r="J35" s="496"/>
      <c r="M35" s="11"/>
      <c r="N35" s="11"/>
    </row>
    <row r="36" spans="2:14" ht="17.25" customHeight="1">
      <c r="B36" s="5"/>
      <c r="D36" s="494">
        <v>9</v>
      </c>
      <c r="E36" s="495" t="s">
        <v>24</v>
      </c>
      <c r="F36" s="8"/>
      <c r="G36" s="15">
        <v>0.01</v>
      </c>
      <c r="H36" s="8" t="str">
        <f>IF(F36="","&lt;"&amp;G36,F36&amp;"-"&amp;G36)</f>
        <v>&lt;0.01</v>
      </c>
      <c r="I36" s="12">
        <v>10</v>
      </c>
      <c r="J36" s="496">
        <v>10</v>
      </c>
      <c r="K36" s="19">
        <v>7.5329566854990598E-3</v>
      </c>
      <c r="L36" s="2" t="str">
        <f>IF(K36&lt;G36,H36,IF(K36&lt;G37,H37,IF(K36&lt;G38,H38,H39)))</f>
        <v>&lt;0.01</v>
      </c>
      <c r="M36" s="11">
        <f>VLOOKUP(L36,$H36:$I39,2,0)</f>
        <v>10</v>
      </c>
      <c r="N36" s="11">
        <f>M36*J36</f>
        <v>100</v>
      </c>
    </row>
    <row r="37" spans="2:14" ht="17.25" customHeight="1">
      <c r="B37" s="5"/>
      <c r="D37" s="494"/>
      <c r="E37" s="495"/>
      <c r="F37" s="15">
        <v>0.01</v>
      </c>
      <c r="G37" s="17">
        <v>0.02</v>
      </c>
      <c r="H37" s="8" t="str">
        <f>IF(F37="","&lt;"&amp;G37,F37&amp;"-"&amp;G37)</f>
        <v>0.01-0.02</v>
      </c>
      <c r="I37" s="12">
        <v>0</v>
      </c>
      <c r="J37" s="496"/>
      <c r="M37" s="11"/>
      <c r="N37" s="11"/>
    </row>
    <row r="38" spans="2:14" ht="17.25" customHeight="1">
      <c r="B38" s="5"/>
      <c r="C38" s="1" t="s">
        <v>45</v>
      </c>
      <c r="D38" s="494"/>
      <c r="E38" s="495"/>
      <c r="F38" s="17">
        <v>0.02</v>
      </c>
      <c r="G38" s="17">
        <v>0.03</v>
      </c>
      <c r="H38" s="8" t="str">
        <f>IF(F38="","&lt;"&amp;G38,F38&amp;"-"&amp;G38)</f>
        <v>0.02-0.03</v>
      </c>
      <c r="I38" s="12">
        <v>0</v>
      </c>
      <c r="J38" s="496"/>
      <c r="M38" s="11"/>
      <c r="N38" s="11"/>
    </row>
    <row r="39" spans="2:14" ht="17.25" customHeight="1">
      <c r="B39" s="5"/>
      <c r="D39" s="494"/>
      <c r="E39" s="495"/>
      <c r="F39" s="17">
        <v>0.03</v>
      </c>
      <c r="G39" s="9"/>
      <c r="H39" s="8" t="str">
        <f>IF(G39="","&gt;"&amp;F39,IF(F39="","&lt;"&amp;G39,F39&amp;"-"&amp;G39))</f>
        <v>&gt;0.03</v>
      </c>
      <c r="I39" s="12">
        <v>4</v>
      </c>
      <c r="J39" s="496"/>
      <c r="M39" s="11"/>
      <c r="N39" s="11"/>
    </row>
    <row r="40" spans="2:14" ht="17.25" customHeight="1">
      <c r="B40" s="5"/>
      <c r="D40" s="494">
        <v>10</v>
      </c>
      <c r="E40" s="495" t="s">
        <v>46</v>
      </c>
      <c r="F40" s="8"/>
      <c r="G40" s="15">
        <v>0</v>
      </c>
      <c r="H40" s="8" t="str">
        <f>IF(F40="","&lt;"&amp;G40,F40&amp;"-"&amp;G40)</f>
        <v>&lt;0</v>
      </c>
      <c r="I40" s="12">
        <v>8</v>
      </c>
      <c r="J40" s="496">
        <v>15</v>
      </c>
      <c r="K40" s="19">
        <v>1.0480701306062601</v>
      </c>
      <c r="L40" s="2" t="str">
        <f>IF(K40&lt;G40,H40,IF(K40&lt;G41,H41,IF(K40&lt;G42,H42,H43)))</f>
        <v>&gt;0.2</v>
      </c>
      <c r="M40" s="11">
        <f>VLOOKUP(L40,$H40:$I43,2,0)</f>
        <v>10</v>
      </c>
      <c r="N40" s="11">
        <f>M40*J40</f>
        <v>150</v>
      </c>
    </row>
    <row r="41" spans="2:14" ht="17.25" customHeight="1">
      <c r="B41" s="5"/>
      <c r="C41" s="1" t="s">
        <v>47</v>
      </c>
      <c r="D41" s="494"/>
      <c r="E41" s="495"/>
      <c r="F41" s="15">
        <v>0</v>
      </c>
      <c r="G41" s="17">
        <v>0.1</v>
      </c>
      <c r="H41" s="8" t="str">
        <f>IF(F41="","&lt;"&amp;G41,F41&amp;"-"&amp;G41)</f>
        <v>0-0.1</v>
      </c>
      <c r="I41" s="12">
        <v>10</v>
      </c>
      <c r="J41" s="496"/>
      <c r="M41" s="11"/>
      <c r="N41" s="11"/>
    </row>
    <row r="42" spans="2:14" ht="17.25" customHeight="1">
      <c r="B42" s="5"/>
      <c r="D42" s="494"/>
      <c r="E42" s="495"/>
      <c r="F42" s="17">
        <v>0.1</v>
      </c>
      <c r="G42" s="17">
        <v>0.2</v>
      </c>
      <c r="H42" s="8" t="str">
        <f>IF(F42="","&lt;"&amp;G42,F42&amp;"-"&amp;G42)</f>
        <v>0.1-0.2</v>
      </c>
      <c r="I42" s="12">
        <v>0</v>
      </c>
      <c r="J42" s="496"/>
      <c r="M42" s="11"/>
      <c r="N42" s="11"/>
    </row>
    <row r="43" spans="2:14" ht="17.25" customHeight="1">
      <c r="B43" s="5"/>
      <c r="D43" s="494"/>
      <c r="E43" s="495"/>
      <c r="F43" s="17">
        <v>0.2</v>
      </c>
      <c r="G43" s="9"/>
      <c r="H43" s="8" t="str">
        <f>IF(G43="","&gt;"&amp;F43,IF(F43="","&lt;"&amp;G43,F43&amp;"-"&amp;G43))</f>
        <v>&gt;0.2</v>
      </c>
      <c r="I43" s="12">
        <v>10</v>
      </c>
      <c r="J43" s="496"/>
      <c r="M43" s="11"/>
      <c r="N43" s="11"/>
    </row>
    <row r="44" spans="2:14" ht="17.25" customHeight="1">
      <c r="B44" s="21"/>
      <c r="C44" s="22"/>
      <c r="D44" s="23"/>
      <c r="E44" s="24"/>
      <c r="F44" s="21"/>
      <c r="G44" s="21"/>
      <c r="H44" s="21"/>
      <c r="I44" s="21">
        <v>8</v>
      </c>
      <c r="J44" s="21" t="e">
        <f>SUM(J4:J43)</f>
        <v>#VALUE!</v>
      </c>
      <c r="M44" s="11"/>
      <c r="N44" s="11" t="e">
        <f>SUM(N4:N42)/J44</f>
        <v>#VALUE!</v>
      </c>
    </row>
    <row r="45" spans="2:14" ht="17.25" customHeight="1">
      <c r="B45" s="21"/>
      <c r="C45" s="22"/>
      <c r="D45" s="25"/>
      <c r="E45" s="26" t="s">
        <v>48</v>
      </c>
      <c r="I45" s="2">
        <v>4</v>
      </c>
    </row>
    <row r="46" spans="2:14" ht="17.25" customHeight="1">
      <c r="B46" s="21"/>
      <c r="C46" s="22"/>
      <c r="D46" s="27" t="s">
        <v>49</v>
      </c>
      <c r="E46" s="28" t="s">
        <v>50</v>
      </c>
      <c r="I46" s="2">
        <v>0</v>
      </c>
    </row>
    <row r="47" spans="2:14" ht="17.25" customHeight="1">
      <c r="B47" s="5"/>
      <c r="D47" s="497">
        <v>1</v>
      </c>
      <c r="E47" s="495" t="s">
        <v>27</v>
      </c>
      <c r="F47" s="9"/>
      <c r="G47" s="9" t="s">
        <v>51</v>
      </c>
      <c r="H47" s="9" t="str">
        <f t="shared" ref="H47:H54" si="0">G47</f>
        <v>LG</v>
      </c>
      <c r="I47" s="9">
        <v>0</v>
      </c>
      <c r="J47" s="498">
        <v>15</v>
      </c>
      <c r="K47" s="29" t="s">
        <v>53</v>
      </c>
      <c r="L47" s="2" t="str">
        <f>IF(K47=G47,H47,IF(K47=G48,H48,IF(K47=G49,H49)))</f>
        <v>MG</v>
      </c>
      <c r="M47" s="2">
        <f>VLOOKUP(L47,$H47:$I50,2,0)</f>
        <v>0</v>
      </c>
      <c r="N47" s="2">
        <f>M47*J47</f>
        <v>0</v>
      </c>
    </row>
    <row r="48" spans="2:14" ht="17.25" customHeight="1">
      <c r="B48" s="5"/>
      <c r="C48" s="1" t="s">
        <v>52</v>
      </c>
      <c r="D48" s="497"/>
      <c r="E48" s="495"/>
      <c r="F48" s="9"/>
      <c r="G48" s="9" t="s">
        <v>53</v>
      </c>
      <c r="H48" s="9" t="str">
        <f t="shared" si="0"/>
        <v>MG</v>
      </c>
      <c r="I48" s="9">
        <v>0</v>
      </c>
      <c r="J48" s="498"/>
      <c r="K48" s="30"/>
    </row>
    <row r="49" spans="2:15" ht="17.25" customHeight="1">
      <c r="B49" s="5"/>
      <c r="D49" s="497"/>
      <c r="E49" s="495"/>
      <c r="F49" s="9"/>
      <c r="G49" s="9" t="s">
        <v>28</v>
      </c>
      <c r="H49" s="9" t="str">
        <f t="shared" si="0"/>
        <v>HG</v>
      </c>
      <c r="I49" s="9">
        <v>4</v>
      </c>
      <c r="J49" s="498"/>
    </row>
    <row r="50" spans="2:15" ht="17.25" customHeight="1">
      <c r="B50" s="5"/>
      <c r="D50" s="494">
        <v>2</v>
      </c>
      <c r="E50" s="495" t="s">
        <v>29</v>
      </c>
      <c r="F50" s="8"/>
      <c r="G50" s="8" t="s">
        <v>54</v>
      </c>
      <c r="H50" s="8" t="str">
        <f t="shared" si="0"/>
        <v>Rented</v>
      </c>
      <c r="I50" s="9">
        <v>8</v>
      </c>
      <c r="J50" s="494">
        <v>15</v>
      </c>
      <c r="K50" s="2" t="str">
        <f>IF(Q17=1,"Yes","No")</f>
        <v>No</v>
      </c>
      <c r="L50" s="2" t="str">
        <f>IF(K50="Yes",H51,H50)</f>
        <v>Rented</v>
      </c>
      <c r="M50" s="2">
        <f>VLOOKUP(L50,$H50:$I51,2,0)</f>
        <v>8</v>
      </c>
      <c r="N50" s="2">
        <f>M50*J50</f>
        <v>120</v>
      </c>
    </row>
    <row r="51" spans="2:15" ht="17.25" customHeight="1">
      <c r="B51" s="5"/>
      <c r="D51" s="494"/>
      <c r="E51" s="495"/>
      <c r="F51" s="9"/>
      <c r="G51" s="9" t="s">
        <v>55</v>
      </c>
      <c r="H51" s="8" t="str">
        <f t="shared" si="0"/>
        <v>Owned</v>
      </c>
      <c r="I51" s="9">
        <v>10</v>
      </c>
      <c r="J51" s="494"/>
    </row>
    <row r="52" spans="2:15" ht="17.25" customHeight="1">
      <c r="B52" s="5"/>
      <c r="D52" s="494">
        <v>3</v>
      </c>
      <c r="E52" s="495" t="s">
        <v>56</v>
      </c>
      <c r="F52" s="8"/>
      <c r="G52" s="8" t="s">
        <v>54</v>
      </c>
      <c r="H52" s="8" t="str">
        <f t="shared" si="0"/>
        <v>Rented</v>
      </c>
      <c r="I52" s="9">
        <v>0</v>
      </c>
      <c r="J52" s="494">
        <v>15</v>
      </c>
      <c r="K52" s="2" t="s">
        <v>78</v>
      </c>
      <c r="L52" s="2" t="str">
        <f>IF(K52="Yes",H54,H52)</f>
        <v>Rented</v>
      </c>
      <c r="M52" s="2">
        <f>VLOOKUP(L52,$H52:$I54,2,0)</f>
        <v>0</v>
      </c>
      <c r="N52" s="2">
        <f>M52*J52</f>
        <v>0</v>
      </c>
      <c r="O52" s="18" t="s">
        <v>57</v>
      </c>
    </row>
    <row r="53" spans="2:15" ht="17.25" customHeight="1">
      <c r="B53" s="5"/>
      <c r="D53" s="494"/>
      <c r="E53" s="495"/>
      <c r="F53" s="9"/>
      <c r="G53" s="9" t="s">
        <v>58</v>
      </c>
      <c r="H53" s="8" t="str">
        <f t="shared" si="0"/>
        <v>Pagri</v>
      </c>
      <c r="I53" s="9">
        <v>0</v>
      </c>
      <c r="J53" s="494"/>
    </row>
    <row r="54" spans="2:15" ht="17.25" customHeight="1">
      <c r="B54" s="5"/>
      <c r="D54" s="494"/>
      <c r="E54" s="495"/>
      <c r="F54" s="9"/>
      <c r="G54" s="9" t="s">
        <v>55</v>
      </c>
      <c r="H54" s="8" t="str">
        <f t="shared" si="0"/>
        <v>Owned</v>
      </c>
      <c r="I54" s="9">
        <v>0</v>
      </c>
      <c r="J54" s="494"/>
    </row>
    <row r="55" spans="2:15" ht="17.25" customHeight="1">
      <c r="B55" s="5"/>
      <c r="D55" s="494">
        <v>4</v>
      </c>
      <c r="E55" s="495" t="s">
        <v>32</v>
      </c>
      <c r="F55" s="8">
        <v>0</v>
      </c>
      <c r="G55" s="8">
        <v>3</v>
      </c>
      <c r="H55" s="8" t="str">
        <f>IF(F55="","&lt;"&amp;G55,F55&amp;"-"&amp;G55)</f>
        <v>0-3</v>
      </c>
      <c r="I55" s="9" t="s">
        <v>53</v>
      </c>
      <c r="J55" s="496">
        <v>20</v>
      </c>
      <c r="K55" s="2">
        <v>3</v>
      </c>
      <c r="L55" s="2" t="str">
        <f>VLOOKUP(K55,F55:H58,3,1)</f>
        <v>3-5</v>
      </c>
      <c r="M55" s="2">
        <f>VLOOKUP(L55,$H55:$I58,2,0)</f>
        <v>4</v>
      </c>
      <c r="N55" s="2">
        <f>M55*J55</f>
        <v>80</v>
      </c>
    </row>
    <row r="56" spans="2:15" ht="17.25" customHeight="1">
      <c r="B56" s="5"/>
      <c r="D56" s="494"/>
      <c r="E56" s="495"/>
      <c r="F56" s="9">
        <v>3</v>
      </c>
      <c r="G56" s="9">
        <v>5</v>
      </c>
      <c r="H56" s="8" t="str">
        <f>IF(F56="","&lt;"&amp;G56,F56&amp;"-"&amp;G56)</f>
        <v>3-5</v>
      </c>
      <c r="I56" s="9">
        <v>4</v>
      </c>
      <c r="J56" s="496"/>
    </row>
    <row r="57" spans="2:15" ht="17.25" customHeight="1">
      <c r="B57" s="5"/>
      <c r="D57" s="494"/>
      <c r="E57" s="495"/>
      <c r="F57" s="9">
        <v>5</v>
      </c>
      <c r="G57" s="9">
        <v>7</v>
      </c>
      <c r="H57" s="8" t="str">
        <f>IF(F57="","&lt;"&amp;G57,F57&amp;"-"&amp;G57)</f>
        <v>5-7</v>
      </c>
      <c r="I57" s="9">
        <v>6</v>
      </c>
      <c r="J57" s="496"/>
    </row>
    <row r="58" spans="2:15" ht="17.25" customHeight="1">
      <c r="B58" s="5"/>
      <c r="D58" s="494"/>
      <c r="E58" s="495"/>
      <c r="F58" s="9">
        <v>7</v>
      </c>
      <c r="G58" s="9"/>
      <c r="H58" s="8" t="str">
        <f>IF(G58="","&gt;"&amp;F58,IF(F58="","&lt;"&amp;G58,F58&amp;"-"&amp;G58))</f>
        <v>&gt;7</v>
      </c>
      <c r="I58" s="9">
        <v>10</v>
      </c>
      <c r="J58" s="496"/>
    </row>
    <row r="59" spans="2:15" ht="17.25" customHeight="1">
      <c r="B59" s="5"/>
      <c r="D59" s="494">
        <v>5</v>
      </c>
      <c r="E59" s="495" t="s">
        <v>35</v>
      </c>
      <c r="F59" s="8"/>
      <c r="G59" s="8">
        <v>3</v>
      </c>
      <c r="H59" s="8" t="str">
        <f>IF(F59="","&lt;"&amp;G59,F59&amp;"-"&amp;G59)</f>
        <v>&lt;3</v>
      </c>
      <c r="I59" s="9" t="s">
        <v>30</v>
      </c>
      <c r="J59" s="496">
        <v>20</v>
      </c>
      <c r="K59" s="2">
        <v>5</v>
      </c>
      <c r="L59" s="2" t="str">
        <f>IF(K59&lt;G59,H59,IF(K59&gt;=F60,H60,IF(K59&gt;=F61,H61,H62)))</f>
        <v>3-5</v>
      </c>
      <c r="M59" s="2">
        <f>VLOOKUP(L59,$H59:$I62,2,0)</f>
        <v>0</v>
      </c>
      <c r="N59" s="2">
        <f>M59*J59</f>
        <v>0</v>
      </c>
    </row>
    <row r="60" spans="2:15" ht="17.25" customHeight="1">
      <c r="B60" s="5"/>
      <c r="D60" s="494"/>
      <c r="E60" s="495"/>
      <c r="F60" s="9">
        <v>3</v>
      </c>
      <c r="G60" s="9">
        <v>5</v>
      </c>
      <c r="H60" s="8" t="str">
        <f>IF(F60="","&lt;"&amp;G60,F60&amp;"-"&amp;G60)</f>
        <v>3-5</v>
      </c>
      <c r="I60" s="9">
        <v>0</v>
      </c>
      <c r="J60" s="496"/>
    </row>
    <row r="61" spans="2:15" ht="17.25" customHeight="1">
      <c r="B61" s="5"/>
      <c r="D61" s="494"/>
      <c r="E61" s="495"/>
      <c r="F61" s="9">
        <v>5</v>
      </c>
      <c r="G61" s="9">
        <v>7</v>
      </c>
      <c r="H61" s="8" t="str">
        <f>IF(F61="","&lt;"&amp;G61,F61&amp;"-"&amp;G61)</f>
        <v>5-7</v>
      </c>
      <c r="I61" s="9">
        <v>10</v>
      </c>
      <c r="J61" s="496"/>
    </row>
    <row r="62" spans="2:15" ht="17.25" customHeight="1">
      <c r="B62" s="5"/>
      <c r="D62" s="494"/>
      <c r="E62" s="495"/>
      <c r="F62" s="9">
        <v>7</v>
      </c>
      <c r="G62" s="9"/>
      <c r="H62" s="8" t="str">
        <f>IF(G62="","&gt;"&amp;F62,IF(F62="","&lt;"&amp;G62,F62&amp;"-"&amp;G62))</f>
        <v>&gt;7</v>
      </c>
      <c r="I62" s="9" t="s">
        <v>30</v>
      </c>
      <c r="J62" s="496"/>
    </row>
    <row r="63" spans="2:15" ht="17.25" customHeight="1">
      <c r="B63" s="5"/>
      <c r="D63" s="494">
        <v>6</v>
      </c>
      <c r="E63" s="495" t="s">
        <v>37</v>
      </c>
      <c r="F63" s="8"/>
      <c r="G63" s="8">
        <v>2</v>
      </c>
      <c r="H63" s="8" t="str">
        <f>IF(F63="","&lt;"&amp;G63,F63&amp;"-"&amp;G63)</f>
        <v>&lt;2</v>
      </c>
      <c r="I63" s="9">
        <v>0</v>
      </c>
      <c r="J63" s="496">
        <v>15</v>
      </c>
      <c r="K63" s="2">
        <v>12</v>
      </c>
      <c r="L63" s="2" t="str">
        <f>IF(K63&lt;G63,H63,IF(K63&gt;=F64,H64,IF(K63&gt;=F65,H65,H66)))</f>
        <v>2-3</v>
      </c>
      <c r="M63" s="2">
        <f>VLOOKUP(L63,$H63:$I66,2,0)</f>
        <v>6</v>
      </c>
      <c r="N63" s="2">
        <f>M63*J63</f>
        <v>90</v>
      </c>
    </row>
    <row r="64" spans="2:15" ht="17.25" customHeight="1">
      <c r="B64" s="5"/>
      <c r="C64" s="1" t="s">
        <v>59</v>
      </c>
      <c r="D64" s="494"/>
      <c r="E64" s="495"/>
      <c r="F64" s="9">
        <v>2</v>
      </c>
      <c r="G64" s="9">
        <v>3</v>
      </c>
      <c r="H64" s="8" t="str">
        <f>IF(F64="","&lt;"&amp;G64,F64&amp;"-"&amp;G64)</f>
        <v>2-3</v>
      </c>
      <c r="I64" s="9">
        <v>6</v>
      </c>
      <c r="J64" s="496"/>
    </row>
    <row r="65" spans="2:20" ht="17.25" customHeight="1">
      <c r="B65" s="5"/>
      <c r="D65" s="494"/>
      <c r="E65" s="495"/>
      <c r="F65" s="9">
        <v>4</v>
      </c>
      <c r="G65" s="9">
        <v>6</v>
      </c>
      <c r="H65" s="8" t="str">
        <f>IF(F65="","&lt;"&amp;G65,F65&amp;"-"&amp;G65)</f>
        <v>4-6</v>
      </c>
      <c r="I65" s="9">
        <v>10</v>
      </c>
      <c r="J65" s="496"/>
    </row>
    <row r="66" spans="2:20" ht="17.25" customHeight="1">
      <c r="B66" s="5"/>
      <c r="D66" s="494"/>
      <c r="E66" s="495"/>
      <c r="F66" s="9">
        <v>6</v>
      </c>
      <c r="G66" s="9"/>
      <c r="H66" s="8" t="str">
        <f>IF(G66="","&gt;"&amp;F66,IF(F66="","&lt;"&amp;G66,F66&amp;"-"&amp;G66))</f>
        <v>&gt;6</v>
      </c>
      <c r="I66" s="9">
        <v>0</v>
      </c>
      <c r="J66" s="496"/>
    </row>
    <row r="67" spans="2:20" ht="17.25" customHeight="1">
      <c r="D67" s="25">
        <v>7</v>
      </c>
      <c r="E67" s="26" t="s">
        <v>60</v>
      </c>
      <c r="I67" s="2">
        <v>4</v>
      </c>
      <c r="J67" s="2">
        <f>SUM(J47:J66)</f>
        <v>100</v>
      </c>
      <c r="N67" s="2">
        <f>SUM(N47:N66)/100</f>
        <v>2.9</v>
      </c>
    </row>
    <row r="68" spans="2:20" ht="17.25" customHeight="1">
      <c r="D68" s="27" t="s">
        <v>61</v>
      </c>
      <c r="E68" s="28" t="s">
        <v>62</v>
      </c>
      <c r="I68" s="2">
        <v>6</v>
      </c>
    </row>
    <row r="69" spans="2:20" ht="17.25" customHeight="1">
      <c r="B69" s="5"/>
      <c r="D69" s="494">
        <v>1</v>
      </c>
      <c r="E69" s="495" t="s">
        <v>38</v>
      </c>
      <c r="F69" s="8">
        <v>1</v>
      </c>
      <c r="G69" s="8">
        <v>2</v>
      </c>
      <c r="H69" s="8" t="str">
        <f>IF(F69="","&lt;"&amp;G69,F69&amp;"-"&amp;G69)</f>
        <v>1-2</v>
      </c>
      <c r="I69" s="9">
        <v>8</v>
      </c>
      <c r="J69" s="496">
        <v>30</v>
      </c>
      <c r="K69" s="18" t="s">
        <v>82</v>
      </c>
      <c r="L69" s="2" t="str">
        <f>IF(K69&lt;G69,H69,IF(K69&lt;G70,H70,IF(K69&lt;G71,H71,H72)))</f>
        <v>&gt;7</v>
      </c>
      <c r="M69" s="2">
        <f>VLOOKUP(L69,$H69:$I72,2,0)</f>
        <v>4</v>
      </c>
      <c r="N69" s="2">
        <f>M69*J69</f>
        <v>120</v>
      </c>
      <c r="T69" s="31"/>
    </row>
    <row r="70" spans="2:20" ht="17.25" customHeight="1">
      <c r="B70" s="5"/>
      <c r="D70" s="494"/>
      <c r="E70" s="495"/>
      <c r="F70" s="9">
        <v>3</v>
      </c>
      <c r="G70" s="9">
        <v>5</v>
      </c>
      <c r="H70" s="8" t="str">
        <f>IF(F70="","&lt;"&amp;G70,F70&amp;"-"&amp;G70)</f>
        <v>3-5</v>
      </c>
      <c r="I70" s="9">
        <v>10</v>
      </c>
      <c r="J70" s="496"/>
      <c r="K70" s="18"/>
    </row>
    <row r="71" spans="2:20" ht="17.25" customHeight="1">
      <c r="B71" s="5"/>
      <c r="D71" s="494"/>
      <c r="E71" s="495"/>
      <c r="F71" s="9">
        <v>5</v>
      </c>
      <c r="G71" s="9">
        <v>7</v>
      </c>
      <c r="H71" s="8" t="str">
        <f>IF(F71="","&lt;"&amp;G71,F71&amp;"-"&amp;G71)</f>
        <v>5-7</v>
      </c>
      <c r="I71" s="9">
        <v>0</v>
      </c>
      <c r="J71" s="496"/>
    </row>
    <row r="72" spans="2:20" ht="17.25" customHeight="1">
      <c r="B72" s="5"/>
      <c r="D72" s="494"/>
      <c r="E72" s="495"/>
      <c r="F72" s="9">
        <v>7</v>
      </c>
      <c r="G72" s="9"/>
      <c r="H72" s="8" t="str">
        <f>IF(G72="","&gt;"&amp;F72,IF(F72="","&lt;"&amp;G72,F72&amp;"-"&amp;G72))</f>
        <v>&gt;7</v>
      </c>
      <c r="I72" s="9">
        <v>4</v>
      </c>
      <c r="J72" s="496"/>
    </row>
    <row r="73" spans="2:20" ht="17.25" customHeight="1">
      <c r="B73" s="5"/>
      <c r="D73" s="494">
        <v>2</v>
      </c>
      <c r="E73" s="495" t="s">
        <v>39</v>
      </c>
      <c r="F73" s="8"/>
      <c r="G73" s="8">
        <v>2</v>
      </c>
      <c r="H73" s="8" t="str">
        <f>IF(F73="","&lt;"&amp;G73,F73&amp;"-"&amp;G73)</f>
        <v>&lt;2</v>
      </c>
      <c r="I73" s="9">
        <v>6</v>
      </c>
      <c r="J73" s="496">
        <v>20</v>
      </c>
      <c r="K73" s="2">
        <v>12</v>
      </c>
      <c r="L73" s="2" t="str">
        <f>IF(K73&lt;G73,H73,IF(K73&lt;G74,H74,IF(K73&lt;G75,H75,H76)))</f>
        <v>&gt;10</v>
      </c>
      <c r="M73" s="2">
        <f>VLOOKUP(L73,$H73:$I76,2,0)</f>
        <v>0</v>
      </c>
      <c r="N73" s="2">
        <f>M73*J73</f>
        <v>0</v>
      </c>
    </row>
    <row r="74" spans="2:20" ht="17.25" customHeight="1">
      <c r="B74" s="5"/>
      <c r="C74" s="1" t="s">
        <v>63</v>
      </c>
      <c r="D74" s="494"/>
      <c r="E74" s="495"/>
      <c r="F74" s="9">
        <v>2</v>
      </c>
      <c r="G74" s="9">
        <v>5</v>
      </c>
      <c r="H74" s="8" t="str">
        <f>IF(F74="","&lt;"&amp;G74,F74&amp;"-"&amp;G74)</f>
        <v>2-5</v>
      </c>
      <c r="I74" s="9">
        <v>8</v>
      </c>
      <c r="J74" s="496"/>
    </row>
    <row r="75" spans="2:20" ht="17.25" customHeight="1">
      <c r="B75" s="5"/>
      <c r="D75" s="494"/>
      <c r="E75" s="495"/>
      <c r="F75" s="9">
        <v>5</v>
      </c>
      <c r="G75" s="9">
        <v>9</v>
      </c>
      <c r="H75" s="8" t="str">
        <f>IF(F75="","&lt;"&amp;G75,F75&amp;"-"&amp;G75)</f>
        <v>5-9</v>
      </c>
      <c r="I75" s="9">
        <v>10</v>
      </c>
      <c r="J75" s="496"/>
    </row>
    <row r="76" spans="2:20" ht="17.25" customHeight="1">
      <c r="B76" s="5"/>
      <c r="D76" s="494"/>
      <c r="E76" s="495"/>
      <c r="F76" s="9">
        <v>10</v>
      </c>
      <c r="G76" s="9"/>
      <c r="H76" s="8" t="str">
        <f>IF(G76="","&gt;"&amp;F76,IF(F76="","&lt;"&amp;G76,F76&amp;"-"&amp;G76))</f>
        <v>&gt;10</v>
      </c>
      <c r="I76" s="9">
        <v>0</v>
      </c>
      <c r="J76" s="496"/>
    </row>
    <row r="77" spans="2:20" ht="17.25" customHeight="1">
      <c r="B77" s="5"/>
      <c r="D77" s="494">
        <v>3</v>
      </c>
      <c r="E77" s="495" t="s">
        <v>40</v>
      </c>
      <c r="F77" s="8"/>
      <c r="G77" s="8">
        <v>600</v>
      </c>
      <c r="H77" s="8" t="str">
        <f t="shared" ref="H77:H82" si="1">IF(F77="","&lt;"&amp;G77,F77&amp;"-"&amp;G77)</f>
        <v>&lt;600</v>
      </c>
      <c r="I77" s="9">
        <v>10</v>
      </c>
      <c r="J77" s="494">
        <v>20</v>
      </c>
      <c r="K77" s="29">
        <v>695</v>
      </c>
      <c r="L77" s="2" t="str">
        <f>IF(K77&lt;G77,H77,IF(K77&lt;G78,H78,H79))</f>
        <v>600-700</v>
      </c>
      <c r="M77" s="2">
        <f>VLOOKUP(L77,$H77:$I80,2,0)</f>
        <v>6</v>
      </c>
      <c r="N77" s="2">
        <f>M77*J77</f>
        <v>120</v>
      </c>
    </row>
    <row r="78" spans="2:20" ht="17.25" customHeight="1">
      <c r="B78" s="5"/>
      <c r="C78" s="1" t="s">
        <v>64</v>
      </c>
      <c r="D78" s="494"/>
      <c r="E78" s="495"/>
      <c r="F78" s="9">
        <v>600</v>
      </c>
      <c r="G78" s="9">
        <v>700</v>
      </c>
      <c r="H78" s="8" t="str">
        <f t="shared" si="1"/>
        <v>600-700</v>
      </c>
      <c r="I78" s="9">
        <v>6</v>
      </c>
      <c r="J78" s="494"/>
      <c r="K78" s="29"/>
    </row>
    <row r="79" spans="2:20" ht="17.25" customHeight="1">
      <c r="B79" s="5"/>
      <c r="D79" s="494"/>
      <c r="E79" s="495"/>
      <c r="F79" s="9">
        <v>700</v>
      </c>
      <c r="G79" s="9"/>
      <c r="H79" s="8" t="str">
        <f t="shared" si="1"/>
        <v>700-</v>
      </c>
      <c r="I79" s="9">
        <v>4</v>
      </c>
      <c r="J79" s="494"/>
    </row>
    <row r="80" spans="2:20" ht="17.25" customHeight="1">
      <c r="B80" s="5"/>
      <c r="D80" s="494">
        <v>4</v>
      </c>
      <c r="E80" s="495" t="s">
        <v>42</v>
      </c>
      <c r="F80" s="8"/>
      <c r="G80" s="8">
        <v>3</v>
      </c>
      <c r="H80" s="8" t="str">
        <f t="shared" si="1"/>
        <v>&lt;3</v>
      </c>
      <c r="I80" s="9">
        <v>0</v>
      </c>
      <c r="J80" s="496">
        <v>30</v>
      </c>
      <c r="K80" s="32">
        <v>3.4657534246575299</v>
      </c>
      <c r="L80" s="2" t="str">
        <f>IF(K80&lt;G80,H80,IF(K80&gt;=F81,H81,IF(K80&gt;=F82,H82,H83)))</f>
        <v>3-5</v>
      </c>
      <c r="M80" s="2">
        <f>VLOOKUP(L80,$H80:$I83,2,0)</f>
        <v>0</v>
      </c>
      <c r="N80" s="2">
        <f>M80*J80</f>
        <v>0</v>
      </c>
    </row>
    <row r="81" spans="2:18" ht="17.25" customHeight="1">
      <c r="B81" s="5"/>
      <c r="C81" s="1" t="s">
        <v>65</v>
      </c>
      <c r="D81" s="494"/>
      <c r="E81" s="495"/>
      <c r="F81" s="9">
        <v>3</v>
      </c>
      <c r="G81" s="9">
        <v>5</v>
      </c>
      <c r="H81" s="8" t="str">
        <f t="shared" si="1"/>
        <v>3-5</v>
      </c>
      <c r="I81" s="9">
        <v>0</v>
      </c>
      <c r="J81" s="496"/>
    </row>
    <row r="82" spans="2:18" ht="17.25" customHeight="1">
      <c r="B82" s="5"/>
      <c r="D82" s="494"/>
      <c r="E82" s="495"/>
      <c r="F82" s="9">
        <v>5</v>
      </c>
      <c r="G82" s="9">
        <v>7</v>
      </c>
      <c r="H82" s="8" t="str">
        <f t="shared" si="1"/>
        <v>5-7</v>
      </c>
      <c r="I82" s="9">
        <v>0</v>
      </c>
      <c r="J82" s="496"/>
    </row>
    <row r="83" spans="2:18" ht="17.25" customHeight="1">
      <c r="B83" s="5"/>
      <c r="D83" s="494"/>
      <c r="E83" s="495"/>
      <c r="F83" s="9">
        <v>7</v>
      </c>
      <c r="G83" s="9"/>
      <c r="H83" s="8" t="str">
        <f>IF(G83="","&gt;"&amp;F83,IF(F83="","&lt;"&amp;G83,F83&amp;"-"&amp;G83))</f>
        <v>&gt;7</v>
      </c>
      <c r="I83" s="9">
        <v>0</v>
      </c>
      <c r="J83" s="496"/>
    </row>
    <row r="84" spans="2:18" ht="17.25" customHeight="1">
      <c r="D84" s="25">
        <v>5</v>
      </c>
      <c r="E84" s="26" t="s">
        <v>66</v>
      </c>
      <c r="J84" s="2">
        <f>SUM(J69:J83)</f>
        <v>100</v>
      </c>
      <c r="N84" s="2">
        <f>SUM(N69:N83)/100</f>
        <v>2.4</v>
      </c>
    </row>
    <row r="86" spans="2:18" ht="17.25" customHeight="1">
      <c r="D86" s="33" t="s">
        <v>67</v>
      </c>
      <c r="E86" s="34" t="s">
        <v>68</v>
      </c>
      <c r="F86" s="3" t="s">
        <v>6</v>
      </c>
      <c r="G86" s="3" t="s">
        <v>69</v>
      </c>
      <c r="L86" s="499"/>
      <c r="M86" s="499"/>
      <c r="N86" s="499"/>
      <c r="O86" s="499"/>
      <c r="P86" s="499"/>
      <c r="Q86" s="499"/>
    </row>
    <row r="87" spans="2:18" ht="17.25" customHeight="1">
      <c r="D87" s="9">
        <v>1</v>
      </c>
      <c r="E87" s="35" t="s">
        <v>8</v>
      </c>
      <c r="F87" s="36">
        <v>0.6</v>
      </c>
      <c r="G87" s="2" t="e">
        <f>N44</f>
        <v>#VALUE!</v>
      </c>
      <c r="P87" s="2"/>
    </row>
    <row r="88" spans="2:18" ht="17.25" customHeight="1">
      <c r="D88" s="9">
        <v>2</v>
      </c>
      <c r="E88" s="35" t="s">
        <v>50</v>
      </c>
      <c r="F88" s="36">
        <v>0.3</v>
      </c>
      <c r="G88" s="2">
        <f>N67</f>
        <v>2.9</v>
      </c>
      <c r="P88" s="2"/>
    </row>
    <row r="89" spans="2:18" ht="17.25" customHeight="1">
      <c r="D89" s="9">
        <v>3</v>
      </c>
      <c r="E89" s="35" t="s">
        <v>62</v>
      </c>
      <c r="F89" s="36">
        <v>0.1</v>
      </c>
      <c r="G89" s="2">
        <f>N84</f>
        <v>2.4</v>
      </c>
      <c r="L89" s="500"/>
      <c r="P89" s="2"/>
      <c r="R89" s="37"/>
    </row>
    <row r="90" spans="2:18" ht="17.25" customHeight="1">
      <c r="D90" s="9">
        <v>4</v>
      </c>
      <c r="E90" s="38" t="s">
        <v>73</v>
      </c>
      <c r="F90" s="36">
        <f>SUM(F87:F89)</f>
        <v>0.99999999999999989</v>
      </c>
      <c r="G90" s="2" t="e">
        <f>(F87*G87+F88*G88+F89*G89)</f>
        <v>#VALUE!</v>
      </c>
      <c r="L90" s="500"/>
      <c r="P90" s="2"/>
      <c r="R90" s="37"/>
    </row>
    <row r="91" spans="2:18" ht="17.25" customHeight="1">
      <c r="D91" s="9"/>
      <c r="E91" s="39" t="s">
        <v>74</v>
      </c>
      <c r="F91" s="9"/>
      <c r="L91" s="500"/>
      <c r="P91" s="2"/>
      <c r="R91" s="37"/>
    </row>
    <row r="92" spans="2:18" ht="30">
      <c r="D92" s="9">
        <v>5</v>
      </c>
      <c r="E92" s="40" t="s">
        <v>75</v>
      </c>
      <c r="F92" s="17">
        <v>-0.1</v>
      </c>
      <c r="G92" s="2" t="e">
        <f>G90*F92</f>
        <v>#VALUE!</v>
      </c>
      <c r="L92" s="500"/>
      <c r="P92" s="2"/>
      <c r="R92" s="37"/>
    </row>
    <row r="93" spans="2:18" ht="17.25" customHeight="1">
      <c r="D93" s="9">
        <v>6</v>
      </c>
      <c r="E93" s="41" t="s">
        <v>76</v>
      </c>
      <c r="F93" s="17">
        <v>-0.15</v>
      </c>
      <c r="G93" s="2" t="e">
        <f>F93*G90</f>
        <v>#VALUE!</v>
      </c>
      <c r="L93" s="500"/>
      <c r="P93" s="2"/>
      <c r="R93" s="37"/>
    </row>
    <row r="94" spans="2:18" ht="17.25" customHeight="1">
      <c r="D94" s="42">
        <v>7</v>
      </c>
      <c r="E94" s="43" t="s">
        <v>77</v>
      </c>
      <c r="G94" s="44" t="e">
        <f>SUM(G90:G93)</f>
        <v>#VALUE!</v>
      </c>
      <c r="L94" s="500"/>
      <c r="P94" s="2"/>
      <c r="R94" s="37"/>
    </row>
    <row r="95" spans="2:18">
      <c r="L95" s="501"/>
    </row>
  </sheetData>
  <mergeCells count="62">
    <mergeCell ref="L86:Q86"/>
    <mergeCell ref="L89:L95"/>
    <mergeCell ref="D77:D79"/>
    <mergeCell ref="E77:E79"/>
    <mergeCell ref="J77:J79"/>
    <mergeCell ref="D80:D83"/>
    <mergeCell ref="E80:E83"/>
    <mergeCell ref="J80:J83"/>
    <mergeCell ref="D69:D72"/>
    <mergeCell ref="E69:E72"/>
    <mergeCell ref="J69:J72"/>
    <mergeCell ref="D73:D76"/>
    <mergeCell ref="E73:E76"/>
    <mergeCell ref="J73:J76"/>
    <mergeCell ref="D59:D62"/>
    <mergeCell ref="E59:E62"/>
    <mergeCell ref="J59:J62"/>
    <mergeCell ref="D63:D66"/>
    <mergeCell ref="E63:E66"/>
    <mergeCell ref="J63:J66"/>
    <mergeCell ref="D52:D54"/>
    <mergeCell ref="E52:E54"/>
    <mergeCell ref="J52:J54"/>
    <mergeCell ref="D55:D58"/>
    <mergeCell ref="E55:E58"/>
    <mergeCell ref="J55:J58"/>
    <mergeCell ref="D47:D49"/>
    <mergeCell ref="E47:E49"/>
    <mergeCell ref="J47:J49"/>
    <mergeCell ref="D50:D51"/>
    <mergeCell ref="E50:E51"/>
    <mergeCell ref="J50:J51"/>
    <mergeCell ref="D36:D39"/>
    <mergeCell ref="E36:E39"/>
    <mergeCell ref="J36:J39"/>
    <mergeCell ref="D40:D43"/>
    <mergeCell ref="E40:E43"/>
    <mergeCell ref="J40:J43"/>
    <mergeCell ref="D28:D31"/>
    <mergeCell ref="E28:E31"/>
    <mergeCell ref="J28:J31"/>
    <mergeCell ref="D32:D35"/>
    <mergeCell ref="E32:E35"/>
    <mergeCell ref="J32:J35"/>
    <mergeCell ref="D20:D23"/>
    <mergeCell ref="E20:E23"/>
    <mergeCell ref="J20:J23"/>
    <mergeCell ref="D24:D27"/>
    <mergeCell ref="E24:E27"/>
    <mergeCell ref="J24:J27"/>
    <mergeCell ref="D12:D15"/>
    <mergeCell ref="E12:E15"/>
    <mergeCell ref="J12:J15"/>
    <mergeCell ref="D16:D19"/>
    <mergeCell ref="E16:E19"/>
    <mergeCell ref="J16:J19"/>
    <mergeCell ref="D4:D7"/>
    <mergeCell ref="E4:E7"/>
    <mergeCell ref="J4:J7"/>
    <mergeCell ref="D8:D11"/>
    <mergeCell ref="E8:E11"/>
    <mergeCell ref="J8:J11"/>
  </mergeCells>
  <conditionalFormatting sqref="N89:Q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K95"/>
  <sheetViews>
    <sheetView zoomScale="80" zoomScaleNormal="80" workbookViewId="0">
      <selection activeCell="K84" sqref="K84"/>
    </sheetView>
  </sheetViews>
  <sheetFormatPr defaultRowHeight="15"/>
  <cols>
    <col min="1" max="1" width="9.140625" style="1" customWidth="1"/>
    <col min="2" max="2" width="2.5703125" style="2" customWidth="1"/>
    <col min="3" max="3" width="14.140625" style="1" customWidth="1"/>
    <col min="4" max="4" width="9.140625" style="2" customWidth="1"/>
    <col min="5" max="5" width="34.42578125" style="1" customWidth="1"/>
    <col min="6" max="6" width="7.5703125" style="2" customWidth="1"/>
    <col min="7" max="7" width="7" style="2" customWidth="1"/>
    <col min="8" max="8" width="8.85546875" style="2" customWidth="1"/>
    <col min="9" max="9" width="9" style="2" customWidth="1"/>
    <col min="10" max="12" width="9.140625" style="2" customWidth="1"/>
    <col min="13" max="13" width="9.28515625" style="2" customWidth="1"/>
    <col min="14" max="14" width="10" style="2" customWidth="1"/>
    <col min="15" max="15" width="9.140625" style="2" customWidth="1"/>
    <col min="16" max="16" width="9.140625" style="1" customWidth="1"/>
    <col min="17" max="17" width="10.7109375" style="1" customWidth="1"/>
    <col min="18" max="1025" width="9.140625" style="1" customWidth="1"/>
  </cols>
  <sheetData>
    <row r="2" spans="2:24" ht="17.25" customHeight="1">
      <c r="D2" s="3" t="s">
        <v>0</v>
      </c>
      <c r="E2" s="4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24" ht="17.25" customHeight="1">
      <c r="B3" s="5"/>
      <c r="D3" s="6" t="s">
        <v>7</v>
      </c>
      <c r="E3" s="7" t="s">
        <v>8</v>
      </c>
    </row>
    <row r="4" spans="2:24" ht="17.25" customHeight="1">
      <c r="B4" s="5"/>
      <c r="D4" s="494">
        <v>1</v>
      </c>
      <c r="E4" s="495" t="s">
        <v>9</v>
      </c>
      <c r="F4" s="8"/>
      <c r="G4" s="8">
        <v>1</v>
      </c>
      <c r="H4" s="8" t="str">
        <f>IF(F4="","&lt;"&amp;G4,F4&amp;"-"&amp;G4)</f>
        <v>&lt;1</v>
      </c>
      <c r="I4" s="9">
        <v>0</v>
      </c>
      <c r="J4" s="496" t="e">
        <f>#VALUE!</f>
        <v>#VALUE!</v>
      </c>
      <c r="K4" s="10">
        <v>1.0473007797077101</v>
      </c>
      <c r="L4" s="2" t="str">
        <f>IF(K4&lt;G4,H4,IF(K4&lt;G5,H5,IF(K4&lt;G6,H6,H7)))</f>
        <v>1-1.1</v>
      </c>
      <c r="M4" s="11">
        <f>VLOOKUP(L4,$H4:$I7,2,0)</f>
        <v>4</v>
      </c>
      <c r="N4" s="11" t="e">
        <f>M4*J4</f>
        <v>#VALUE!</v>
      </c>
    </row>
    <row r="5" spans="2:24" ht="17.25" customHeight="1">
      <c r="B5" s="5"/>
      <c r="C5" s="1" t="s">
        <v>10</v>
      </c>
      <c r="D5" s="494"/>
      <c r="E5" s="495"/>
      <c r="F5" s="9">
        <v>1</v>
      </c>
      <c r="G5" s="9">
        <v>1.1000000000000001</v>
      </c>
      <c r="H5" s="8" t="str">
        <f>IF(F5="","&lt;"&amp;G5,F5&amp;"-"&amp;G5)</f>
        <v>1-1.1</v>
      </c>
      <c r="I5" s="12">
        <v>4</v>
      </c>
      <c r="J5" s="496"/>
      <c r="M5" s="11"/>
      <c r="N5" s="11"/>
      <c r="P5" s="1" t="s">
        <v>11</v>
      </c>
      <c r="R5" s="1" t="s">
        <v>12</v>
      </c>
    </row>
    <row r="6" spans="2:24" ht="17.25" customHeight="1">
      <c r="B6" s="5"/>
      <c r="D6" s="494"/>
      <c r="E6" s="495"/>
      <c r="F6" s="9">
        <v>1.1000000000000001</v>
      </c>
      <c r="G6" s="9">
        <v>1.25</v>
      </c>
      <c r="H6" s="8" t="str">
        <f>IF(F6="","&lt;"&amp;G6,F6&amp;"-"&amp;G6)</f>
        <v>1.1-1.25</v>
      </c>
      <c r="I6" s="12">
        <v>8</v>
      </c>
      <c r="J6" s="496"/>
      <c r="M6" s="11"/>
      <c r="N6" s="11"/>
      <c r="P6" s="1" t="s">
        <v>13</v>
      </c>
      <c r="Q6" s="13">
        <f ca="1">RANDBETWEEN(0,1.5)</f>
        <v>1</v>
      </c>
      <c r="R6" s="1">
        <v>1.3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1</v>
      </c>
    </row>
    <row r="7" spans="2:24" ht="17.25" customHeight="1">
      <c r="B7" s="5"/>
      <c r="D7" s="494"/>
      <c r="E7" s="495"/>
      <c r="F7" s="9">
        <v>1.25</v>
      </c>
      <c r="G7" s="9"/>
      <c r="H7" s="8" t="str">
        <f>IF(G7="","&gt;"&amp;F7,IF(F7="","&lt;"&amp;G7,F7&amp;"-"&amp;G7))</f>
        <v>&gt;1.25</v>
      </c>
      <c r="I7" s="12">
        <v>10</v>
      </c>
      <c r="J7" s="496"/>
      <c r="M7" s="11"/>
      <c r="N7" s="11"/>
      <c r="P7" s="1" t="s">
        <v>14</v>
      </c>
      <c r="Q7" s="13">
        <f ca="1">RANDBETWEEN(0,4)</f>
        <v>1</v>
      </c>
      <c r="R7" s="1">
        <v>0</v>
      </c>
      <c r="S7" s="1">
        <v>1</v>
      </c>
      <c r="T7" s="1">
        <v>2</v>
      </c>
      <c r="U7" s="1">
        <v>0</v>
      </c>
      <c r="V7" s="1">
        <v>3</v>
      </c>
      <c r="W7" s="1">
        <v>2</v>
      </c>
      <c r="X7" s="1">
        <v>2</v>
      </c>
    </row>
    <row r="8" spans="2:24" ht="17.25" customHeight="1">
      <c r="B8" s="5"/>
      <c r="D8" s="494">
        <v>2</v>
      </c>
      <c r="E8" s="495" t="s">
        <v>14</v>
      </c>
      <c r="F8" s="8"/>
      <c r="G8" s="8">
        <v>1</v>
      </c>
      <c r="H8" s="8" t="str">
        <f>IF(F8="","&lt;"&amp;G8,F8&amp;"-"&amp;G8)</f>
        <v>&lt;1</v>
      </c>
      <c r="I8" s="12">
        <v>0</v>
      </c>
      <c r="J8" s="496" t="e">
        <f>#VALUE!</f>
        <v>#VALUE!</v>
      </c>
      <c r="K8" s="10">
        <v>2.0147640274223799</v>
      </c>
      <c r="L8" s="2" t="str">
        <f>IF(K8&lt;G8,H8,IF(K8&lt;G9,H9,IF(K8&lt;G10,H10,H11)))</f>
        <v>2-3</v>
      </c>
      <c r="M8" s="11">
        <f>VLOOKUP(L8,$H8:$I11,2,0)</f>
        <v>8</v>
      </c>
      <c r="N8" s="11" t="e">
        <f>M8*J8</f>
        <v>#VALUE!</v>
      </c>
      <c r="P8" s="1" t="s">
        <v>15</v>
      </c>
      <c r="Q8" s="13">
        <f ca="1">RANDBETWEEN(70,200)</f>
        <v>128</v>
      </c>
      <c r="R8" s="1">
        <v>70</v>
      </c>
      <c r="S8" s="1">
        <v>181</v>
      </c>
      <c r="T8" s="1">
        <v>151</v>
      </c>
      <c r="U8" s="1">
        <v>166</v>
      </c>
      <c r="V8" s="1">
        <v>71</v>
      </c>
      <c r="W8" s="1">
        <v>110</v>
      </c>
      <c r="X8" s="1">
        <v>181</v>
      </c>
    </row>
    <row r="9" spans="2:24" ht="17.25" customHeight="1">
      <c r="B9" s="5"/>
      <c r="C9" s="1" t="s">
        <v>16</v>
      </c>
      <c r="D9" s="494"/>
      <c r="E9" s="495"/>
      <c r="F9" s="9">
        <v>1</v>
      </c>
      <c r="G9" s="9">
        <v>2</v>
      </c>
      <c r="H9" s="8" t="str">
        <f>IF(F9="","&lt;"&amp;G9,F9&amp;"-"&amp;G9)</f>
        <v>1-2</v>
      </c>
      <c r="I9" s="12">
        <v>10</v>
      </c>
      <c r="J9" s="496"/>
      <c r="M9" s="11"/>
      <c r="N9" s="11"/>
      <c r="P9" s="1" t="s">
        <v>17</v>
      </c>
      <c r="Q9" s="13">
        <f ca="1">RANDBETWEEN(0,3)</f>
        <v>3</v>
      </c>
      <c r="R9" s="1">
        <v>3</v>
      </c>
      <c r="S9" s="1">
        <v>3</v>
      </c>
      <c r="T9" s="1">
        <v>2</v>
      </c>
      <c r="U9" s="1">
        <v>3</v>
      </c>
      <c r="V9" s="1">
        <v>2</v>
      </c>
      <c r="W9" s="1">
        <v>2</v>
      </c>
      <c r="X9" s="1">
        <v>1</v>
      </c>
    </row>
    <row r="10" spans="2:24" ht="17.25" customHeight="1">
      <c r="B10" s="5"/>
      <c r="D10" s="494"/>
      <c r="E10" s="495"/>
      <c r="F10" s="9">
        <v>2</v>
      </c>
      <c r="G10" s="9">
        <v>3</v>
      </c>
      <c r="H10" s="8" t="str">
        <f>IF(F10="","&lt;"&amp;G10,F10&amp;"-"&amp;G10)</f>
        <v>2-3</v>
      </c>
      <c r="I10" s="12">
        <v>8</v>
      </c>
      <c r="J10" s="496"/>
      <c r="M10" s="11"/>
      <c r="N10" s="11"/>
      <c r="P10" s="1" t="s">
        <v>18</v>
      </c>
      <c r="Q10" s="13">
        <f ca="1">RANDBETWEEN(0.8,1.2)</f>
        <v>1</v>
      </c>
      <c r="R10" s="1">
        <v>0.8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2:24" ht="17.25" customHeight="1">
      <c r="B11" s="5"/>
      <c r="D11" s="494"/>
      <c r="E11" s="495"/>
      <c r="F11" s="9">
        <v>3</v>
      </c>
      <c r="G11" s="9"/>
      <c r="H11" s="8" t="str">
        <f>IF(G11="","&gt;"&amp;F11,IF(F11="","&lt;"&amp;G11,F11&amp;"-"&amp;G11))</f>
        <v>&gt;3</v>
      </c>
      <c r="I11" s="12">
        <v>4</v>
      </c>
      <c r="J11" s="496"/>
      <c r="M11" s="11"/>
      <c r="N11" s="11"/>
      <c r="P11" s="1" t="s">
        <v>19</v>
      </c>
      <c r="Q11" s="13">
        <f ca="1">RANDBETWEEN(0,0.2)</f>
        <v>0</v>
      </c>
      <c r="R11" s="1">
        <v>0.3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2:24" ht="17.25" customHeight="1">
      <c r="B12" s="5"/>
      <c r="C12" s="46" t="s">
        <v>20</v>
      </c>
      <c r="D12" s="494">
        <v>3</v>
      </c>
      <c r="E12" s="495" t="s">
        <v>21</v>
      </c>
      <c r="F12" s="8"/>
      <c r="G12" s="8">
        <v>90</v>
      </c>
      <c r="H12" s="8" t="str">
        <f>IF(F12="","&lt;"&amp;G12,F12&amp;"-"&amp;G12)</f>
        <v>&lt;90</v>
      </c>
      <c r="I12" s="12">
        <v>0</v>
      </c>
      <c r="J12" s="496" t="e">
        <f>#VALUE!</f>
        <v>#VALUE!</v>
      </c>
      <c r="K12" s="10">
        <v>237.814126137762</v>
      </c>
      <c r="L12" s="2" t="str">
        <f>IF(K12&lt;G12,H12,IF(K12&lt;G13,H13,IF(K12&lt;G14,H14,H15)))</f>
        <v>&gt;180</v>
      </c>
      <c r="M12" s="11">
        <f>VLOOKUP(L12,$H12:$I15,2,0)</f>
        <v>8</v>
      </c>
      <c r="N12" s="11" t="e">
        <f>M12*J12</f>
        <v>#VALUE!</v>
      </c>
      <c r="P12" s="1" t="s">
        <v>22</v>
      </c>
      <c r="Q12" s="13">
        <f ca="1">RANDBETWEEN(-0.2,0.2)</f>
        <v>0</v>
      </c>
      <c r="R12" s="1">
        <v>0.3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2:24" ht="17.25" customHeight="1">
      <c r="B13" s="5"/>
      <c r="D13" s="494"/>
      <c r="E13" s="495"/>
      <c r="F13" s="9">
        <v>90</v>
      </c>
      <c r="G13" s="9">
        <v>120</v>
      </c>
      <c r="H13" s="8" t="str">
        <f>IF(F13="","&lt;"&amp;G13,F13&amp;"-"&amp;G13)</f>
        <v>90-120</v>
      </c>
      <c r="I13" s="12">
        <v>0</v>
      </c>
      <c r="J13" s="496"/>
      <c r="M13" s="11"/>
      <c r="N13" s="11"/>
      <c r="P13" s="1" t="s">
        <v>23</v>
      </c>
      <c r="Q13" s="13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</row>
    <row r="14" spans="2:24" ht="17.25" customHeight="1">
      <c r="B14" s="5"/>
      <c r="C14" s="1" t="s">
        <v>79</v>
      </c>
      <c r="D14" s="494"/>
      <c r="E14" s="495"/>
      <c r="F14" s="9">
        <v>120</v>
      </c>
      <c r="G14" s="9">
        <v>180</v>
      </c>
      <c r="H14" s="8" t="str">
        <f>IF(F14="","&lt;"&amp;G14,F14&amp;"-"&amp;G14)</f>
        <v>120-180</v>
      </c>
      <c r="I14" s="12">
        <v>10</v>
      </c>
      <c r="J14" s="496"/>
      <c r="M14" s="11"/>
      <c r="N14" s="11"/>
      <c r="P14" s="1" t="s">
        <v>24</v>
      </c>
      <c r="Q14" s="13">
        <f ca="1">RANDBETWEEN(0,0.04)</f>
        <v>0</v>
      </c>
      <c r="R14" s="1">
        <v>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2:24" ht="17.25" customHeight="1">
      <c r="B15" s="5"/>
      <c r="D15" s="494"/>
      <c r="E15" s="495"/>
      <c r="F15" s="9">
        <v>180</v>
      </c>
      <c r="G15" s="9"/>
      <c r="H15" s="8" t="str">
        <f>IF(G15="","&gt;"&amp;F15,IF(F15="","&lt;"&amp;G15,F15&amp;"-"&amp;G15))</f>
        <v>&gt;180</v>
      </c>
      <c r="I15" s="12">
        <v>8</v>
      </c>
      <c r="J15" s="496"/>
      <c r="M15" s="11"/>
      <c r="N15" s="11"/>
      <c r="P15" s="1" t="s">
        <v>25</v>
      </c>
      <c r="Q15" s="13">
        <f ca="1">RANDBETWEEN(0,0.2)</f>
        <v>0</v>
      </c>
      <c r="R15" s="1">
        <v>-1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2:24" ht="17.25" customHeight="1">
      <c r="B16" s="5"/>
      <c r="C16" s="46" t="s">
        <v>20</v>
      </c>
      <c r="D16" s="494">
        <v>4</v>
      </c>
      <c r="E16" s="495" t="s">
        <v>26</v>
      </c>
      <c r="F16" s="8"/>
      <c r="G16" s="8">
        <v>1</v>
      </c>
      <c r="H16" s="8" t="str">
        <f>IF(F16="","&lt;"&amp;G16,F16&amp;"-"&amp;G16)</f>
        <v>&lt;1</v>
      </c>
      <c r="I16" s="12">
        <v>4</v>
      </c>
      <c r="J16" s="496" t="e">
        <f>#VALUE!</f>
        <v>#VALUE!</v>
      </c>
      <c r="K16" s="10">
        <v>2.1289264512675299</v>
      </c>
      <c r="L16" s="2" t="str">
        <f>IF(K16&lt;G16,H16,IF(K16&lt;G17,H17,IF(K16&lt;G18,H18,H19)))</f>
        <v>&gt;2</v>
      </c>
      <c r="M16" s="11">
        <f>VLOOKUP(L16,$H16:$I19,2,0)</f>
        <v>0</v>
      </c>
      <c r="N16" s="11" t="e">
        <f>M16*J16</f>
        <v>#VALUE!</v>
      </c>
      <c r="P16" s="1" t="s">
        <v>27</v>
      </c>
      <c r="Q16" s="13">
        <f ca="1">RANDBETWEEN(1,3)</f>
        <v>1</v>
      </c>
      <c r="R16" s="1" t="s">
        <v>28</v>
      </c>
      <c r="S16" s="1">
        <v>2</v>
      </c>
      <c r="T16" s="1">
        <v>2</v>
      </c>
      <c r="U16" s="1">
        <v>3</v>
      </c>
      <c r="V16" s="1">
        <v>1</v>
      </c>
      <c r="W16" s="1">
        <v>2</v>
      </c>
      <c r="X16" s="1">
        <v>2</v>
      </c>
    </row>
    <row r="17" spans="2:24" ht="17.25" customHeight="1">
      <c r="B17" s="5"/>
      <c r="D17" s="494"/>
      <c r="E17" s="495"/>
      <c r="F17" s="9">
        <v>1</v>
      </c>
      <c r="G17" s="9">
        <v>1.5</v>
      </c>
      <c r="H17" s="8" t="str">
        <f>IF(F17="","&lt;"&amp;G17,F17&amp;"-"&amp;G17)</f>
        <v>1-1.5</v>
      </c>
      <c r="I17" s="12">
        <v>0</v>
      </c>
      <c r="J17" s="496"/>
      <c r="M17" s="11"/>
      <c r="N17" s="11"/>
      <c r="P17" s="1" t="s">
        <v>29</v>
      </c>
      <c r="Q17" s="13">
        <f ca="1">RANDBETWEEN(1,2)</f>
        <v>2</v>
      </c>
      <c r="R17" s="1" t="s">
        <v>30</v>
      </c>
      <c r="S17" s="1">
        <v>2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</row>
    <row r="18" spans="2:24" ht="17.25" customHeight="1">
      <c r="B18" s="5"/>
      <c r="C18" s="1" t="s">
        <v>80</v>
      </c>
      <c r="D18" s="494"/>
      <c r="E18" s="495"/>
      <c r="F18" s="9">
        <v>1.5</v>
      </c>
      <c r="G18" s="9">
        <v>2</v>
      </c>
      <c r="H18" s="8" t="str">
        <f>IF(F18="","&lt;"&amp;G18,F18&amp;"-"&amp;G18)</f>
        <v>1.5-2</v>
      </c>
      <c r="I18" s="12">
        <v>0</v>
      </c>
      <c r="J18" s="496"/>
      <c r="M18" s="11"/>
      <c r="N18" s="11"/>
      <c r="P18" s="1" t="s">
        <v>31</v>
      </c>
      <c r="Q18" s="13">
        <f ca="1">RANDBETWEEN(1,2)</f>
        <v>1</v>
      </c>
      <c r="R18" s="1" t="s">
        <v>30</v>
      </c>
      <c r="S18" s="1">
        <v>2</v>
      </c>
      <c r="T18" s="1">
        <v>2</v>
      </c>
      <c r="U18" s="1">
        <v>1</v>
      </c>
      <c r="V18" s="1">
        <v>1</v>
      </c>
      <c r="W18" s="1">
        <v>2</v>
      </c>
      <c r="X18" s="1">
        <v>1</v>
      </c>
    </row>
    <row r="19" spans="2:24" ht="17.25" customHeight="1">
      <c r="B19" s="5"/>
      <c r="D19" s="494"/>
      <c r="E19" s="495"/>
      <c r="F19" s="9">
        <v>2</v>
      </c>
      <c r="G19" s="9"/>
      <c r="H19" s="8" t="str">
        <f>IF(G19="","&gt;"&amp;F19,IF(F19="","&lt;"&amp;G19,F19&amp;"-"&amp;G19))</f>
        <v>&gt;2</v>
      </c>
      <c r="I19" s="12">
        <v>0</v>
      </c>
      <c r="J19" s="496"/>
      <c r="M19" s="11"/>
      <c r="N19" s="11"/>
      <c r="P19" s="1" t="s">
        <v>32</v>
      </c>
      <c r="Q19" s="13">
        <f ca="1">RANDBETWEEN(0,10)</f>
        <v>8</v>
      </c>
      <c r="R19" s="1">
        <v>8</v>
      </c>
      <c r="S19" s="1">
        <v>9</v>
      </c>
      <c r="T19" s="1">
        <v>0</v>
      </c>
      <c r="U19" s="1">
        <v>6</v>
      </c>
      <c r="V19" s="1">
        <v>4</v>
      </c>
      <c r="W19" s="1">
        <v>4</v>
      </c>
      <c r="X19" s="1">
        <v>4</v>
      </c>
    </row>
    <row r="20" spans="2:24" ht="17.25" customHeight="1">
      <c r="B20" s="5"/>
      <c r="D20" s="494">
        <v>5</v>
      </c>
      <c r="E20" s="495" t="s">
        <v>33</v>
      </c>
      <c r="F20" s="8"/>
      <c r="G20" s="15">
        <v>0.9</v>
      </c>
      <c r="H20" s="8" t="str">
        <f>IF(F20="","&lt;"&amp;G20,F20&amp;"-"&amp;G20)</f>
        <v>&lt;0.9</v>
      </c>
      <c r="I20" s="12">
        <v>4</v>
      </c>
      <c r="J20" s="496" t="e">
        <f>#VALUE!</f>
        <v>#VALUE!</v>
      </c>
      <c r="K20" s="19">
        <v>0.99881161363636395</v>
      </c>
      <c r="L20" s="2" t="str">
        <f>IF(K20&lt;G20,H20,IF(K20&lt;G21,H21,IF(K20&lt;G22,H22,H23)))</f>
        <v>0.9-1</v>
      </c>
      <c r="M20" s="11">
        <f>VLOOKUP(L20,$H20:$I23,2,0)</f>
        <v>8</v>
      </c>
      <c r="N20" s="11" t="e">
        <f>M20*J20</f>
        <v>#VALUE!</v>
      </c>
      <c r="P20" s="1" t="s">
        <v>35</v>
      </c>
      <c r="Q20" s="13">
        <f ca="1">RANDBETWEEN(0,10)</f>
        <v>7</v>
      </c>
      <c r="R20" s="1">
        <v>8</v>
      </c>
      <c r="S20" s="1">
        <v>8</v>
      </c>
      <c r="T20" s="1">
        <v>1</v>
      </c>
      <c r="U20" s="1">
        <v>1</v>
      </c>
      <c r="V20" s="1">
        <v>10</v>
      </c>
      <c r="W20" s="1">
        <v>9</v>
      </c>
      <c r="X20" s="1">
        <v>4</v>
      </c>
    </row>
    <row r="21" spans="2:24" ht="17.25" customHeight="1">
      <c r="B21" s="5"/>
      <c r="C21" s="1" t="s">
        <v>36</v>
      </c>
      <c r="D21" s="494"/>
      <c r="E21" s="495"/>
      <c r="F21" s="15">
        <v>0.9</v>
      </c>
      <c r="G21" s="17">
        <v>1</v>
      </c>
      <c r="H21" s="8" t="str">
        <f>IF(F21="","&lt;"&amp;G21,F21&amp;"-"&amp;G21)</f>
        <v>0.9-1</v>
      </c>
      <c r="I21" s="12">
        <v>8</v>
      </c>
      <c r="J21" s="496"/>
      <c r="K21" s="29"/>
      <c r="M21" s="11"/>
      <c r="N21" s="11"/>
      <c r="P21" s="1" t="s">
        <v>37</v>
      </c>
      <c r="Q21" s="13">
        <f ca="1">RANDBETWEEN(0,8)</f>
        <v>8</v>
      </c>
      <c r="R21" s="1">
        <v>0</v>
      </c>
      <c r="S21" s="1">
        <v>5</v>
      </c>
      <c r="T21" s="1">
        <v>1</v>
      </c>
      <c r="U21" s="1">
        <v>7</v>
      </c>
      <c r="V21" s="1">
        <v>0</v>
      </c>
      <c r="W21" s="1">
        <v>1</v>
      </c>
      <c r="X21" s="1">
        <v>0</v>
      </c>
    </row>
    <row r="22" spans="2:24" ht="17.25" customHeight="1">
      <c r="B22" s="5"/>
      <c r="D22" s="494"/>
      <c r="E22" s="495"/>
      <c r="F22" s="17">
        <v>1</v>
      </c>
      <c r="G22" s="17">
        <v>1.1000000000000001</v>
      </c>
      <c r="H22" s="8" t="str">
        <f>IF(F22="","&lt;"&amp;G22,F22&amp;"-"&amp;G22)</f>
        <v>1-1.1</v>
      </c>
      <c r="I22" s="12">
        <v>10</v>
      </c>
      <c r="J22" s="496"/>
      <c r="M22" s="11"/>
      <c r="N22" s="11"/>
      <c r="P22" s="1" t="s">
        <v>38</v>
      </c>
      <c r="Q22" s="13">
        <f ca="1">RANDBETWEEN(1,7)</f>
        <v>1</v>
      </c>
      <c r="R22" s="1">
        <v>1</v>
      </c>
      <c r="S22" s="1">
        <v>7</v>
      </c>
      <c r="T22" s="1">
        <v>3</v>
      </c>
      <c r="U22" s="1">
        <v>6</v>
      </c>
      <c r="V22" s="1">
        <v>3</v>
      </c>
      <c r="W22" s="1">
        <v>7</v>
      </c>
      <c r="X22" s="1">
        <v>6</v>
      </c>
    </row>
    <row r="23" spans="2:24" ht="17.25" customHeight="1">
      <c r="B23" s="5"/>
      <c r="D23" s="494"/>
      <c r="E23" s="495"/>
      <c r="F23" s="17">
        <v>1.1000000000000001</v>
      </c>
      <c r="G23" s="9"/>
      <c r="H23" s="8" t="str">
        <f>IF(G23="","&gt;"&amp;F23,IF(F23="","&lt;"&amp;G23,F23&amp;"-"&amp;G23))</f>
        <v>&gt;1.1</v>
      </c>
      <c r="I23" s="12">
        <v>0</v>
      </c>
      <c r="J23" s="496"/>
      <c r="M23" s="11"/>
      <c r="N23" s="11"/>
      <c r="P23" s="1" t="s">
        <v>39</v>
      </c>
      <c r="Q23" s="13">
        <f ca="1">RANDBETWEEN(2,10)</f>
        <v>5</v>
      </c>
      <c r="R23" s="1">
        <v>0</v>
      </c>
      <c r="S23" s="1">
        <v>3</v>
      </c>
      <c r="T23" s="1">
        <v>6</v>
      </c>
      <c r="U23" s="1">
        <v>6</v>
      </c>
      <c r="V23" s="1">
        <v>5</v>
      </c>
      <c r="W23" s="1">
        <v>4</v>
      </c>
      <c r="X23" s="1">
        <v>9</v>
      </c>
    </row>
    <row r="24" spans="2:24" ht="17.25" customHeight="1">
      <c r="B24" s="5"/>
      <c r="D24" s="494">
        <v>6</v>
      </c>
      <c r="E24" s="495" t="s">
        <v>19</v>
      </c>
      <c r="F24" s="8"/>
      <c r="G24" s="15">
        <v>0</v>
      </c>
      <c r="H24" s="8" t="str">
        <f>IF(F24="","&lt;"&amp;G24,F24&amp;"-"&amp;G24)</f>
        <v>&lt;0</v>
      </c>
      <c r="I24" s="12">
        <v>10</v>
      </c>
      <c r="J24" s="496" t="e">
        <f>#VALUE!</f>
        <v>#VALUE!</v>
      </c>
      <c r="K24" s="19">
        <v>0.125372963706919</v>
      </c>
      <c r="L24" s="2" t="str">
        <f>IF(K24&lt;G24,H24,IF(K24&lt;G25,H25,IF(K24&lt;G26,H26,H27)))</f>
        <v>0.1-0.2</v>
      </c>
      <c r="M24" s="11">
        <f>VLOOKUP(L24,$H24:$I27,2,0)</f>
        <v>4</v>
      </c>
      <c r="N24" s="11" t="e">
        <f>M24*J24</f>
        <v>#VALUE!</v>
      </c>
      <c r="P24" s="1" t="s">
        <v>40</v>
      </c>
      <c r="Q24" s="13">
        <f ca="1">RANDBETWEEN(600,700)</f>
        <v>692</v>
      </c>
      <c r="R24" s="1">
        <v>750</v>
      </c>
      <c r="S24" s="1">
        <v>695</v>
      </c>
      <c r="T24" s="1">
        <v>656</v>
      </c>
      <c r="U24" s="1">
        <v>607</v>
      </c>
      <c r="V24" s="1">
        <v>652</v>
      </c>
      <c r="W24" s="1">
        <v>646</v>
      </c>
      <c r="X24" s="1">
        <v>601</v>
      </c>
    </row>
    <row r="25" spans="2:24" ht="17.25" customHeight="1">
      <c r="B25" s="5"/>
      <c r="C25" s="1" t="s">
        <v>41</v>
      </c>
      <c r="D25" s="494"/>
      <c r="E25" s="495"/>
      <c r="F25" s="15">
        <v>0</v>
      </c>
      <c r="G25" s="17">
        <v>0.1</v>
      </c>
      <c r="H25" s="8" t="str">
        <f>IF(F25="","&lt;"&amp;G25,F25&amp;"-"&amp;G25)</f>
        <v>0-0.1</v>
      </c>
      <c r="I25" s="12">
        <v>8</v>
      </c>
      <c r="J25" s="496"/>
      <c r="M25" s="11"/>
      <c r="N25" s="11"/>
      <c r="P25" s="1" t="s">
        <v>42</v>
      </c>
      <c r="Q25" s="13">
        <f ca="1">RANDBETWEEN(0,10)</f>
        <v>6</v>
      </c>
      <c r="R25" s="1">
        <v>10</v>
      </c>
      <c r="S25" s="1">
        <v>9</v>
      </c>
      <c r="T25" s="1">
        <v>10</v>
      </c>
      <c r="U25" s="1">
        <v>8</v>
      </c>
      <c r="V25" s="1">
        <v>4</v>
      </c>
      <c r="W25" s="1">
        <v>10</v>
      </c>
      <c r="X25" s="1">
        <v>4</v>
      </c>
    </row>
    <row r="26" spans="2:24" ht="17.25" customHeight="1">
      <c r="B26" s="5"/>
      <c r="D26" s="494"/>
      <c r="E26" s="495"/>
      <c r="F26" s="17">
        <v>0.1</v>
      </c>
      <c r="G26" s="17">
        <v>0.2</v>
      </c>
      <c r="H26" s="8" t="str">
        <f>IF(F26="","&lt;"&amp;G26,F26&amp;"-"&amp;G26)</f>
        <v>0.1-0.2</v>
      </c>
      <c r="I26" s="12">
        <v>4</v>
      </c>
      <c r="J26" s="496"/>
      <c r="M26" s="11"/>
      <c r="N26" s="11"/>
      <c r="P26" s="1" t="s">
        <v>5</v>
      </c>
      <c r="Q26" s="13" t="e">
        <f>G94</f>
        <v>#VALUE!</v>
      </c>
      <c r="R26" s="1">
        <v>6.99</v>
      </c>
      <c r="S26" s="1">
        <v>3.61375</v>
      </c>
      <c r="T26" s="1">
        <v>3.9987499999999998</v>
      </c>
      <c r="U26" s="1">
        <v>4.5199999999999996</v>
      </c>
      <c r="V26" s="1">
        <v>4.6924999999999999</v>
      </c>
      <c r="W26" s="1">
        <v>4.2287499999999998</v>
      </c>
      <c r="X26" s="1">
        <v>4.1212499999999999</v>
      </c>
    </row>
    <row r="27" spans="2:24" ht="17.25" customHeight="1">
      <c r="B27" s="5"/>
      <c r="D27" s="494"/>
      <c r="E27" s="495"/>
      <c r="F27" s="17">
        <v>0.2</v>
      </c>
      <c r="G27" s="9"/>
      <c r="H27" s="8" t="str">
        <f>IF(G27="","&gt;"&amp;F27,IF(F27="","&lt;"&amp;G27,F27&amp;"-"&amp;G27))</f>
        <v>&gt;0.2</v>
      </c>
      <c r="I27" s="12">
        <v>0</v>
      </c>
      <c r="J27" s="496"/>
      <c r="M27" s="11"/>
      <c r="N27" s="11"/>
    </row>
    <row r="28" spans="2:24" ht="17.25" customHeight="1">
      <c r="B28" s="5"/>
      <c r="D28" s="494">
        <v>7</v>
      </c>
      <c r="E28" s="495" t="s">
        <v>22</v>
      </c>
      <c r="F28" s="8"/>
      <c r="G28" s="15">
        <v>0</v>
      </c>
      <c r="H28" s="8" t="str">
        <f>IF(F28="","&lt;"&amp;G28,F28&amp;"-"&amp;G28)</f>
        <v>&lt;0</v>
      </c>
      <c r="I28" s="12">
        <v>0</v>
      </c>
      <c r="J28" s="496" t="e">
        <f>#VALUE!</f>
        <v>#VALUE!</v>
      </c>
      <c r="K28" s="19">
        <v>-0.18126015070874199</v>
      </c>
      <c r="L28" s="2" t="str">
        <f>IF(K28&lt;G28,H28,IF(K28&lt;G29,H29,IF(K28&lt;G30,H30,H31)))</f>
        <v>&lt;0</v>
      </c>
      <c r="M28" s="11">
        <f>VLOOKUP(L28,$H28:$I31,2,0)</f>
        <v>0</v>
      </c>
      <c r="N28" s="11" t="e">
        <f>M28*J28</f>
        <v>#VALUE!</v>
      </c>
    </row>
    <row r="29" spans="2:24" ht="17.25" customHeight="1">
      <c r="B29" s="5"/>
      <c r="C29" s="1" t="s">
        <v>43</v>
      </c>
      <c r="D29" s="494"/>
      <c r="E29" s="495"/>
      <c r="F29" s="15">
        <v>0</v>
      </c>
      <c r="G29" s="17">
        <v>0.1</v>
      </c>
      <c r="H29" s="8" t="str">
        <f>IF(F29="","&lt;"&amp;G29,F29&amp;"-"&amp;G29)</f>
        <v>0-0.1</v>
      </c>
      <c r="I29" s="12">
        <v>0</v>
      </c>
      <c r="J29" s="496"/>
      <c r="M29" s="11"/>
      <c r="N29" s="11"/>
    </row>
    <row r="30" spans="2:24" ht="17.25" customHeight="1">
      <c r="B30" s="5"/>
      <c r="D30" s="494"/>
      <c r="E30" s="495"/>
      <c r="F30" s="17">
        <v>0.1</v>
      </c>
      <c r="G30" s="17">
        <v>0.2</v>
      </c>
      <c r="H30" s="8" t="str">
        <f>IF(F30="","&lt;"&amp;G30,F30&amp;"-"&amp;G30)</f>
        <v>0.1-0.2</v>
      </c>
      <c r="I30" s="12">
        <v>4</v>
      </c>
      <c r="J30" s="496"/>
      <c r="M30" s="11"/>
      <c r="N30" s="11"/>
    </row>
    <row r="31" spans="2:24" ht="17.25" customHeight="1">
      <c r="B31" s="5"/>
      <c r="D31" s="494"/>
      <c r="E31" s="495"/>
      <c r="F31" s="17">
        <v>0.2</v>
      </c>
      <c r="G31" s="9"/>
      <c r="H31" s="8" t="str">
        <f>IF(G31="","&gt;"&amp;F31,IF(F31="","&lt;"&amp;G31,F31&amp;"-"&amp;G31))</f>
        <v>&gt;0.2</v>
      </c>
      <c r="I31" s="12">
        <v>8</v>
      </c>
      <c r="J31" s="496"/>
      <c r="M31" s="11"/>
      <c r="N31" s="11"/>
    </row>
    <row r="32" spans="2:24" ht="17.25" customHeight="1">
      <c r="B32" s="5"/>
      <c r="C32" s="46" t="s">
        <v>44</v>
      </c>
      <c r="D32" s="494">
        <v>8</v>
      </c>
      <c r="E32" s="495" t="s">
        <v>23</v>
      </c>
      <c r="F32" s="8"/>
      <c r="G32" s="15">
        <v>0.7</v>
      </c>
      <c r="H32" s="8" t="str">
        <f>IF(F32="","&lt;"&amp;G32,F32&amp;"-"&amp;G32)</f>
        <v>&lt;0.7</v>
      </c>
      <c r="I32" s="12">
        <v>10</v>
      </c>
      <c r="J32" s="496" t="e">
        <f>#VALUE!</f>
        <v>#VALUE!</v>
      </c>
      <c r="K32" s="19">
        <v>0.95494688516718396</v>
      </c>
      <c r="L32" s="2" t="str">
        <f>IF(K32&lt;G32,H32,IF(K32&lt;G33,H33,IF(K32&lt;G34,H34,H35)))</f>
        <v>0.8-1</v>
      </c>
      <c r="M32" s="11">
        <f>VLOOKUP(L32,$H32:$I35,2,0)</f>
        <v>0</v>
      </c>
      <c r="N32" s="11" t="e">
        <f>M32*J32</f>
        <v>#VALUE!</v>
      </c>
    </row>
    <row r="33" spans="2:14" ht="17.25" customHeight="1">
      <c r="B33" s="5"/>
      <c r="D33" s="494"/>
      <c r="E33" s="495"/>
      <c r="F33" s="15">
        <v>0.7</v>
      </c>
      <c r="G33" s="17">
        <v>0.8</v>
      </c>
      <c r="H33" s="8" t="str">
        <f>IF(F33="","&lt;"&amp;G33,F33&amp;"-"&amp;G33)</f>
        <v>0.7-0.8</v>
      </c>
      <c r="I33" s="12">
        <v>0</v>
      </c>
      <c r="J33" s="496"/>
      <c r="M33" s="11"/>
      <c r="N33" s="11"/>
    </row>
    <row r="34" spans="2:14" ht="17.25" customHeight="1">
      <c r="B34" s="5"/>
      <c r="C34" s="1" t="s">
        <v>81</v>
      </c>
      <c r="D34" s="494"/>
      <c r="E34" s="495"/>
      <c r="F34" s="17">
        <v>0.8</v>
      </c>
      <c r="G34" s="17">
        <v>1</v>
      </c>
      <c r="H34" s="8" t="str">
        <f>IF(F34="","&lt;"&amp;G34,F34&amp;"-"&amp;G34)</f>
        <v>0.8-1</v>
      </c>
      <c r="I34" s="12">
        <v>0</v>
      </c>
      <c r="J34" s="496"/>
      <c r="M34" s="11"/>
      <c r="N34" s="11"/>
    </row>
    <row r="35" spans="2:14" ht="17.25" customHeight="1">
      <c r="B35" s="5"/>
      <c r="D35" s="494"/>
      <c r="E35" s="495"/>
      <c r="F35" s="17">
        <v>1</v>
      </c>
      <c r="G35" s="9"/>
      <c r="H35" s="8" t="str">
        <f>IF(G35="","&gt;"&amp;F35,IF(F35="","&lt;"&amp;G35,F35&amp;"-"&amp;G35))</f>
        <v>&gt;1</v>
      </c>
      <c r="I35" s="12">
        <v>4</v>
      </c>
      <c r="J35" s="496"/>
      <c r="M35" s="11"/>
      <c r="N35" s="11"/>
    </row>
    <row r="36" spans="2:14" ht="17.25" customHeight="1">
      <c r="B36" s="5"/>
      <c r="D36" s="494">
        <v>9</v>
      </c>
      <c r="E36" s="495" t="s">
        <v>24</v>
      </c>
      <c r="F36" s="8"/>
      <c r="G36" s="15">
        <v>0.01</v>
      </c>
      <c r="H36" s="8" t="str">
        <f>IF(F36="","&lt;"&amp;G36,F36&amp;"-"&amp;G36)</f>
        <v>&lt;0.01</v>
      </c>
      <c r="I36" s="12">
        <v>8</v>
      </c>
      <c r="J36" s="496" t="e">
        <f>#VALUE!</f>
        <v>#VALUE!</v>
      </c>
      <c r="K36" s="19">
        <v>0</v>
      </c>
      <c r="L36" s="2" t="str">
        <f>IF(K36&lt;G36,H36,IF(K36&lt;G37,H37,IF(K36&lt;G38,H38,H39)))</f>
        <v>&lt;0.01</v>
      </c>
      <c r="M36" s="11">
        <f>VLOOKUP(L36,$H36:$I39,2,0)</f>
        <v>8</v>
      </c>
      <c r="N36" s="11" t="e">
        <f>M36*J36</f>
        <v>#VALUE!</v>
      </c>
    </row>
    <row r="37" spans="2:14" ht="17.25" customHeight="1">
      <c r="B37" s="5"/>
      <c r="D37" s="494"/>
      <c r="E37" s="495"/>
      <c r="F37" s="15">
        <v>0.01</v>
      </c>
      <c r="G37" s="17">
        <v>0.02</v>
      </c>
      <c r="H37" s="8" t="str">
        <f>IF(F37="","&lt;"&amp;G37,F37&amp;"-"&amp;G37)</f>
        <v>0.01-0.02</v>
      </c>
      <c r="I37" s="12">
        <v>10</v>
      </c>
      <c r="J37" s="496"/>
      <c r="M37" s="11"/>
      <c r="N37" s="11"/>
    </row>
    <row r="38" spans="2:14" ht="17.25" customHeight="1">
      <c r="B38" s="5"/>
      <c r="C38" s="1" t="s">
        <v>45</v>
      </c>
      <c r="D38" s="494"/>
      <c r="E38" s="495"/>
      <c r="F38" s="17">
        <v>0.02</v>
      </c>
      <c r="G38" s="17">
        <v>0.03</v>
      </c>
      <c r="H38" s="8" t="str">
        <f>IF(F38="","&lt;"&amp;G38,F38&amp;"-"&amp;G38)</f>
        <v>0.02-0.03</v>
      </c>
      <c r="I38" s="12">
        <v>0</v>
      </c>
      <c r="J38" s="496"/>
      <c r="M38" s="11"/>
      <c r="N38" s="11"/>
    </row>
    <row r="39" spans="2:14" ht="17.25" customHeight="1">
      <c r="B39" s="5"/>
      <c r="D39" s="494"/>
      <c r="E39" s="495"/>
      <c r="F39" s="17">
        <v>0.03</v>
      </c>
      <c r="G39" s="9"/>
      <c r="H39" s="8" t="str">
        <f>IF(G39="","&gt;"&amp;F39,IF(F39="","&lt;"&amp;G39,F39&amp;"-"&amp;G39))</f>
        <v>&gt;0.03</v>
      </c>
      <c r="I39" s="12">
        <v>0</v>
      </c>
      <c r="J39" s="496"/>
      <c r="M39" s="11"/>
      <c r="N39" s="11"/>
    </row>
    <row r="40" spans="2:14" ht="17.25" customHeight="1">
      <c r="B40" s="5"/>
      <c r="D40" s="494">
        <v>10</v>
      </c>
      <c r="E40" s="495" t="s">
        <v>46</v>
      </c>
      <c r="F40" s="8"/>
      <c r="G40" s="15">
        <v>0</v>
      </c>
      <c r="H40" s="8" t="str">
        <f>IF(F40="","&lt;"&amp;G40,F40&amp;"-"&amp;G40)</f>
        <v>&lt;0</v>
      </c>
      <c r="I40" s="12">
        <v>4</v>
      </c>
      <c r="J40" s="496" t="e">
        <f>#VALUE!</f>
        <v>#VALUE!</v>
      </c>
      <c r="K40" s="19">
        <v>0.308450113855466</v>
      </c>
      <c r="L40" s="2" t="str">
        <f>IF(K40&lt;G40,H40,IF(K40&lt;G41,H41,IF(K40&lt;G42,H42,H43)))</f>
        <v>&gt;0.2</v>
      </c>
      <c r="M40" s="11">
        <f>VLOOKUP(L40,$H40:$I43,2,0)</f>
        <v>0</v>
      </c>
      <c r="N40" s="11" t="e">
        <f>M40*J40</f>
        <v>#VALUE!</v>
      </c>
    </row>
    <row r="41" spans="2:14" ht="17.25" customHeight="1">
      <c r="B41" s="5"/>
      <c r="C41" s="1" t="s">
        <v>47</v>
      </c>
      <c r="D41" s="494"/>
      <c r="E41" s="495"/>
      <c r="F41" s="15">
        <v>0</v>
      </c>
      <c r="G41" s="17">
        <v>0.1</v>
      </c>
      <c r="H41" s="8" t="str">
        <f>IF(F41="","&lt;"&amp;G41,F41&amp;"-"&amp;G41)</f>
        <v>0-0.1</v>
      </c>
      <c r="I41" s="12">
        <v>8</v>
      </c>
      <c r="J41" s="496"/>
      <c r="M41" s="11"/>
      <c r="N41" s="11"/>
    </row>
    <row r="42" spans="2:14" ht="17.25" customHeight="1">
      <c r="B42" s="5"/>
      <c r="D42" s="494"/>
      <c r="E42" s="495"/>
      <c r="F42" s="17">
        <v>0.1</v>
      </c>
      <c r="G42" s="17">
        <v>0.2</v>
      </c>
      <c r="H42" s="8" t="str">
        <f>IF(F42="","&lt;"&amp;G42,F42&amp;"-"&amp;G42)</f>
        <v>0.1-0.2</v>
      </c>
      <c r="I42" s="12">
        <v>10</v>
      </c>
      <c r="J42" s="496"/>
      <c r="M42" s="11"/>
      <c r="N42" s="11"/>
    </row>
    <row r="43" spans="2:14" ht="17.25" customHeight="1">
      <c r="B43" s="5"/>
      <c r="D43" s="494"/>
      <c r="E43" s="495"/>
      <c r="F43" s="17">
        <v>0.2</v>
      </c>
      <c r="G43" s="9"/>
      <c r="H43" s="8" t="str">
        <f>IF(G43="","&gt;"&amp;F43,IF(F43="","&lt;"&amp;G43,F43&amp;"-"&amp;G43))</f>
        <v>&gt;0.2</v>
      </c>
      <c r="I43" s="12">
        <v>0</v>
      </c>
      <c r="J43" s="496"/>
      <c r="M43" s="11"/>
      <c r="N43" s="11"/>
    </row>
    <row r="44" spans="2:14" ht="17.25" customHeight="1">
      <c r="B44" s="21"/>
      <c r="C44" s="22"/>
      <c r="D44" s="23"/>
      <c r="E44" s="24"/>
      <c r="F44" s="21"/>
      <c r="G44" s="21"/>
      <c r="H44" s="21"/>
      <c r="I44" s="21">
        <v>10</v>
      </c>
      <c r="J44" s="21" t="e">
        <f>SUM(J4:J43)</f>
        <v>#VALUE!</v>
      </c>
      <c r="M44" s="11"/>
      <c r="N44" s="11" t="e">
        <f>SUM(N4:N42)/J44</f>
        <v>#VALUE!</v>
      </c>
    </row>
    <row r="45" spans="2:14" ht="17.25" customHeight="1">
      <c r="B45" s="21"/>
      <c r="C45" s="22"/>
      <c r="D45" s="25"/>
      <c r="E45" s="26" t="s">
        <v>48</v>
      </c>
      <c r="I45" s="2">
        <v>8</v>
      </c>
    </row>
    <row r="46" spans="2:14" ht="17.25" customHeight="1">
      <c r="B46" s="21"/>
      <c r="C46" s="22"/>
      <c r="D46" s="27" t="s">
        <v>49</v>
      </c>
      <c r="E46" s="28" t="s">
        <v>50</v>
      </c>
      <c r="I46" s="2">
        <v>4</v>
      </c>
    </row>
    <row r="47" spans="2:14" ht="17.25" customHeight="1">
      <c r="B47" s="5"/>
      <c r="D47" s="497">
        <v>1</v>
      </c>
      <c r="E47" s="495" t="s">
        <v>27</v>
      </c>
      <c r="F47" s="9"/>
      <c r="G47" s="9" t="s">
        <v>51</v>
      </c>
      <c r="H47" s="9" t="str">
        <f t="shared" ref="H47:H54" si="0">G47</f>
        <v>LG</v>
      </c>
      <c r="I47" s="9">
        <v>0</v>
      </c>
      <c r="J47" s="498" t="e">
        <f>#VALUE!</f>
        <v>#VALUE!</v>
      </c>
      <c r="K47" s="47" t="s">
        <v>83</v>
      </c>
      <c r="L47" s="2" t="b">
        <f>IF(K47=G47,H47,IF(K47=G48,H48,IF(K47=G49,H49)))</f>
        <v>0</v>
      </c>
      <c r="M47" s="2" t="e">
        <f>VLOOKUP(L47,$H47:$I50,2,0)</f>
        <v>#N/A</v>
      </c>
      <c r="N47" s="2" t="e">
        <f>M47*J47</f>
        <v>#N/A</v>
      </c>
    </row>
    <row r="48" spans="2:14" ht="17.25" customHeight="1">
      <c r="B48" s="5"/>
      <c r="C48" s="1" t="s">
        <v>52</v>
      </c>
      <c r="D48" s="497"/>
      <c r="E48" s="495"/>
      <c r="F48" s="9"/>
      <c r="G48" s="9" t="s">
        <v>53</v>
      </c>
      <c r="H48" s="9" t="str">
        <f t="shared" si="0"/>
        <v>MG</v>
      </c>
      <c r="I48" s="9">
        <v>0</v>
      </c>
      <c r="J48" s="498"/>
      <c r="K48" s="47"/>
    </row>
    <row r="49" spans="2:15" ht="17.25" customHeight="1">
      <c r="B49" s="5"/>
      <c r="D49" s="497"/>
      <c r="E49" s="495"/>
      <c r="F49" s="9"/>
      <c r="G49" s="9" t="s">
        <v>28</v>
      </c>
      <c r="H49" s="9" t="str">
        <f t="shared" si="0"/>
        <v>HG</v>
      </c>
      <c r="I49" s="9">
        <v>0</v>
      </c>
      <c r="J49" s="498"/>
      <c r="K49" s="47"/>
    </row>
    <row r="50" spans="2:15" ht="17.25" customHeight="1">
      <c r="B50" s="5"/>
      <c r="D50" s="494">
        <v>2</v>
      </c>
      <c r="E50" s="495" t="s">
        <v>29</v>
      </c>
      <c r="F50" s="8"/>
      <c r="G50" s="8" t="s">
        <v>54</v>
      </c>
      <c r="H50" s="8" t="str">
        <f t="shared" si="0"/>
        <v>Rented</v>
      </c>
      <c r="I50" s="9">
        <v>4</v>
      </c>
      <c r="J50" s="494" t="e">
        <f>#VALUE!</f>
        <v>#VALUE!</v>
      </c>
      <c r="K50" s="2" t="s">
        <v>30</v>
      </c>
      <c r="L50" s="2" t="str">
        <f>IF(K50="Yes",H51,H50)</f>
        <v>Owned</v>
      </c>
      <c r="M50" s="2">
        <f>VLOOKUP(L50,$H50:$I51,2,0)</f>
        <v>8</v>
      </c>
      <c r="N50" s="2" t="e">
        <f>M50*J50</f>
        <v>#VALUE!</v>
      </c>
    </row>
    <row r="51" spans="2:15" ht="17.25" customHeight="1">
      <c r="B51" s="5"/>
      <c r="D51" s="494"/>
      <c r="E51" s="495"/>
      <c r="F51" s="9"/>
      <c r="G51" s="9" t="s">
        <v>55</v>
      </c>
      <c r="H51" s="8" t="str">
        <f t="shared" si="0"/>
        <v>Owned</v>
      </c>
      <c r="I51" s="9">
        <v>8</v>
      </c>
      <c r="J51" s="494"/>
    </row>
    <row r="52" spans="2:15" ht="17.25" customHeight="1">
      <c r="B52" s="5"/>
      <c r="D52" s="494">
        <v>3</v>
      </c>
      <c r="E52" s="495" t="s">
        <v>56</v>
      </c>
      <c r="F52" s="8"/>
      <c r="G52" s="8" t="s">
        <v>54</v>
      </c>
      <c r="H52" s="8" t="str">
        <f t="shared" si="0"/>
        <v>Rented</v>
      </c>
      <c r="I52" s="9">
        <v>10</v>
      </c>
      <c r="J52" s="494" t="e">
        <f>#VALUE!</f>
        <v>#VALUE!</v>
      </c>
      <c r="K52" s="2" t="s">
        <v>78</v>
      </c>
      <c r="L52" s="2" t="str">
        <f>IF(K52="Yes",H54,H52)</f>
        <v>Rented</v>
      </c>
      <c r="M52" s="2">
        <f>VLOOKUP(L52,$H52:$I54,2,0)</f>
        <v>10</v>
      </c>
      <c r="N52" s="2" t="e">
        <f>M52*J52</f>
        <v>#VALUE!</v>
      </c>
      <c r="O52" s="18" t="s">
        <v>57</v>
      </c>
    </row>
    <row r="53" spans="2:15" ht="17.25" customHeight="1">
      <c r="B53" s="5"/>
      <c r="D53" s="494"/>
      <c r="E53" s="495"/>
      <c r="F53" s="9"/>
      <c r="G53" s="9" t="s">
        <v>58</v>
      </c>
      <c r="H53" s="8" t="str">
        <f t="shared" si="0"/>
        <v>Pagri</v>
      </c>
      <c r="I53" s="9">
        <v>0</v>
      </c>
      <c r="J53" s="494"/>
    </row>
    <row r="54" spans="2:15" ht="17.25" customHeight="1">
      <c r="B54" s="5"/>
      <c r="D54" s="494"/>
      <c r="E54" s="495"/>
      <c r="F54" s="9"/>
      <c r="G54" s="9" t="s">
        <v>55</v>
      </c>
      <c r="H54" s="8" t="str">
        <f t="shared" si="0"/>
        <v>Owned</v>
      </c>
      <c r="I54" s="9">
        <v>0</v>
      </c>
      <c r="J54" s="494"/>
    </row>
    <row r="55" spans="2:15" ht="17.25" customHeight="1">
      <c r="B55" s="5"/>
      <c r="D55" s="494">
        <v>4</v>
      </c>
      <c r="E55" s="495" t="s">
        <v>32</v>
      </c>
      <c r="F55" s="8"/>
      <c r="G55" s="8">
        <v>3</v>
      </c>
      <c r="H55" s="8" t="str">
        <f>IF(F55="","&lt;"&amp;G55,F55&amp;"-"&amp;G55)</f>
        <v>&lt;3</v>
      </c>
      <c r="I55" s="9">
        <v>0</v>
      </c>
      <c r="J55" s="496" t="e">
        <f>#VALUE!</f>
        <v>#VALUE!</v>
      </c>
      <c r="K55" s="2">
        <v>7</v>
      </c>
      <c r="L55" s="2" t="str">
        <f>VLOOKUP(K5:K55,F55:H58,3,1)</f>
        <v>&gt;7</v>
      </c>
      <c r="M55" s="2">
        <f>VLOOKUP(L55,$H55:$I58,2,0)</f>
        <v>6</v>
      </c>
      <c r="N55" s="2" t="e">
        <f>M55*J55</f>
        <v>#VALUE!</v>
      </c>
    </row>
    <row r="56" spans="2:15" ht="17.25" customHeight="1">
      <c r="B56" s="5"/>
      <c r="D56" s="494"/>
      <c r="E56" s="495"/>
      <c r="F56" s="9">
        <v>3</v>
      </c>
      <c r="G56" s="9">
        <v>5</v>
      </c>
      <c r="H56" s="8" t="str">
        <f>IF(F56="","&lt;"&amp;G56,F56&amp;"-"&amp;G56)</f>
        <v>3-5</v>
      </c>
      <c r="I56" s="9" t="s">
        <v>53</v>
      </c>
      <c r="J56" s="496"/>
    </row>
    <row r="57" spans="2:15" ht="17.25" customHeight="1">
      <c r="B57" s="5"/>
      <c r="D57" s="494"/>
      <c r="E57" s="495"/>
      <c r="F57" s="9">
        <v>5</v>
      </c>
      <c r="G57" s="9">
        <v>7</v>
      </c>
      <c r="H57" s="8" t="str">
        <f>IF(F57="","&lt;"&amp;G57,F57&amp;"-"&amp;G57)</f>
        <v>5-7</v>
      </c>
      <c r="I57" s="9">
        <v>4</v>
      </c>
      <c r="J57" s="496"/>
    </row>
    <row r="58" spans="2:15" ht="17.25" customHeight="1">
      <c r="B58" s="5"/>
      <c r="D58" s="494"/>
      <c r="E58" s="495"/>
      <c r="F58" s="9">
        <v>7</v>
      </c>
      <c r="G58" s="9"/>
      <c r="H58" s="8" t="str">
        <f>IF(G58="","&gt;"&amp;F58,IF(F58="","&lt;"&amp;G58,F58&amp;"-"&amp;G58))</f>
        <v>&gt;7</v>
      </c>
      <c r="I58" s="9">
        <v>6</v>
      </c>
      <c r="J58" s="496"/>
    </row>
    <row r="59" spans="2:15" ht="17.25" customHeight="1">
      <c r="B59" s="5"/>
      <c r="D59" s="494">
        <v>5</v>
      </c>
      <c r="E59" s="495" t="s">
        <v>35</v>
      </c>
      <c r="F59" s="8">
        <v>0</v>
      </c>
      <c r="G59" s="8">
        <v>3</v>
      </c>
      <c r="H59" s="8" t="str">
        <f>IF(F59="","&lt;"&amp;G59,F59&amp;"-"&amp;G59)</f>
        <v>0-3</v>
      </c>
      <c r="I59" s="9">
        <v>10</v>
      </c>
      <c r="J59" s="496" t="e">
        <f>#VALUE!</f>
        <v>#VALUE!</v>
      </c>
      <c r="K59" s="2">
        <v>10</v>
      </c>
      <c r="L59" s="2" t="str">
        <f>VLOOKUP(K59,F59:H62,3,1)</f>
        <v>&gt;7</v>
      </c>
      <c r="M59" s="2">
        <f>VLOOKUP(L59,$H59:$I62,2,0)</f>
        <v>10</v>
      </c>
      <c r="N59" s="2" t="e">
        <f>M59*J59</f>
        <v>#VALUE!</v>
      </c>
    </row>
    <row r="60" spans="2:15" ht="17.25" customHeight="1">
      <c r="B60" s="5"/>
      <c r="D60" s="494"/>
      <c r="E60" s="495"/>
      <c r="F60" s="9">
        <v>3</v>
      </c>
      <c r="G60" s="9">
        <v>5</v>
      </c>
      <c r="H60" s="8" t="str">
        <f>IF(F60="","&lt;"&amp;G60,F60&amp;"-"&amp;G60)</f>
        <v>3-5</v>
      </c>
      <c r="I60" s="9" t="s">
        <v>30</v>
      </c>
      <c r="J60" s="496"/>
    </row>
    <row r="61" spans="2:15" ht="17.25" customHeight="1">
      <c r="B61" s="5"/>
      <c r="D61" s="494"/>
      <c r="E61" s="495"/>
      <c r="F61" s="9">
        <v>5</v>
      </c>
      <c r="G61" s="9">
        <v>7</v>
      </c>
      <c r="H61" s="8" t="str">
        <f>IF(F61="","&lt;"&amp;G61,F61&amp;"-"&amp;G61)</f>
        <v>5-7</v>
      </c>
      <c r="I61" s="9">
        <v>0</v>
      </c>
      <c r="J61" s="496"/>
    </row>
    <row r="62" spans="2:15" ht="17.25" customHeight="1">
      <c r="B62" s="5"/>
      <c r="D62" s="494"/>
      <c r="E62" s="495"/>
      <c r="F62" s="9">
        <v>7</v>
      </c>
      <c r="G62" s="9"/>
      <c r="H62" s="8" t="str">
        <f>IF(G62="","&gt;"&amp;F62,IF(F62="","&lt;"&amp;G62,F62&amp;"-"&amp;G62))</f>
        <v>&gt;7</v>
      </c>
      <c r="I62" s="9">
        <v>10</v>
      </c>
      <c r="J62" s="496"/>
    </row>
    <row r="63" spans="2:15" ht="17.25" customHeight="1">
      <c r="B63" s="5"/>
      <c r="D63" s="494">
        <v>6</v>
      </c>
      <c r="E63" s="495" t="s">
        <v>37</v>
      </c>
      <c r="F63" s="8"/>
      <c r="G63" s="8">
        <v>2</v>
      </c>
      <c r="H63" s="8" t="str">
        <f>IF(F63="","&lt;"&amp;G63,F63&amp;"-"&amp;G63)</f>
        <v>&lt;2</v>
      </c>
      <c r="I63" s="9" t="s">
        <v>30</v>
      </c>
      <c r="J63" s="496" t="e">
        <f>#VALUE!</f>
        <v>#VALUE!</v>
      </c>
      <c r="K63" s="2">
        <v>1</v>
      </c>
      <c r="L63" s="2" t="str">
        <f>IF(K63&lt;G63,H63,IF(K63&gt;=F64,H64,IF(K63&gt;=F65,H65,H66)))</f>
        <v>&lt;2</v>
      </c>
      <c r="M63" s="2" t="str">
        <f>VLOOKUP(L63,$H63:$I66,2,0)</f>
        <v>Yes</v>
      </c>
      <c r="N63" s="2" t="e">
        <f>M63*J63</f>
        <v>#VALUE!</v>
      </c>
    </row>
    <row r="64" spans="2:15" ht="17.25" customHeight="1">
      <c r="B64" s="5"/>
      <c r="C64" s="1" t="s">
        <v>59</v>
      </c>
      <c r="D64" s="494"/>
      <c r="E64" s="495"/>
      <c r="F64" s="9">
        <v>2</v>
      </c>
      <c r="G64" s="9">
        <v>3</v>
      </c>
      <c r="H64" s="8" t="str">
        <f>IF(F64="","&lt;"&amp;G64,F64&amp;"-"&amp;G64)</f>
        <v>2-3</v>
      </c>
      <c r="I64" s="9">
        <v>0</v>
      </c>
      <c r="J64" s="496"/>
    </row>
    <row r="65" spans="2:20" ht="17.25" customHeight="1">
      <c r="B65" s="5"/>
      <c r="D65" s="494"/>
      <c r="E65" s="495"/>
      <c r="F65" s="9">
        <v>4</v>
      </c>
      <c r="G65" s="9">
        <v>6</v>
      </c>
      <c r="H65" s="8" t="str">
        <f>IF(F65="","&lt;"&amp;G65,F65&amp;"-"&amp;G65)</f>
        <v>4-6</v>
      </c>
      <c r="I65" s="9">
        <v>6</v>
      </c>
      <c r="J65" s="496"/>
    </row>
    <row r="66" spans="2:20" ht="17.25" customHeight="1">
      <c r="B66" s="5"/>
      <c r="D66" s="494"/>
      <c r="E66" s="495"/>
      <c r="F66" s="9">
        <v>6</v>
      </c>
      <c r="G66" s="9"/>
      <c r="H66" s="8" t="str">
        <f>IF(G66="","&gt;"&amp;F66,IF(F66="","&lt;"&amp;G66,F66&amp;"-"&amp;G66))</f>
        <v>&gt;6</v>
      </c>
      <c r="I66" s="9">
        <v>10</v>
      </c>
      <c r="J66" s="496"/>
    </row>
    <row r="67" spans="2:20" ht="17.25" customHeight="1">
      <c r="D67" s="25">
        <v>7</v>
      </c>
      <c r="E67" s="26" t="s">
        <v>60</v>
      </c>
      <c r="I67" s="2">
        <v>0</v>
      </c>
      <c r="J67" s="2" t="e">
        <f>SUM(J47:J66)</f>
        <v>#VALUE!</v>
      </c>
      <c r="N67" s="2" t="e">
        <f>SUM(N47:N66)/100</f>
        <v>#N/A</v>
      </c>
    </row>
    <row r="68" spans="2:20" ht="17.25" customHeight="1">
      <c r="D68" s="27" t="s">
        <v>61</v>
      </c>
      <c r="E68" s="28" t="s">
        <v>62</v>
      </c>
      <c r="I68" s="2">
        <v>4</v>
      </c>
    </row>
    <row r="69" spans="2:20" ht="17.25" customHeight="1">
      <c r="B69" s="5"/>
      <c r="D69" s="494">
        <v>1</v>
      </c>
      <c r="E69" s="495" t="s">
        <v>38</v>
      </c>
      <c r="F69" s="8">
        <v>1</v>
      </c>
      <c r="G69" s="8">
        <v>2</v>
      </c>
      <c r="H69" s="8" t="str">
        <f>IF(F69="","&lt;"&amp;G69,F69&amp;"-"&amp;G69)</f>
        <v>1-2</v>
      </c>
      <c r="I69" s="9">
        <v>6</v>
      </c>
      <c r="J69" s="496" t="e">
        <f>#VALUE!</f>
        <v>#VALUE!</v>
      </c>
      <c r="K69" s="18" t="s">
        <v>82</v>
      </c>
      <c r="L69" s="2" t="str">
        <f>IF(K69&lt;G69,H69,IF(K69&lt;G70,H70,IF(K69&lt;G71,H71,H72)))</f>
        <v>&gt;7</v>
      </c>
      <c r="M69" s="2">
        <f>VLOOKUP(L69,$H69:$I72,2,0)</f>
        <v>0</v>
      </c>
      <c r="N69" s="2" t="e">
        <f>M69*J69</f>
        <v>#VALUE!</v>
      </c>
      <c r="T69" s="31" t="s">
        <v>84</v>
      </c>
    </row>
    <row r="70" spans="2:20" ht="17.25" customHeight="1">
      <c r="B70" s="5"/>
      <c r="D70" s="494"/>
      <c r="E70" s="495"/>
      <c r="F70" s="9">
        <v>3</v>
      </c>
      <c r="G70" s="9">
        <v>5</v>
      </c>
      <c r="H70" s="8" t="str">
        <f>IF(F70="","&lt;"&amp;G70,F70&amp;"-"&amp;G70)</f>
        <v>3-5</v>
      </c>
      <c r="I70" s="9">
        <v>8</v>
      </c>
      <c r="J70" s="496"/>
      <c r="K70" s="47"/>
      <c r="T70" s="1" t="s">
        <v>85</v>
      </c>
    </row>
    <row r="71" spans="2:20" ht="17.25" customHeight="1">
      <c r="B71" s="5"/>
      <c r="D71" s="494"/>
      <c r="E71" s="495"/>
      <c r="F71" s="9">
        <v>5</v>
      </c>
      <c r="G71" s="9">
        <v>7</v>
      </c>
      <c r="H71" s="8" t="str">
        <f>IF(F71="","&lt;"&amp;G71,F71&amp;"-"&amp;G71)</f>
        <v>5-7</v>
      </c>
      <c r="I71" s="9">
        <v>10</v>
      </c>
      <c r="J71" s="496"/>
      <c r="T71" s="1" t="s">
        <v>86</v>
      </c>
    </row>
    <row r="72" spans="2:20" ht="17.25" customHeight="1">
      <c r="B72" s="5"/>
      <c r="D72" s="494"/>
      <c r="E72" s="495"/>
      <c r="F72" s="9">
        <v>7</v>
      </c>
      <c r="G72" s="9"/>
      <c r="H72" s="8" t="str">
        <f>IF(G72="","&gt;"&amp;F72,IF(F72="","&lt;"&amp;G72,F72&amp;"-"&amp;G72))</f>
        <v>&gt;7</v>
      </c>
      <c r="I72" s="9">
        <v>0</v>
      </c>
      <c r="J72" s="496"/>
    </row>
    <row r="73" spans="2:20" ht="17.25" customHeight="1">
      <c r="B73" s="5"/>
      <c r="D73" s="494">
        <v>2</v>
      </c>
      <c r="E73" s="495" t="s">
        <v>39</v>
      </c>
      <c r="F73" s="8"/>
      <c r="G73" s="8">
        <v>2</v>
      </c>
      <c r="H73" s="8" t="str">
        <f>IF(F73="","&lt;"&amp;G73,F73&amp;"-"&amp;G73)</f>
        <v>&lt;2</v>
      </c>
      <c r="I73" s="9">
        <v>4</v>
      </c>
      <c r="J73" s="496" t="e">
        <f>#VALUE!</f>
        <v>#VALUE!</v>
      </c>
      <c r="K73" s="2">
        <v>12</v>
      </c>
      <c r="L73" s="2" t="str">
        <f>IF(K73&lt;G73,H73,IF(K73&lt;G74,H74,IF(K73&lt;G75,H75,H76)))</f>
        <v>&gt;10</v>
      </c>
      <c r="M73" s="2">
        <f>VLOOKUP(L73,$H73:$I76,2,0)</f>
        <v>10</v>
      </c>
      <c r="N73" s="2" t="e">
        <f>M73*J73</f>
        <v>#VALUE!</v>
      </c>
    </row>
    <row r="74" spans="2:20" ht="17.25" customHeight="1">
      <c r="B74" s="5"/>
      <c r="C74" s="1" t="s">
        <v>63</v>
      </c>
      <c r="D74" s="494"/>
      <c r="E74" s="495"/>
      <c r="F74" s="9">
        <v>2</v>
      </c>
      <c r="G74" s="9">
        <v>5</v>
      </c>
      <c r="H74" s="8" t="str">
        <f>IF(F74="","&lt;"&amp;G74,F74&amp;"-"&amp;G74)</f>
        <v>2-5</v>
      </c>
      <c r="I74" s="9">
        <v>6</v>
      </c>
      <c r="J74" s="496"/>
    </row>
    <row r="75" spans="2:20" ht="17.25" customHeight="1">
      <c r="B75" s="5"/>
      <c r="D75" s="494"/>
      <c r="E75" s="495"/>
      <c r="F75" s="9">
        <v>5</v>
      </c>
      <c r="G75" s="9">
        <v>9</v>
      </c>
      <c r="H75" s="8" t="str">
        <f>IF(F75="","&lt;"&amp;G75,F75&amp;"-"&amp;G75)</f>
        <v>5-9</v>
      </c>
      <c r="I75" s="9">
        <v>8</v>
      </c>
      <c r="J75" s="496"/>
    </row>
    <row r="76" spans="2:20" ht="17.25" customHeight="1">
      <c r="B76" s="5"/>
      <c r="D76" s="494"/>
      <c r="E76" s="495"/>
      <c r="F76" s="9">
        <v>10</v>
      </c>
      <c r="G76" s="9"/>
      <c r="H76" s="8" t="str">
        <f>IF(G76="","&gt;"&amp;F76,IF(F76="","&lt;"&amp;G76,F76&amp;"-"&amp;G76))</f>
        <v>&gt;10</v>
      </c>
      <c r="I76" s="9">
        <v>10</v>
      </c>
      <c r="J76" s="496"/>
    </row>
    <row r="77" spans="2:20" ht="17.25" customHeight="1">
      <c r="B77" s="5"/>
      <c r="D77" s="494">
        <v>3</v>
      </c>
      <c r="E77" s="495" t="s">
        <v>40</v>
      </c>
      <c r="F77" s="8"/>
      <c r="G77" s="8">
        <v>600</v>
      </c>
      <c r="H77" s="8" t="str">
        <f t="shared" ref="H77:H82" si="1">IF(F77="","&lt;"&amp;G77,F77&amp;"-"&amp;G77)</f>
        <v>&lt;600</v>
      </c>
      <c r="I77" s="9">
        <v>0</v>
      </c>
      <c r="J77" s="494" t="e">
        <f>#VALUE!</f>
        <v>#VALUE!</v>
      </c>
      <c r="K77" s="29">
        <v>695</v>
      </c>
      <c r="L77" s="2" t="str">
        <f>IF(K77&lt;G77,H77,IF(K77&lt;G78,H78,H79))</f>
        <v>600-700</v>
      </c>
      <c r="M77" s="2">
        <f>VLOOKUP(L77,$H77:$I80,2,0)</f>
        <v>10</v>
      </c>
      <c r="N77" s="2" t="e">
        <f>M77*J77</f>
        <v>#VALUE!</v>
      </c>
    </row>
    <row r="78" spans="2:20" ht="17.25" customHeight="1">
      <c r="B78" s="5"/>
      <c r="C78" s="1" t="s">
        <v>64</v>
      </c>
      <c r="D78" s="494"/>
      <c r="E78" s="495"/>
      <c r="F78" s="9">
        <v>600</v>
      </c>
      <c r="G78" s="9">
        <v>700</v>
      </c>
      <c r="H78" s="8" t="str">
        <f t="shared" si="1"/>
        <v>600-700</v>
      </c>
      <c r="I78" s="9">
        <v>10</v>
      </c>
      <c r="J78" s="494"/>
      <c r="K78" s="29"/>
    </row>
    <row r="79" spans="2:20" ht="17.25" customHeight="1">
      <c r="B79" s="5"/>
      <c r="D79" s="494"/>
      <c r="E79" s="495"/>
      <c r="F79" s="9">
        <v>700</v>
      </c>
      <c r="G79" s="9"/>
      <c r="H79" s="8" t="str">
        <f t="shared" si="1"/>
        <v>700-</v>
      </c>
      <c r="I79" s="9">
        <v>6</v>
      </c>
      <c r="J79" s="494"/>
    </row>
    <row r="80" spans="2:20" ht="17.25" customHeight="1">
      <c r="B80" s="5"/>
      <c r="D80" s="494">
        <v>4</v>
      </c>
      <c r="E80" s="495" t="s">
        <v>42</v>
      </c>
      <c r="F80" s="8"/>
      <c r="G80" s="8">
        <v>3</v>
      </c>
      <c r="H80" s="8" t="str">
        <f t="shared" si="1"/>
        <v>&lt;3</v>
      </c>
      <c r="I80" s="9">
        <v>4</v>
      </c>
      <c r="J80" s="496" t="e">
        <f>#VALUE!</f>
        <v>#VALUE!</v>
      </c>
      <c r="K80" s="32">
        <v>10</v>
      </c>
      <c r="L80" s="2" t="str">
        <f>IF(K80&lt;G80,H80,IF(K80&gt;=F81,H81,IF(K80&gt;=F82,H82,H83)))</f>
        <v>3-5</v>
      </c>
      <c r="M80" s="2">
        <f>VLOOKUP(L80,$H80:$I83,2,0)</f>
        <v>0</v>
      </c>
      <c r="N80" s="2" t="e">
        <f>M80*J80</f>
        <v>#VALUE!</v>
      </c>
    </row>
    <row r="81" spans="2:18" ht="17.25" customHeight="1">
      <c r="B81" s="5"/>
      <c r="C81" s="1" t="s">
        <v>65</v>
      </c>
      <c r="D81" s="494"/>
      <c r="E81" s="495"/>
      <c r="F81" s="9">
        <v>3</v>
      </c>
      <c r="G81" s="9">
        <v>5</v>
      </c>
      <c r="H81" s="8" t="str">
        <f t="shared" si="1"/>
        <v>3-5</v>
      </c>
      <c r="I81" s="9">
        <v>0</v>
      </c>
      <c r="J81" s="496"/>
    </row>
    <row r="82" spans="2:18" ht="17.25" customHeight="1">
      <c r="B82" s="5"/>
      <c r="D82" s="494"/>
      <c r="E82" s="495"/>
      <c r="F82" s="9">
        <v>5</v>
      </c>
      <c r="G82" s="9">
        <v>7</v>
      </c>
      <c r="H82" s="8" t="str">
        <f t="shared" si="1"/>
        <v>5-7</v>
      </c>
      <c r="I82" s="9">
        <v>0</v>
      </c>
      <c r="J82" s="496"/>
    </row>
    <row r="83" spans="2:18" ht="17.25" customHeight="1">
      <c r="B83" s="5"/>
      <c r="D83" s="494"/>
      <c r="E83" s="495"/>
      <c r="F83" s="9">
        <v>7</v>
      </c>
      <c r="G83" s="9"/>
      <c r="H83" s="8" t="str">
        <f>IF(G83="","&gt;"&amp;F83,IF(F83="","&lt;"&amp;G83,F83&amp;"-"&amp;G83))</f>
        <v>&gt;7</v>
      </c>
      <c r="I83" s="9">
        <v>0</v>
      </c>
      <c r="J83" s="496"/>
    </row>
    <row r="84" spans="2:18" ht="17.25" customHeight="1">
      <c r="D84" s="25">
        <v>5</v>
      </c>
      <c r="E84" s="26" t="s">
        <v>66</v>
      </c>
      <c r="J84" s="2" t="e">
        <f>SUM(J69:J83)</f>
        <v>#VALUE!</v>
      </c>
      <c r="N84" s="2" t="e">
        <f>SUM(N69:N83)/100</f>
        <v>#VALUE!</v>
      </c>
    </row>
    <row r="86" spans="2:18" ht="17.25" customHeight="1">
      <c r="D86" s="33" t="s">
        <v>67</v>
      </c>
      <c r="E86" s="34" t="s">
        <v>68</v>
      </c>
      <c r="F86" s="3" t="s">
        <v>6</v>
      </c>
      <c r="G86" s="3" t="s">
        <v>69</v>
      </c>
      <c r="L86" s="499"/>
      <c r="M86" s="499"/>
      <c r="N86" s="499"/>
      <c r="O86" s="499"/>
      <c r="P86" s="499"/>
      <c r="Q86" s="499"/>
    </row>
    <row r="87" spans="2:18" ht="17.25" customHeight="1">
      <c r="D87" s="9">
        <v>1</v>
      </c>
      <c r="E87" s="35" t="s">
        <v>8</v>
      </c>
      <c r="F87" s="36">
        <v>0.6</v>
      </c>
      <c r="G87" s="2" t="e">
        <f>N44</f>
        <v>#VALUE!</v>
      </c>
      <c r="P87" s="2"/>
    </row>
    <row r="88" spans="2:18" ht="17.25" customHeight="1">
      <c r="D88" s="9">
        <v>2</v>
      </c>
      <c r="E88" s="35" t="s">
        <v>50</v>
      </c>
      <c r="F88" s="36">
        <v>0.3</v>
      </c>
      <c r="G88" s="2" t="e">
        <f>N67</f>
        <v>#N/A</v>
      </c>
      <c r="P88" s="2"/>
    </row>
    <row r="89" spans="2:18" ht="17.25" customHeight="1">
      <c r="D89" s="9">
        <v>3</v>
      </c>
      <c r="E89" s="35" t="s">
        <v>62</v>
      </c>
      <c r="F89" s="36">
        <v>0.1</v>
      </c>
      <c r="G89" s="2" t="e">
        <f>N84</f>
        <v>#VALUE!</v>
      </c>
      <c r="L89" s="500"/>
      <c r="P89" s="2"/>
      <c r="R89" s="37"/>
    </row>
    <row r="90" spans="2:18" ht="17.25" customHeight="1">
      <c r="D90" s="9">
        <v>4</v>
      </c>
      <c r="E90" s="38" t="s">
        <v>73</v>
      </c>
      <c r="F90" s="36">
        <f>SUM(F87:F89)</f>
        <v>0.99999999999999989</v>
      </c>
      <c r="G90" s="2" t="e">
        <f>(F87*G87+F88*G88+F89*G89)</f>
        <v>#VALUE!</v>
      </c>
      <c r="L90" s="500"/>
      <c r="P90" s="2"/>
      <c r="R90" s="37"/>
    </row>
    <row r="91" spans="2:18" ht="17.25" customHeight="1">
      <c r="D91" s="9"/>
      <c r="E91" s="39" t="s">
        <v>74</v>
      </c>
      <c r="F91" s="9"/>
      <c r="L91" s="500"/>
      <c r="P91" s="2"/>
      <c r="R91" s="37"/>
    </row>
    <row r="92" spans="2:18" ht="30">
      <c r="D92" s="9">
        <v>5</v>
      </c>
      <c r="E92" s="40" t="s">
        <v>75</v>
      </c>
      <c r="F92" s="17">
        <v>-0.1</v>
      </c>
      <c r="G92" s="2" t="e">
        <f>G90*F92</f>
        <v>#VALUE!</v>
      </c>
      <c r="L92" s="500"/>
      <c r="P92" s="2"/>
      <c r="R92" s="37"/>
    </row>
    <row r="93" spans="2:18" ht="17.25" customHeight="1">
      <c r="D93" s="9">
        <v>6</v>
      </c>
      <c r="E93" s="41" t="s">
        <v>76</v>
      </c>
      <c r="F93" s="17">
        <v>-0.15</v>
      </c>
      <c r="G93" s="2" t="e">
        <f>F93*G90</f>
        <v>#VALUE!</v>
      </c>
      <c r="L93" s="500"/>
      <c r="P93" s="2"/>
      <c r="R93" s="37"/>
    </row>
    <row r="94" spans="2:18" ht="17.25" customHeight="1">
      <c r="D94" s="42">
        <v>7</v>
      </c>
      <c r="E94" s="43" t="s">
        <v>77</v>
      </c>
      <c r="G94" s="44" t="e">
        <f>SUM(G90:G93)</f>
        <v>#VALUE!</v>
      </c>
      <c r="L94" s="500"/>
      <c r="P94" s="2"/>
      <c r="R94" s="37"/>
    </row>
    <row r="95" spans="2:18">
      <c r="L95" s="501"/>
    </row>
  </sheetData>
  <mergeCells count="62">
    <mergeCell ref="L86:Q86"/>
    <mergeCell ref="L89:L95"/>
    <mergeCell ref="D77:D79"/>
    <mergeCell ref="E77:E79"/>
    <mergeCell ref="J77:J79"/>
    <mergeCell ref="D80:D83"/>
    <mergeCell ref="E80:E83"/>
    <mergeCell ref="J80:J83"/>
    <mergeCell ref="D69:D72"/>
    <mergeCell ref="E69:E72"/>
    <mergeCell ref="J69:J72"/>
    <mergeCell ref="D73:D76"/>
    <mergeCell ref="E73:E76"/>
    <mergeCell ref="J73:J76"/>
    <mergeCell ref="D59:D62"/>
    <mergeCell ref="E59:E62"/>
    <mergeCell ref="J59:J62"/>
    <mergeCell ref="D63:D66"/>
    <mergeCell ref="E63:E66"/>
    <mergeCell ref="J63:J66"/>
    <mergeCell ref="D52:D54"/>
    <mergeCell ref="E52:E54"/>
    <mergeCell ref="J52:J54"/>
    <mergeCell ref="D55:D58"/>
    <mergeCell ref="E55:E58"/>
    <mergeCell ref="J55:J58"/>
    <mergeCell ref="D47:D49"/>
    <mergeCell ref="E47:E49"/>
    <mergeCell ref="J47:J49"/>
    <mergeCell ref="D50:D51"/>
    <mergeCell ref="E50:E51"/>
    <mergeCell ref="J50:J51"/>
    <mergeCell ref="D36:D39"/>
    <mergeCell ref="E36:E39"/>
    <mergeCell ref="J36:J39"/>
    <mergeCell ref="D40:D43"/>
    <mergeCell ref="E40:E43"/>
    <mergeCell ref="J40:J43"/>
    <mergeCell ref="D28:D31"/>
    <mergeCell ref="E28:E31"/>
    <mergeCell ref="J28:J31"/>
    <mergeCell ref="D32:D35"/>
    <mergeCell ref="E32:E35"/>
    <mergeCell ref="J32:J35"/>
    <mergeCell ref="D20:D23"/>
    <mergeCell ref="E20:E23"/>
    <mergeCell ref="J20:J23"/>
    <mergeCell ref="D24:D27"/>
    <mergeCell ref="E24:E27"/>
    <mergeCell ref="J24:J27"/>
    <mergeCell ref="D12:D15"/>
    <mergeCell ref="E12:E15"/>
    <mergeCell ref="J12:J15"/>
    <mergeCell ref="D16:D19"/>
    <mergeCell ref="E16:E19"/>
    <mergeCell ref="J16:J19"/>
    <mergeCell ref="D4:D7"/>
    <mergeCell ref="E4:E7"/>
    <mergeCell ref="J4:J7"/>
    <mergeCell ref="D8:D11"/>
    <mergeCell ref="E8:E11"/>
    <mergeCell ref="J8:J11"/>
  </mergeCells>
  <conditionalFormatting sqref="N89:Q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MK98"/>
  <sheetViews>
    <sheetView topLeftCell="A83" zoomScale="80" zoomScaleNormal="80" workbookViewId="0">
      <selection activeCell="K7" sqref="K7"/>
    </sheetView>
  </sheetViews>
  <sheetFormatPr defaultRowHeight="15"/>
  <cols>
    <col min="1" max="1" width="9.140625" style="1" customWidth="1"/>
    <col min="2" max="2" width="2.5703125" style="2" customWidth="1"/>
    <col min="3" max="3" width="14.140625" style="1" customWidth="1"/>
    <col min="4" max="4" width="9.140625" style="2" customWidth="1"/>
    <col min="5" max="5" width="34.42578125" style="1" customWidth="1"/>
    <col min="6" max="6" width="7.5703125" style="2" customWidth="1"/>
    <col min="7" max="7" width="7" style="2" customWidth="1"/>
    <col min="8" max="8" width="8.85546875" style="2" customWidth="1"/>
    <col min="9" max="9" width="9" style="2" customWidth="1"/>
    <col min="10" max="12" width="9.140625" style="2" customWidth="1"/>
    <col min="13" max="13" width="9.28515625" style="2" customWidth="1"/>
    <col min="14" max="14" width="10" style="2" customWidth="1"/>
    <col min="15" max="15" width="9.140625" style="2" customWidth="1"/>
    <col min="16" max="16" width="9.140625" style="1" customWidth="1"/>
    <col min="17" max="17" width="10.7109375" style="1" customWidth="1"/>
    <col min="18" max="1025" width="9.140625" style="1" customWidth="1"/>
  </cols>
  <sheetData>
    <row r="2" spans="2:17" ht="17.25" customHeight="1">
      <c r="D2" s="502" t="s">
        <v>87</v>
      </c>
      <c r="E2" s="502"/>
      <c r="F2" s="502"/>
      <c r="G2" s="502"/>
      <c r="H2" s="502"/>
      <c r="I2" s="502"/>
      <c r="J2" s="502"/>
    </row>
    <row r="3" spans="2:17" ht="17.25" customHeight="1">
      <c r="D3" s="502"/>
      <c r="E3" s="502"/>
      <c r="F3" s="502"/>
      <c r="G3" s="502"/>
      <c r="H3" s="502"/>
      <c r="I3" s="502"/>
      <c r="J3" s="502"/>
    </row>
    <row r="5" spans="2:17" ht="17.25" customHeight="1">
      <c r="D5" s="3" t="s">
        <v>0</v>
      </c>
      <c r="E5" s="4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</row>
    <row r="6" spans="2:17" ht="17.25" customHeight="1">
      <c r="B6" s="5"/>
      <c r="D6" s="6" t="s">
        <v>7</v>
      </c>
      <c r="E6" s="7" t="s">
        <v>8</v>
      </c>
    </row>
    <row r="7" spans="2:17" ht="17.25" customHeight="1">
      <c r="B7" s="5"/>
      <c r="D7" s="494">
        <v>1</v>
      </c>
      <c r="E7" s="495" t="s">
        <v>9</v>
      </c>
      <c r="F7" s="8"/>
      <c r="G7" s="8">
        <v>1</v>
      </c>
      <c r="H7" s="8" t="str">
        <f>IF(F7="","&lt;"&amp;G7,F7&amp;"-"&amp;G7)</f>
        <v>&lt;1</v>
      </c>
      <c r="I7" s="9">
        <v>0</v>
      </c>
      <c r="J7" s="496">
        <v>12</v>
      </c>
      <c r="K7" s="10">
        <v>2.5971287526189499</v>
      </c>
      <c r="L7" s="2" t="str">
        <f>IF(K7&lt;G7,H7,IF(K7&lt;G8,H8,IF(K7&lt;G9,H9,H10)))</f>
        <v>&gt;1.25</v>
      </c>
      <c r="M7" s="11">
        <f>VLOOKUP(L7,$H7:$I10,2,0)</f>
        <v>10</v>
      </c>
      <c r="N7" s="11">
        <f>M7*J7</f>
        <v>120</v>
      </c>
    </row>
    <row r="8" spans="2:17" ht="17.25" customHeight="1">
      <c r="B8" s="5"/>
      <c r="C8" s="1" t="s">
        <v>10</v>
      </c>
      <c r="D8" s="494"/>
      <c r="E8" s="495"/>
      <c r="F8" s="9">
        <v>1</v>
      </c>
      <c r="G8" s="9">
        <v>1.1000000000000001</v>
      </c>
      <c r="H8" s="8" t="str">
        <f>IF(F8="","&lt;"&amp;G8,F8&amp;"-"&amp;G8)</f>
        <v>1-1.1</v>
      </c>
      <c r="I8" s="12">
        <v>4</v>
      </c>
      <c r="J8" s="496"/>
      <c r="M8" s="11"/>
      <c r="N8" s="11"/>
    </row>
    <row r="9" spans="2:17" ht="17.25" customHeight="1">
      <c r="B9" s="5"/>
      <c r="D9" s="494"/>
      <c r="E9" s="495"/>
      <c r="F9" s="9">
        <v>1.1000000000000001</v>
      </c>
      <c r="G9" s="9">
        <v>1.25</v>
      </c>
      <c r="H9" s="8" t="str">
        <f>IF(F9="","&lt;"&amp;G9,F9&amp;"-"&amp;G9)</f>
        <v>1.1-1.25</v>
      </c>
      <c r="I9" s="12">
        <v>8</v>
      </c>
      <c r="J9" s="496"/>
      <c r="M9" s="11"/>
      <c r="N9" s="11"/>
      <c r="Q9" s="13"/>
    </row>
    <row r="10" spans="2:17" ht="17.25" customHeight="1">
      <c r="B10" s="5"/>
      <c r="D10" s="494"/>
      <c r="E10" s="495"/>
      <c r="F10" s="9">
        <v>1.25</v>
      </c>
      <c r="G10" s="9"/>
      <c r="H10" s="8" t="str">
        <f>IF(G10="","&gt;"&amp;F10,IF(F10="","&lt;"&amp;G10,F10&amp;"-"&amp;G10))</f>
        <v>&gt;1.25</v>
      </c>
      <c r="I10" s="12">
        <v>10</v>
      </c>
      <c r="J10" s="496"/>
      <c r="M10" s="11"/>
      <c r="N10" s="11"/>
      <c r="Q10" s="13"/>
    </row>
    <row r="11" spans="2:17" ht="17.25" customHeight="1">
      <c r="B11" s="5"/>
      <c r="D11" s="494">
        <v>2</v>
      </c>
      <c r="E11" s="495" t="s">
        <v>14</v>
      </c>
      <c r="F11" s="8"/>
      <c r="G11" s="8">
        <v>1</v>
      </c>
      <c r="H11" s="8" t="str">
        <f>IF(F11="","&lt;"&amp;G11,F11&amp;"-"&amp;G11)</f>
        <v>&lt;1</v>
      </c>
      <c r="I11" s="12">
        <v>0</v>
      </c>
      <c r="J11" s="496">
        <v>9</v>
      </c>
      <c r="K11" s="10">
        <v>7.7671575640426598</v>
      </c>
      <c r="L11" s="2" t="str">
        <f>IF(K11&lt;G11,H11,IF(K11&lt;G12,H12,IF(K11&lt;G13,H13,H14)))</f>
        <v>&gt;3</v>
      </c>
      <c r="M11" s="11">
        <f>VLOOKUP(L11,$H11:$I14,2,0)</f>
        <v>4</v>
      </c>
      <c r="N11" s="11">
        <f>M11*J11</f>
        <v>36</v>
      </c>
      <c r="Q11" s="13"/>
    </row>
    <row r="12" spans="2:17" ht="17.25" customHeight="1">
      <c r="B12" s="5"/>
      <c r="C12" s="1" t="s">
        <v>16</v>
      </c>
      <c r="D12" s="494"/>
      <c r="E12" s="495"/>
      <c r="F12" s="9">
        <v>1</v>
      </c>
      <c r="G12" s="9">
        <v>2</v>
      </c>
      <c r="H12" s="8" t="str">
        <f>IF(F12="","&lt;"&amp;G12,F12&amp;"-"&amp;G12)</f>
        <v>1-2</v>
      </c>
      <c r="I12" s="12">
        <v>10</v>
      </c>
      <c r="J12" s="496"/>
      <c r="M12" s="11"/>
      <c r="N12" s="11"/>
      <c r="Q12" s="13"/>
    </row>
    <row r="13" spans="2:17" ht="17.25" customHeight="1">
      <c r="B13" s="5"/>
      <c r="D13" s="494"/>
      <c r="E13" s="495"/>
      <c r="F13" s="9">
        <v>2</v>
      </c>
      <c r="G13" s="9">
        <v>3</v>
      </c>
      <c r="H13" s="8" t="str">
        <f>IF(F13="","&lt;"&amp;G13,F13&amp;"-"&amp;G13)</f>
        <v>2-3</v>
      </c>
      <c r="I13" s="12">
        <v>8</v>
      </c>
      <c r="J13" s="496"/>
      <c r="M13" s="11"/>
      <c r="N13" s="11"/>
      <c r="Q13" s="13"/>
    </row>
    <row r="14" spans="2:17" ht="17.25" customHeight="1">
      <c r="B14" s="5"/>
      <c r="D14" s="494"/>
      <c r="E14" s="495"/>
      <c r="F14" s="9">
        <v>3</v>
      </c>
      <c r="G14" s="9"/>
      <c r="H14" s="8" t="str">
        <f>IF(G14="","&gt;"&amp;F14,IF(F14="","&lt;"&amp;G14,F14&amp;"-"&amp;G14))</f>
        <v>&gt;3</v>
      </c>
      <c r="I14" s="12">
        <v>4</v>
      </c>
      <c r="J14" s="496"/>
      <c r="M14" s="11"/>
      <c r="N14" s="11"/>
      <c r="Q14" s="13"/>
    </row>
    <row r="15" spans="2:17" ht="17.25" customHeight="1">
      <c r="B15" s="5"/>
      <c r="C15" s="31" t="s">
        <v>20</v>
      </c>
      <c r="D15" s="494">
        <v>3</v>
      </c>
      <c r="E15" s="495" t="s">
        <v>21</v>
      </c>
      <c r="F15" s="8"/>
      <c r="G15" s="8">
        <v>90</v>
      </c>
      <c r="H15" s="8" t="str">
        <f>IF(F15="","&lt;"&amp;G15,F15&amp;"-"&amp;G15)</f>
        <v>&lt;90</v>
      </c>
      <c r="I15" s="12">
        <v>0</v>
      </c>
      <c r="J15" s="496">
        <v>10</v>
      </c>
      <c r="K15" s="10">
        <v>34.448010761618796</v>
      </c>
      <c r="L15" s="2" t="str">
        <f>IF(K15&lt;G15,H15,IF(K15&lt;G16,H16,IF(K15&lt;G17,H17,H18)))</f>
        <v>&lt;90</v>
      </c>
      <c r="M15" s="11">
        <f>VLOOKUP(L15,$H15:$I18,2,0)</f>
        <v>0</v>
      </c>
      <c r="N15" s="11">
        <f>M15*J15</f>
        <v>0</v>
      </c>
      <c r="Q15" s="13"/>
    </row>
    <row r="16" spans="2:17" ht="17.25" customHeight="1">
      <c r="B16" s="5"/>
      <c r="D16" s="494"/>
      <c r="E16" s="495"/>
      <c r="F16" s="9">
        <v>90</v>
      </c>
      <c r="G16" s="9">
        <v>120</v>
      </c>
      <c r="H16" s="8" t="str">
        <f>IF(F16="","&lt;"&amp;G16,F16&amp;"-"&amp;G16)</f>
        <v>90-120</v>
      </c>
      <c r="I16" s="12">
        <v>0</v>
      </c>
      <c r="J16" s="496"/>
      <c r="M16" s="11"/>
      <c r="N16" s="11"/>
      <c r="Q16" s="13"/>
    </row>
    <row r="17" spans="2:17" ht="17.25" customHeight="1">
      <c r="B17" s="5"/>
      <c r="D17" s="494"/>
      <c r="E17" s="495"/>
      <c r="F17" s="9">
        <v>120</v>
      </c>
      <c r="G17" s="9">
        <v>180</v>
      </c>
      <c r="H17" s="8" t="str">
        <f>IF(F17="","&lt;"&amp;G17,F17&amp;"-"&amp;G17)</f>
        <v>120-180</v>
      </c>
      <c r="I17" s="12">
        <v>10</v>
      </c>
      <c r="J17" s="496"/>
      <c r="M17" s="11"/>
      <c r="N17" s="11"/>
      <c r="Q17" s="13"/>
    </row>
    <row r="18" spans="2:17" ht="17.25" customHeight="1">
      <c r="B18" s="5"/>
      <c r="D18" s="494"/>
      <c r="E18" s="495"/>
      <c r="F18" s="9">
        <v>180</v>
      </c>
      <c r="G18" s="9"/>
      <c r="H18" s="8" t="str">
        <f>IF(G18="","&gt;"&amp;F18,IF(F18="","&lt;"&amp;G18,F18&amp;"-"&amp;G18))</f>
        <v>&gt;180</v>
      </c>
      <c r="I18" s="12">
        <v>8</v>
      </c>
      <c r="J18" s="496"/>
      <c r="M18" s="11"/>
      <c r="N18" s="11"/>
      <c r="Q18" s="13"/>
    </row>
    <row r="19" spans="2:17" ht="17.25" customHeight="1">
      <c r="B19" s="5"/>
      <c r="C19" s="31" t="s">
        <v>20</v>
      </c>
      <c r="D19" s="494">
        <v>4</v>
      </c>
      <c r="E19" s="495" t="s">
        <v>26</v>
      </c>
      <c r="F19" s="8"/>
      <c r="G19" s="8">
        <v>1</v>
      </c>
      <c r="H19" s="8" t="str">
        <f>IF(F19="","&lt;"&amp;G19,F19&amp;"-"&amp;G19)</f>
        <v>&lt;1</v>
      </c>
      <c r="I19" s="12">
        <v>4</v>
      </c>
      <c r="J19" s="496">
        <v>10</v>
      </c>
      <c r="K19" s="10">
        <v>1.9597963546777399</v>
      </c>
      <c r="L19" s="2" t="str">
        <f>IF(K19&lt;G19,H19,IF(K19&lt;G20,H20,IF(K19&lt;G21,H21,H22)))</f>
        <v>1.5-2</v>
      </c>
      <c r="M19" s="11">
        <f>VLOOKUP(L19,$H19:$I22,2,0)</f>
        <v>0</v>
      </c>
      <c r="N19" s="11">
        <f>M19*J19</f>
        <v>0</v>
      </c>
      <c r="Q19" s="13"/>
    </row>
    <row r="20" spans="2:17" ht="17.25" customHeight="1">
      <c r="B20" s="5"/>
      <c r="D20" s="494"/>
      <c r="E20" s="495"/>
      <c r="F20" s="9">
        <v>1</v>
      </c>
      <c r="G20" s="9">
        <v>1.5</v>
      </c>
      <c r="H20" s="8" t="str">
        <f>IF(F20="","&lt;"&amp;G20,F20&amp;"-"&amp;G20)</f>
        <v>1-1.5</v>
      </c>
      <c r="I20" s="12">
        <v>0</v>
      </c>
      <c r="J20" s="496"/>
      <c r="M20" s="11"/>
      <c r="N20" s="11"/>
      <c r="Q20" s="13"/>
    </row>
    <row r="21" spans="2:17" ht="17.25" customHeight="1">
      <c r="B21" s="5"/>
      <c r="D21" s="494"/>
      <c r="E21" s="495"/>
      <c r="F21" s="9">
        <v>1.5</v>
      </c>
      <c r="G21" s="9">
        <v>2</v>
      </c>
      <c r="H21" s="8" t="str">
        <f>IF(F21="","&lt;"&amp;G21,F21&amp;"-"&amp;G21)</f>
        <v>1.5-2</v>
      </c>
      <c r="I21" s="12">
        <v>0</v>
      </c>
      <c r="J21" s="496"/>
      <c r="M21" s="11"/>
      <c r="N21" s="11"/>
      <c r="Q21" s="13"/>
    </row>
    <row r="22" spans="2:17" ht="17.25" customHeight="1">
      <c r="B22" s="5"/>
      <c r="D22" s="494"/>
      <c r="E22" s="495"/>
      <c r="F22" s="9">
        <v>2</v>
      </c>
      <c r="G22" s="9"/>
      <c r="H22" s="8" t="str">
        <f>IF(G22="","&gt;"&amp;F22,IF(F22="","&lt;"&amp;G22,F22&amp;"-"&amp;G22))</f>
        <v>&gt;2</v>
      </c>
      <c r="I22" s="12">
        <v>0</v>
      </c>
      <c r="J22" s="496"/>
      <c r="M22" s="11"/>
      <c r="N22" s="11"/>
      <c r="Q22" s="13"/>
    </row>
    <row r="23" spans="2:17" ht="17.25" customHeight="1">
      <c r="B23" s="5"/>
      <c r="D23" s="494">
        <v>5</v>
      </c>
      <c r="E23" s="495" t="s">
        <v>33</v>
      </c>
      <c r="F23" s="8"/>
      <c r="G23" s="15">
        <v>0.9</v>
      </c>
      <c r="H23" s="8" t="str">
        <f>IF(F23="","&lt;"&amp;G23,F23&amp;"-"&amp;G23)</f>
        <v>&lt;0.9</v>
      </c>
      <c r="I23" s="12">
        <v>4</v>
      </c>
      <c r="J23" s="496">
        <v>12</v>
      </c>
      <c r="K23" s="19">
        <v>0.999</v>
      </c>
      <c r="L23" s="2" t="str">
        <f>IF(K23&lt;G23,H23,IF(K23&lt;G24,H24,IF(K23&lt;G25,H25,H26)))</f>
        <v>0.9-1</v>
      </c>
      <c r="M23" s="11">
        <f>VLOOKUP(L23,$H23:$I26,2,0)</f>
        <v>8</v>
      </c>
      <c r="N23" s="11">
        <f>M23*J23</f>
        <v>96</v>
      </c>
      <c r="Q23" s="13"/>
    </row>
    <row r="24" spans="2:17" ht="17.25" customHeight="1">
      <c r="B24" s="5"/>
      <c r="C24" s="1" t="s">
        <v>36</v>
      </c>
      <c r="D24" s="494"/>
      <c r="E24" s="495"/>
      <c r="F24" s="15">
        <v>0.9</v>
      </c>
      <c r="G24" s="17">
        <v>1</v>
      </c>
      <c r="H24" s="8" t="str">
        <f>IF(F24="","&lt;"&amp;G24,F24&amp;"-"&amp;G24)</f>
        <v>0.9-1</v>
      </c>
      <c r="I24" s="12">
        <v>8</v>
      </c>
      <c r="J24" s="496"/>
      <c r="M24" s="11"/>
      <c r="N24" s="11"/>
      <c r="Q24" s="13"/>
    </row>
    <row r="25" spans="2:17" ht="17.25" customHeight="1">
      <c r="B25" s="5"/>
      <c r="D25" s="494"/>
      <c r="E25" s="495"/>
      <c r="F25" s="17">
        <v>1</v>
      </c>
      <c r="G25" s="17">
        <v>1.1000000000000001</v>
      </c>
      <c r="H25" s="8" t="str">
        <f>IF(F25="","&lt;"&amp;G25,F25&amp;"-"&amp;G25)</f>
        <v>1-1.1</v>
      </c>
      <c r="I25" s="12">
        <v>10</v>
      </c>
      <c r="J25" s="496"/>
      <c r="M25" s="11"/>
      <c r="N25" s="11"/>
      <c r="Q25" s="13"/>
    </row>
    <row r="26" spans="2:17" ht="17.25" customHeight="1">
      <c r="B26" s="5"/>
      <c r="D26" s="494"/>
      <c r="E26" s="495"/>
      <c r="F26" s="17">
        <v>1.1000000000000001</v>
      </c>
      <c r="G26" s="9"/>
      <c r="H26" s="8" t="str">
        <f>IF(G26="","&gt;"&amp;F26,IF(F26="","&lt;"&amp;G26,F26&amp;"-"&amp;G26))</f>
        <v>&gt;1.1</v>
      </c>
      <c r="I26" s="12">
        <v>0</v>
      </c>
      <c r="J26" s="496"/>
      <c r="M26" s="11"/>
      <c r="N26" s="11"/>
      <c r="Q26" s="13"/>
    </row>
    <row r="27" spans="2:17" ht="17.25" customHeight="1">
      <c r="B27" s="5"/>
      <c r="D27" s="494">
        <v>6</v>
      </c>
      <c r="E27" s="495" t="s">
        <v>19</v>
      </c>
      <c r="F27" s="8"/>
      <c r="G27" s="15">
        <v>0</v>
      </c>
      <c r="H27" s="8" t="str">
        <f>IF(F27="","&lt;"&amp;G27,F27&amp;"-"&amp;G27)</f>
        <v>&lt;0</v>
      </c>
      <c r="I27" s="12">
        <v>10</v>
      </c>
      <c r="J27" s="496">
        <v>6</v>
      </c>
      <c r="K27" s="19">
        <v>1.4695236689853499</v>
      </c>
      <c r="L27" s="2" t="str">
        <f>IF(K27&lt;G27,H27,IF(K27&lt;G28,H28,IF(K27&lt;G29,H29,H30)))</f>
        <v>&gt;0.2</v>
      </c>
      <c r="M27" s="11">
        <f>VLOOKUP(L27,$H27:$I30,2,0)</f>
        <v>0</v>
      </c>
      <c r="N27" s="11">
        <f>M27*J27</f>
        <v>0</v>
      </c>
      <c r="Q27" s="13"/>
    </row>
    <row r="28" spans="2:17" ht="17.25" customHeight="1">
      <c r="B28" s="5"/>
      <c r="C28" s="1" t="s">
        <v>41</v>
      </c>
      <c r="D28" s="494"/>
      <c r="E28" s="495"/>
      <c r="F28" s="15">
        <v>0</v>
      </c>
      <c r="G28" s="17">
        <v>0.1</v>
      </c>
      <c r="H28" s="8" t="str">
        <f>IF(F28="","&lt;"&amp;G28,F28&amp;"-"&amp;G28)</f>
        <v>0-0.1</v>
      </c>
      <c r="I28" s="12">
        <v>8</v>
      </c>
      <c r="J28" s="496"/>
      <c r="M28" s="11"/>
      <c r="N28" s="11"/>
      <c r="Q28" s="13"/>
    </row>
    <row r="29" spans="2:17" ht="17.25" customHeight="1">
      <c r="B29" s="5"/>
      <c r="D29" s="494"/>
      <c r="E29" s="495"/>
      <c r="F29" s="17">
        <v>0.1</v>
      </c>
      <c r="G29" s="17">
        <v>0.2</v>
      </c>
      <c r="H29" s="8" t="str">
        <f>IF(F29="","&lt;"&amp;G29,F29&amp;"-"&amp;G29)</f>
        <v>0.1-0.2</v>
      </c>
      <c r="I29" s="12">
        <v>4</v>
      </c>
      <c r="J29" s="496"/>
      <c r="M29" s="11"/>
      <c r="N29" s="11"/>
      <c r="Q29" s="13"/>
    </row>
    <row r="30" spans="2:17" ht="17.25" customHeight="1">
      <c r="B30" s="5"/>
      <c r="D30" s="494"/>
      <c r="E30" s="495"/>
      <c r="F30" s="17">
        <v>0.2</v>
      </c>
      <c r="G30" s="9"/>
      <c r="H30" s="8" t="str">
        <f>IF(G30="","&gt;"&amp;F30,IF(F30="","&lt;"&amp;G30,F30&amp;"-"&amp;G30))</f>
        <v>&gt;0.2</v>
      </c>
      <c r="I30" s="12">
        <v>0</v>
      </c>
      <c r="J30" s="496"/>
      <c r="M30" s="11"/>
      <c r="N30" s="11"/>
    </row>
    <row r="31" spans="2:17" ht="17.25" customHeight="1">
      <c r="B31" s="5"/>
      <c r="D31" s="494">
        <v>7</v>
      </c>
      <c r="E31" s="495" t="s">
        <v>22</v>
      </c>
      <c r="F31" s="8"/>
      <c r="G31" s="15">
        <v>0</v>
      </c>
      <c r="H31" s="8" t="str">
        <f>IF(F31="","&lt;"&amp;G31,F31&amp;"-"&amp;G31)</f>
        <v>&lt;0</v>
      </c>
      <c r="I31" s="12">
        <v>0</v>
      </c>
      <c r="J31" s="496">
        <v>6</v>
      </c>
      <c r="K31" s="19">
        <v>0.50812082186698404</v>
      </c>
      <c r="L31" s="2" t="str">
        <f>IF(K31&lt;G31,H31,IF(K31&lt;G32,H32,IF(K31&lt;G33,H33,H34)))</f>
        <v>&gt;0.2</v>
      </c>
      <c r="M31" s="11">
        <f>VLOOKUP(L31,$H31:$I34,2,0)</f>
        <v>8</v>
      </c>
      <c r="N31" s="11">
        <f>M31*J31</f>
        <v>48</v>
      </c>
    </row>
    <row r="32" spans="2:17" ht="17.25" customHeight="1">
      <c r="B32" s="5"/>
      <c r="C32" s="1" t="s">
        <v>43</v>
      </c>
      <c r="D32" s="494"/>
      <c r="E32" s="495"/>
      <c r="F32" s="15">
        <v>0</v>
      </c>
      <c r="G32" s="17">
        <v>0.1</v>
      </c>
      <c r="H32" s="8" t="str">
        <f>IF(F32="","&lt;"&amp;G32,F32&amp;"-"&amp;G32)</f>
        <v>0-0.1</v>
      </c>
      <c r="I32" s="12">
        <v>0</v>
      </c>
      <c r="J32" s="496"/>
      <c r="M32" s="11"/>
      <c r="N32" s="11"/>
    </row>
    <row r="33" spans="2:24" ht="17.25" customHeight="1">
      <c r="B33" s="5"/>
      <c r="D33" s="494"/>
      <c r="E33" s="495"/>
      <c r="F33" s="17">
        <v>0.1</v>
      </c>
      <c r="G33" s="17">
        <v>0.2</v>
      </c>
      <c r="H33" s="8" t="str">
        <f>IF(F33="","&lt;"&amp;G33,F33&amp;"-"&amp;G33)</f>
        <v>0.1-0.2</v>
      </c>
      <c r="I33" s="12">
        <v>4</v>
      </c>
      <c r="J33" s="496"/>
      <c r="M33" s="11"/>
      <c r="N33" s="11"/>
    </row>
    <row r="34" spans="2:24" ht="17.25" customHeight="1">
      <c r="B34" s="5"/>
      <c r="D34" s="494"/>
      <c r="E34" s="495"/>
      <c r="F34" s="17">
        <v>0.2</v>
      </c>
      <c r="G34" s="9"/>
      <c r="H34" s="8" t="str">
        <f>IF(G34="","&gt;"&amp;F34,IF(F34="","&lt;"&amp;G34,F34&amp;"-"&amp;G34))</f>
        <v>&gt;0.2</v>
      </c>
      <c r="I34" s="12">
        <v>8</v>
      </c>
      <c r="J34" s="496"/>
      <c r="M34" s="11"/>
      <c r="N34" s="11"/>
    </row>
    <row r="35" spans="2:24" ht="17.25" customHeight="1">
      <c r="B35" s="5"/>
      <c r="C35" s="31" t="s">
        <v>44</v>
      </c>
      <c r="D35" s="494">
        <v>8</v>
      </c>
      <c r="E35" s="495" t="s">
        <v>23</v>
      </c>
      <c r="F35" s="8"/>
      <c r="G35" s="15">
        <v>0.7</v>
      </c>
      <c r="H35" s="8" t="str">
        <f>IF(F35="","&lt;"&amp;G35,F35&amp;"-"&amp;G35)</f>
        <v>&lt;0.7</v>
      </c>
      <c r="I35" s="12">
        <v>10</v>
      </c>
      <c r="J35" s="496">
        <v>10</v>
      </c>
      <c r="K35" s="19">
        <v>0.95317631733660801</v>
      </c>
      <c r="L35" s="2" t="str">
        <f>IF(K35&lt;G35,H35,IF(K35&lt;G36,H36,IF(K35&lt;G37,H37,H38)))</f>
        <v>0.8-1</v>
      </c>
      <c r="M35" s="11">
        <f>VLOOKUP(L35,$H35:$I38,2,0)</f>
        <v>0</v>
      </c>
      <c r="N35" s="11">
        <f>M35*J35</f>
        <v>0</v>
      </c>
    </row>
    <row r="36" spans="2:24" s="2" customFormat="1" ht="17.25" customHeight="1">
      <c r="B36" s="5"/>
      <c r="C36" s="1"/>
      <c r="D36" s="494"/>
      <c r="E36" s="495"/>
      <c r="F36" s="15">
        <v>0.7</v>
      </c>
      <c r="G36" s="17">
        <v>0.8</v>
      </c>
      <c r="H36" s="8" t="str">
        <f>IF(F36="","&lt;"&amp;G36,F36&amp;"-"&amp;G36)</f>
        <v>0.7-0.8</v>
      </c>
      <c r="I36" s="12">
        <v>0</v>
      </c>
      <c r="J36" s="496"/>
      <c r="M36" s="11"/>
      <c r="N36" s="11"/>
      <c r="P36" s="1"/>
      <c r="Q36" s="1"/>
      <c r="R36" s="1"/>
      <c r="S36" s="1"/>
      <c r="T36" s="1"/>
      <c r="U36" s="1"/>
      <c r="V36" s="1"/>
      <c r="W36" s="1"/>
      <c r="X36" s="1"/>
    </row>
    <row r="37" spans="2:24" s="2" customFormat="1" ht="17.25" customHeight="1">
      <c r="B37" s="5"/>
      <c r="C37" s="1"/>
      <c r="D37" s="494"/>
      <c r="E37" s="495"/>
      <c r="F37" s="17">
        <v>0.8</v>
      </c>
      <c r="G37" s="17">
        <v>1</v>
      </c>
      <c r="H37" s="8" t="str">
        <f>IF(F37="","&lt;"&amp;G37,F37&amp;"-"&amp;G37)</f>
        <v>0.8-1</v>
      </c>
      <c r="I37" s="12">
        <v>0</v>
      </c>
      <c r="J37" s="496"/>
      <c r="M37" s="11"/>
      <c r="N37" s="11"/>
      <c r="P37" s="1"/>
      <c r="Q37" s="1"/>
      <c r="R37" s="1"/>
      <c r="S37" s="1"/>
      <c r="T37" s="1"/>
      <c r="U37" s="1"/>
      <c r="V37" s="1"/>
      <c r="W37" s="1"/>
      <c r="X37" s="1"/>
    </row>
    <row r="38" spans="2:24" s="2" customFormat="1" ht="17.25" customHeight="1">
      <c r="B38" s="5"/>
      <c r="C38" s="1"/>
      <c r="D38" s="494"/>
      <c r="E38" s="495"/>
      <c r="F38" s="17">
        <v>1</v>
      </c>
      <c r="G38" s="9"/>
      <c r="H38" s="8" t="str">
        <f>IF(G38="","&gt;"&amp;F38,IF(F38="","&lt;"&amp;G38,F38&amp;"-"&amp;G38))</f>
        <v>&gt;1</v>
      </c>
      <c r="I38" s="12">
        <v>4</v>
      </c>
      <c r="J38" s="496"/>
      <c r="M38" s="11"/>
      <c r="N38" s="11"/>
      <c r="P38" s="1"/>
      <c r="Q38" s="1"/>
      <c r="R38" s="1"/>
      <c r="S38" s="1"/>
      <c r="T38" s="1"/>
      <c r="U38" s="1"/>
      <c r="V38" s="1"/>
      <c r="W38" s="1"/>
      <c r="X38" s="1"/>
    </row>
    <row r="39" spans="2:24" s="2" customFormat="1" ht="17.25" customHeight="1">
      <c r="B39" s="5"/>
      <c r="C39" s="1"/>
      <c r="D39" s="494">
        <v>9</v>
      </c>
      <c r="E39" s="495" t="s">
        <v>24</v>
      </c>
      <c r="F39" s="8"/>
      <c r="G39" s="15">
        <v>0.01</v>
      </c>
      <c r="H39" s="8" t="str">
        <f>IF(F39="","&lt;"&amp;G39,F39&amp;"-"&amp;G39)</f>
        <v>&lt;0.01</v>
      </c>
      <c r="I39" s="12">
        <v>8</v>
      </c>
      <c r="J39" s="496">
        <v>10</v>
      </c>
      <c r="K39" s="19">
        <v>0</v>
      </c>
      <c r="L39" s="2" t="str">
        <f>IF(K39&lt;G39,H39,IF(K39&lt;G40,H40,IF(K39&lt;G41,H41,H42)))</f>
        <v>&lt;0.01</v>
      </c>
      <c r="M39" s="11">
        <f>VLOOKUP(L39,$H39:$I42,2,0)</f>
        <v>8</v>
      </c>
      <c r="N39" s="11">
        <f>M39*J39</f>
        <v>80</v>
      </c>
      <c r="P39" s="1"/>
      <c r="Q39" s="1"/>
      <c r="R39" s="1"/>
      <c r="S39" s="1"/>
      <c r="T39" s="1"/>
      <c r="U39" s="1"/>
      <c r="V39" s="1"/>
      <c r="W39" s="1"/>
      <c r="X39" s="1"/>
    </row>
    <row r="40" spans="2:24" s="2" customFormat="1" ht="17.25" customHeight="1">
      <c r="B40" s="5"/>
      <c r="C40" s="1"/>
      <c r="D40" s="494"/>
      <c r="E40" s="495"/>
      <c r="F40" s="15">
        <v>0.01</v>
      </c>
      <c r="G40" s="17">
        <v>0.02</v>
      </c>
      <c r="H40" s="8" t="str">
        <f>IF(F40="","&lt;"&amp;G40,F40&amp;"-"&amp;G40)</f>
        <v>0.01-0.02</v>
      </c>
      <c r="I40" s="12">
        <v>10</v>
      </c>
      <c r="J40" s="496"/>
      <c r="M40" s="11"/>
      <c r="N40" s="11"/>
      <c r="P40" s="1"/>
      <c r="Q40" s="1"/>
      <c r="R40" s="1"/>
      <c r="S40" s="1"/>
      <c r="T40" s="1"/>
      <c r="U40" s="1"/>
      <c r="V40" s="1"/>
      <c r="W40" s="1"/>
      <c r="X40" s="1"/>
    </row>
    <row r="41" spans="2:24" s="2" customFormat="1" ht="17.25" customHeight="1">
      <c r="B41" s="5"/>
      <c r="C41" s="1" t="s">
        <v>45</v>
      </c>
      <c r="D41" s="494"/>
      <c r="E41" s="495"/>
      <c r="F41" s="17">
        <v>0.02</v>
      </c>
      <c r="G41" s="17">
        <v>0.03</v>
      </c>
      <c r="H41" s="8" t="str">
        <f>IF(F41="","&lt;"&amp;G41,F41&amp;"-"&amp;G41)</f>
        <v>0.02-0.03</v>
      </c>
      <c r="I41" s="12">
        <v>0</v>
      </c>
      <c r="J41" s="496"/>
      <c r="M41" s="11"/>
      <c r="N41" s="11"/>
      <c r="P41" s="1"/>
      <c r="Q41" s="1"/>
      <c r="R41" s="1"/>
      <c r="S41" s="1"/>
      <c r="T41" s="1"/>
      <c r="U41" s="1"/>
      <c r="V41" s="1"/>
      <c r="W41" s="1"/>
      <c r="X41" s="1"/>
    </row>
    <row r="42" spans="2:24" s="2" customFormat="1" ht="17.25" customHeight="1">
      <c r="B42" s="5"/>
      <c r="C42" s="1"/>
      <c r="D42" s="494"/>
      <c r="E42" s="495"/>
      <c r="F42" s="17">
        <v>0.03</v>
      </c>
      <c r="G42" s="9"/>
      <c r="H42" s="8" t="str">
        <f>IF(G42="","&gt;"&amp;F42,IF(F42="","&lt;"&amp;G42,F42&amp;"-"&amp;G42))</f>
        <v>&gt;0.03</v>
      </c>
      <c r="I42" s="12">
        <v>0</v>
      </c>
      <c r="J42" s="496"/>
      <c r="M42" s="11"/>
      <c r="N42" s="11"/>
      <c r="P42" s="1"/>
      <c r="Q42" s="1"/>
      <c r="R42" s="1"/>
      <c r="S42" s="1"/>
      <c r="T42" s="1"/>
      <c r="U42" s="1"/>
      <c r="V42" s="1"/>
      <c r="W42" s="1"/>
      <c r="X42" s="1"/>
    </row>
    <row r="43" spans="2:24" s="2" customFormat="1" ht="17.25" customHeight="1">
      <c r="B43" s="5"/>
      <c r="C43" s="1"/>
      <c r="D43" s="494">
        <v>10</v>
      </c>
      <c r="E43" s="495" t="s">
        <v>46</v>
      </c>
      <c r="F43" s="8"/>
      <c r="G43" s="15">
        <v>0</v>
      </c>
      <c r="H43" s="8" t="str">
        <f>IF(F43="","&lt;"&amp;G43,F43&amp;"-"&amp;G43)</f>
        <v>&lt;0</v>
      </c>
      <c r="I43" s="12">
        <v>4</v>
      </c>
      <c r="J43" s="496">
        <v>15</v>
      </c>
      <c r="K43" s="19">
        <v>1.44288998051823</v>
      </c>
      <c r="L43" s="2" t="str">
        <f>IF(K43&lt;G43,H43,IF(K43&lt;G44,H44,IF(K43&lt;G45,H45,H46)))</f>
        <v>&gt;0.2</v>
      </c>
      <c r="M43" s="11">
        <f>VLOOKUP(L43,$H43:$I46,2,0)</f>
        <v>0</v>
      </c>
      <c r="N43" s="11">
        <f>M43*J43</f>
        <v>0</v>
      </c>
      <c r="P43" s="1"/>
      <c r="Q43" s="1"/>
      <c r="R43" s="1"/>
      <c r="S43" s="1"/>
      <c r="T43" s="1"/>
      <c r="U43" s="1"/>
      <c r="V43" s="1"/>
      <c r="W43" s="1"/>
      <c r="X43" s="1"/>
    </row>
    <row r="44" spans="2:24" s="2" customFormat="1" ht="17.25" customHeight="1">
      <c r="B44" s="5"/>
      <c r="C44" s="1" t="s">
        <v>47</v>
      </c>
      <c r="D44" s="494"/>
      <c r="E44" s="495"/>
      <c r="F44" s="15">
        <v>0</v>
      </c>
      <c r="G44" s="17">
        <v>0.1</v>
      </c>
      <c r="H44" s="8" t="str">
        <f>IF(F44="","&lt;"&amp;G44,F44&amp;"-"&amp;G44)</f>
        <v>0-0.1</v>
      </c>
      <c r="I44" s="12">
        <v>8</v>
      </c>
      <c r="J44" s="496"/>
      <c r="M44" s="11"/>
      <c r="N44" s="11"/>
      <c r="P44" s="1"/>
      <c r="Q44" s="1"/>
      <c r="R44" s="1"/>
      <c r="S44" s="1"/>
      <c r="T44" s="1"/>
      <c r="U44" s="1"/>
      <c r="V44" s="1"/>
      <c r="W44" s="1"/>
      <c r="X44" s="1"/>
    </row>
    <row r="45" spans="2:24" s="2" customFormat="1" ht="17.25" customHeight="1">
      <c r="B45" s="5"/>
      <c r="C45" s="1"/>
      <c r="D45" s="494"/>
      <c r="E45" s="495"/>
      <c r="F45" s="17">
        <v>0.1</v>
      </c>
      <c r="G45" s="17">
        <v>0.2</v>
      </c>
      <c r="H45" s="8" t="str">
        <f>IF(F45="","&lt;"&amp;G45,F45&amp;"-"&amp;G45)</f>
        <v>0.1-0.2</v>
      </c>
      <c r="I45" s="12">
        <v>10</v>
      </c>
      <c r="J45" s="496"/>
      <c r="M45" s="11"/>
      <c r="N45" s="11"/>
      <c r="P45" s="1"/>
      <c r="Q45" s="1"/>
      <c r="R45" s="1"/>
      <c r="S45" s="1"/>
      <c r="T45" s="1"/>
      <c r="U45" s="1"/>
      <c r="V45" s="1"/>
      <c r="W45" s="1"/>
      <c r="X45" s="1"/>
    </row>
    <row r="46" spans="2:24" s="2" customFormat="1" ht="17.25" customHeight="1">
      <c r="B46" s="5"/>
      <c r="C46" s="1"/>
      <c r="D46" s="494"/>
      <c r="E46" s="495"/>
      <c r="F46" s="17">
        <v>0.2</v>
      </c>
      <c r="G46" s="9"/>
      <c r="H46" s="8" t="str">
        <f>IF(G46="","&gt;"&amp;F46,IF(F46="","&lt;"&amp;G46,F46&amp;"-"&amp;G46))</f>
        <v>&gt;0.2</v>
      </c>
      <c r="I46" s="12">
        <v>0</v>
      </c>
      <c r="J46" s="496"/>
      <c r="M46" s="11"/>
      <c r="N46" s="11"/>
      <c r="P46" s="1"/>
      <c r="Q46" s="1"/>
      <c r="R46" s="1"/>
      <c r="S46" s="1"/>
      <c r="T46" s="1"/>
      <c r="U46" s="1"/>
      <c r="V46" s="1"/>
      <c r="W46" s="1"/>
      <c r="X46" s="1"/>
    </row>
    <row r="47" spans="2:24" s="2" customFormat="1" ht="17.25" customHeight="1">
      <c r="B47" s="21"/>
      <c r="C47" s="22"/>
      <c r="D47" s="23"/>
      <c r="E47" s="24"/>
      <c r="F47" s="21"/>
      <c r="G47" s="21"/>
      <c r="H47" s="21"/>
      <c r="I47" s="21">
        <v>10</v>
      </c>
      <c r="J47" s="21">
        <f>SUM(J7:J46)</f>
        <v>100</v>
      </c>
      <c r="M47" s="11"/>
      <c r="N47" s="11">
        <f>SUM(N7:N45)/J47</f>
        <v>3.8</v>
      </c>
      <c r="P47" s="1"/>
      <c r="Q47" s="1"/>
      <c r="R47" s="1"/>
      <c r="S47" s="1"/>
      <c r="T47" s="1"/>
      <c r="U47" s="1"/>
      <c r="V47" s="1"/>
      <c r="W47" s="1"/>
      <c r="X47" s="1"/>
    </row>
    <row r="48" spans="2:24" s="2" customFormat="1" ht="17.25" customHeight="1">
      <c r="B48" s="21"/>
      <c r="C48" s="22"/>
      <c r="D48" s="25"/>
      <c r="E48" s="26" t="s">
        <v>48</v>
      </c>
      <c r="I48" s="2">
        <v>8</v>
      </c>
      <c r="P48" s="1"/>
      <c r="Q48" s="1"/>
      <c r="R48" s="1"/>
      <c r="S48" s="1"/>
      <c r="T48" s="1"/>
      <c r="U48" s="1"/>
      <c r="V48" s="1"/>
      <c r="W48" s="1"/>
      <c r="X48" s="1"/>
    </row>
    <row r="49" spans="2:24" s="2" customFormat="1" ht="17.25" customHeight="1">
      <c r="B49" s="21"/>
      <c r="C49" s="22"/>
      <c r="D49" s="27" t="s">
        <v>49</v>
      </c>
      <c r="E49" s="28" t="s">
        <v>50</v>
      </c>
      <c r="I49" s="2">
        <v>4</v>
      </c>
      <c r="P49" s="1"/>
      <c r="Q49" s="1"/>
      <c r="R49" s="1"/>
      <c r="S49" s="1"/>
      <c r="T49" s="1"/>
      <c r="U49" s="1"/>
      <c r="V49" s="1"/>
      <c r="W49" s="1"/>
      <c r="X49" s="1"/>
    </row>
    <row r="50" spans="2:24" s="2" customFormat="1" ht="17.25" customHeight="1">
      <c r="B50" s="5"/>
      <c r="C50" s="1"/>
      <c r="D50" s="497">
        <v>1</v>
      </c>
      <c r="E50" s="495" t="s">
        <v>27</v>
      </c>
      <c r="F50" s="9"/>
      <c r="G50" s="9" t="s">
        <v>51</v>
      </c>
      <c r="H50" s="9" t="str">
        <f t="shared" ref="H50:H57" si="0">G50</f>
        <v>LG</v>
      </c>
      <c r="I50" s="9">
        <v>0</v>
      </c>
      <c r="J50" s="496">
        <v>15</v>
      </c>
      <c r="K50" s="2" t="s">
        <v>53</v>
      </c>
      <c r="L50" s="2" t="str">
        <f>IF(K50=G50,H50,IF(K50=G51,H51,IF(K50=G52,H52)))</f>
        <v>MG</v>
      </c>
      <c r="M50" s="2">
        <f>VLOOKUP(L50,$H50:$I53,2,0)</f>
        <v>0</v>
      </c>
      <c r="N50" s="2">
        <f>M50*J50</f>
        <v>0</v>
      </c>
      <c r="P50" s="1"/>
      <c r="Q50" s="1"/>
      <c r="R50" s="1"/>
      <c r="S50" s="1"/>
      <c r="T50" s="1"/>
      <c r="U50" s="1"/>
      <c r="V50" s="1"/>
      <c r="W50" s="1"/>
      <c r="X50" s="1"/>
    </row>
    <row r="51" spans="2:24" s="2" customFormat="1" ht="17.25" customHeight="1">
      <c r="B51" s="5"/>
      <c r="C51" s="1" t="s">
        <v>52</v>
      </c>
      <c r="D51" s="497"/>
      <c r="E51" s="495"/>
      <c r="F51" s="9"/>
      <c r="G51" s="9" t="s">
        <v>53</v>
      </c>
      <c r="H51" s="9" t="str">
        <f t="shared" si="0"/>
        <v>MG</v>
      </c>
      <c r="I51" s="9">
        <v>0</v>
      </c>
      <c r="J51" s="496"/>
      <c r="P51" s="1"/>
      <c r="Q51" s="1"/>
      <c r="R51" s="1"/>
      <c r="S51" s="1"/>
      <c r="T51" s="1"/>
      <c r="U51" s="1"/>
      <c r="V51" s="1"/>
      <c r="W51" s="1"/>
      <c r="X51" s="1"/>
    </row>
    <row r="52" spans="2:24" ht="17.25" customHeight="1">
      <c r="B52" s="5"/>
      <c r="D52" s="497"/>
      <c r="E52" s="495"/>
      <c r="F52" s="9"/>
      <c r="G52" s="9" t="s">
        <v>28</v>
      </c>
      <c r="H52" s="9" t="str">
        <f t="shared" si="0"/>
        <v>HG</v>
      </c>
      <c r="I52" s="9">
        <v>0</v>
      </c>
      <c r="J52" s="496"/>
    </row>
    <row r="53" spans="2:24" ht="17.25" customHeight="1">
      <c r="B53" s="5"/>
      <c r="D53" s="494">
        <v>2</v>
      </c>
      <c r="E53" s="495" t="s">
        <v>29</v>
      </c>
      <c r="F53" s="8"/>
      <c r="G53" s="8" t="s">
        <v>54</v>
      </c>
      <c r="H53" s="8" t="str">
        <f t="shared" si="0"/>
        <v>Rented</v>
      </c>
      <c r="I53" s="9">
        <v>4</v>
      </c>
      <c r="J53" s="494">
        <v>15</v>
      </c>
      <c r="K53" s="2" t="s">
        <v>30</v>
      </c>
      <c r="L53" s="2" t="str">
        <f>IF(K53="Yes",H54,H53)</f>
        <v>Owned</v>
      </c>
      <c r="M53" s="2">
        <f>VLOOKUP(L53,$H53:$I54,2,0)</f>
        <v>8</v>
      </c>
      <c r="N53" s="2">
        <f>M53*J53</f>
        <v>120</v>
      </c>
    </row>
    <row r="54" spans="2:24" ht="17.25" customHeight="1">
      <c r="B54" s="5"/>
      <c r="D54" s="494"/>
      <c r="E54" s="495"/>
      <c r="F54" s="9"/>
      <c r="G54" s="9" t="s">
        <v>55</v>
      </c>
      <c r="H54" s="8" t="str">
        <f t="shared" si="0"/>
        <v>Owned</v>
      </c>
      <c r="I54" s="9">
        <v>8</v>
      </c>
      <c r="J54" s="494"/>
    </row>
    <row r="55" spans="2:24" ht="17.25" customHeight="1">
      <c r="B55" s="5"/>
      <c r="D55" s="494">
        <v>3</v>
      </c>
      <c r="E55" s="495" t="s">
        <v>56</v>
      </c>
      <c r="F55" s="8"/>
      <c r="G55" s="8" t="s">
        <v>54</v>
      </c>
      <c r="H55" s="8" t="str">
        <f t="shared" si="0"/>
        <v>Rented</v>
      </c>
      <c r="I55" s="9">
        <v>10</v>
      </c>
      <c r="J55" s="494">
        <v>15</v>
      </c>
      <c r="K55" s="2" t="str">
        <f>IF(Q21=1,"Yes","No")</f>
        <v>No</v>
      </c>
      <c r="L55" s="2" t="str">
        <f>IF(K55="Yes",H57,H55)</f>
        <v>Rented</v>
      </c>
      <c r="M55" s="2">
        <f>VLOOKUP(L55,$H55:$I57,2,0)</f>
        <v>10</v>
      </c>
      <c r="N55" s="2">
        <f>M55*J55</f>
        <v>150</v>
      </c>
      <c r="O55" s="48" t="s">
        <v>57</v>
      </c>
    </row>
    <row r="56" spans="2:24" ht="17.25" customHeight="1">
      <c r="B56" s="5"/>
      <c r="D56" s="494"/>
      <c r="E56" s="495"/>
      <c r="F56" s="9"/>
      <c r="G56" s="9" t="s">
        <v>58</v>
      </c>
      <c r="H56" s="8" t="str">
        <f t="shared" si="0"/>
        <v>Pagri</v>
      </c>
      <c r="I56" s="9">
        <v>0</v>
      </c>
      <c r="J56" s="494"/>
    </row>
    <row r="57" spans="2:24" ht="17.25" customHeight="1">
      <c r="B57" s="5"/>
      <c r="D57" s="494"/>
      <c r="E57" s="495"/>
      <c r="F57" s="9"/>
      <c r="G57" s="9" t="s">
        <v>55</v>
      </c>
      <c r="H57" s="8" t="str">
        <f t="shared" si="0"/>
        <v>Owned</v>
      </c>
      <c r="I57" s="9">
        <v>0</v>
      </c>
      <c r="J57" s="494"/>
    </row>
    <row r="58" spans="2:24" ht="17.25" customHeight="1">
      <c r="B58" s="5"/>
      <c r="D58" s="494">
        <v>4</v>
      </c>
      <c r="E58" s="495" t="s">
        <v>32</v>
      </c>
      <c r="F58" s="8">
        <v>0</v>
      </c>
      <c r="G58" s="8">
        <v>3</v>
      </c>
      <c r="H58" s="8" t="str">
        <f>IF(F58="","&lt;"&amp;G58,F58&amp;"-"&amp;G58)</f>
        <v>0-3</v>
      </c>
      <c r="I58" s="9">
        <v>0</v>
      </c>
      <c r="J58" s="496">
        <v>20</v>
      </c>
      <c r="K58" s="2">
        <v>6</v>
      </c>
      <c r="L58" s="2" t="str">
        <f>VLOOKUP(K58,F58:H61,3,1)</f>
        <v>5-7</v>
      </c>
      <c r="M58" s="2">
        <f>VLOOKUP(L58,$H58:$I61,2,0)</f>
        <v>4</v>
      </c>
      <c r="N58" s="2">
        <f>M58*J58</f>
        <v>80</v>
      </c>
    </row>
    <row r="59" spans="2:24" ht="17.25" customHeight="1">
      <c r="B59" s="5"/>
      <c r="D59" s="494"/>
      <c r="E59" s="495"/>
      <c r="F59" s="9">
        <v>3</v>
      </c>
      <c r="G59" s="9">
        <v>5</v>
      </c>
      <c r="H59" s="8" t="str">
        <f>IF(F59="","&lt;"&amp;G59,F59&amp;"-"&amp;G59)</f>
        <v>3-5</v>
      </c>
      <c r="I59" s="9" t="s">
        <v>53</v>
      </c>
      <c r="J59" s="496"/>
    </row>
    <row r="60" spans="2:24" ht="17.25" customHeight="1">
      <c r="B60" s="5"/>
      <c r="D60" s="494"/>
      <c r="E60" s="495"/>
      <c r="F60" s="9">
        <v>5</v>
      </c>
      <c r="G60" s="9">
        <v>7</v>
      </c>
      <c r="H60" s="8" t="str">
        <f>IF(F60="","&lt;"&amp;G60,F60&amp;"-"&amp;G60)</f>
        <v>5-7</v>
      </c>
      <c r="I60" s="9">
        <v>4</v>
      </c>
      <c r="J60" s="496"/>
    </row>
    <row r="61" spans="2:24" ht="17.25" customHeight="1">
      <c r="B61" s="5"/>
      <c r="D61" s="494"/>
      <c r="E61" s="495"/>
      <c r="F61" s="9">
        <v>7</v>
      </c>
      <c r="G61" s="9"/>
      <c r="H61" s="8" t="str">
        <f>IF(G61="","&gt;"&amp;F61,IF(F61="","&lt;"&amp;G61,F61&amp;"-"&amp;G61))</f>
        <v>&gt;7</v>
      </c>
      <c r="I61" s="9">
        <v>6</v>
      </c>
      <c r="J61" s="496"/>
    </row>
    <row r="62" spans="2:24" ht="17.25" customHeight="1">
      <c r="B62" s="5"/>
      <c r="D62" s="494">
        <v>5</v>
      </c>
      <c r="E62" s="495" t="s">
        <v>35</v>
      </c>
      <c r="F62" s="8">
        <v>0</v>
      </c>
      <c r="G62" s="8">
        <v>3</v>
      </c>
      <c r="H62" s="8" t="str">
        <f>IF(F62="","&lt;"&amp;G62,F62&amp;"-"&amp;G62)</f>
        <v>0-3</v>
      </c>
      <c r="I62" s="9">
        <v>10</v>
      </c>
      <c r="J62" s="496">
        <v>20</v>
      </c>
      <c r="K62" s="2">
        <v>6</v>
      </c>
      <c r="L62" s="2" t="str">
        <f>VLOOKUP(K62,F62:H65,3,1)</f>
        <v>5-7</v>
      </c>
      <c r="M62" s="2">
        <f>VLOOKUP(L62,$H62:$I65,2,0)</f>
        <v>0</v>
      </c>
      <c r="N62" s="2">
        <f>M62*J62</f>
        <v>0</v>
      </c>
    </row>
    <row r="63" spans="2:24" ht="17.25" customHeight="1">
      <c r="B63" s="5"/>
      <c r="D63" s="494"/>
      <c r="E63" s="495"/>
      <c r="F63" s="9">
        <v>3</v>
      </c>
      <c r="G63" s="9">
        <v>5</v>
      </c>
      <c r="H63" s="8" t="str">
        <f>IF(F63="","&lt;"&amp;G63,F63&amp;"-"&amp;G63)</f>
        <v>3-5</v>
      </c>
      <c r="I63" s="9" t="s">
        <v>30</v>
      </c>
      <c r="J63" s="496"/>
    </row>
    <row r="64" spans="2:24" ht="17.25" customHeight="1">
      <c r="B64" s="5"/>
      <c r="D64" s="494"/>
      <c r="E64" s="495"/>
      <c r="F64" s="9">
        <v>5</v>
      </c>
      <c r="G64" s="9">
        <v>7</v>
      </c>
      <c r="H64" s="8" t="str">
        <f>IF(F64="","&lt;"&amp;G64,F64&amp;"-"&amp;G64)</f>
        <v>5-7</v>
      </c>
      <c r="I64" s="9">
        <v>0</v>
      </c>
      <c r="J64" s="496"/>
    </row>
    <row r="65" spans="2:20" ht="17.25" customHeight="1">
      <c r="B65" s="5"/>
      <c r="D65" s="494"/>
      <c r="E65" s="495"/>
      <c r="F65" s="9">
        <v>7</v>
      </c>
      <c r="G65" s="9"/>
      <c r="H65" s="8" t="str">
        <f>IF(G65="","&gt;"&amp;F65,IF(F65="","&lt;"&amp;G65,F65&amp;"-"&amp;G65))</f>
        <v>&gt;7</v>
      </c>
      <c r="I65" s="9">
        <v>10</v>
      </c>
      <c r="J65" s="496"/>
    </row>
    <row r="66" spans="2:20" ht="17.25" customHeight="1">
      <c r="B66" s="5"/>
      <c r="D66" s="494">
        <v>6</v>
      </c>
      <c r="E66" s="495" t="s">
        <v>37</v>
      </c>
      <c r="F66" s="8">
        <v>0</v>
      </c>
      <c r="G66" s="8">
        <v>2</v>
      </c>
      <c r="H66" s="8" t="str">
        <f>IF(F66="","&lt;"&amp;G66,F66&amp;"-"&amp;G66)</f>
        <v>0-2</v>
      </c>
      <c r="I66" s="9" t="s">
        <v>30</v>
      </c>
      <c r="J66" s="496">
        <v>15</v>
      </c>
      <c r="K66" s="2" t="s">
        <v>88</v>
      </c>
      <c r="L66" s="2" t="e">
        <f>VLOOKUP(K66,F66:H69,3,1)</f>
        <v>#N/A</v>
      </c>
      <c r="M66" s="2" t="e">
        <f>VLOOKUP(L66,$H66:$I69,2,0)</f>
        <v>#N/A</v>
      </c>
      <c r="N66" s="2" t="e">
        <f>M66*J66</f>
        <v>#N/A</v>
      </c>
    </row>
    <row r="67" spans="2:20" ht="17.25" customHeight="1">
      <c r="B67" s="5"/>
      <c r="C67" s="1" t="s">
        <v>59</v>
      </c>
      <c r="D67" s="494"/>
      <c r="E67" s="495"/>
      <c r="F67" s="9">
        <v>2</v>
      </c>
      <c r="G67" s="9">
        <v>3</v>
      </c>
      <c r="H67" s="8" t="str">
        <f>IF(F67="","&lt;"&amp;G67,F67&amp;"-"&amp;G67)</f>
        <v>2-3</v>
      </c>
      <c r="I67" s="9">
        <v>0</v>
      </c>
      <c r="J67" s="496"/>
      <c r="K67" s="49"/>
    </row>
    <row r="68" spans="2:20" ht="17.25" customHeight="1">
      <c r="B68" s="5"/>
      <c r="D68" s="494"/>
      <c r="E68" s="495"/>
      <c r="F68" s="9">
        <v>4</v>
      </c>
      <c r="G68" s="9">
        <v>6</v>
      </c>
      <c r="H68" s="8" t="str">
        <f>IF(F68="","&lt;"&amp;G68,F68&amp;"-"&amp;G68)</f>
        <v>4-6</v>
      </c>
      <c r="I68" s="9">
        <v>6</v>
      </c>
      <c r="J68" s="496"/>
    </row>
    <row r="69" spans="2:20" ht="17.25" customHeight="1">
      <c r="B69" s="5"/>
      <c r="D69" s="494"/>
      <c r="E69" s="495"/>
      <c r="F69" s="9">
        <v>6</v>
      </c>
      <c r="G69" s="9"/>
      <c r="H69" s="8" t="str">
        <f>IF(G69="","&gt;"&amp;F69,IF(F69="","&lt;"&amp;G69,F69&amp;"-"&amp;G69))</f>
        <v>&gt;6</v>
      </c>
      <c r="I69" s="9">
        <v>10</v>
      </c>
      <c r="J69" s="496"/>
    </row>
    <row r="70" spans="2:20" ht="17.25" customHeight="1">
      <c r="D70" s="25">
        <v>7</v>
      </c>
      <c r="E70" s="26" t="s">
        <v>60</v>
      </c>
      <c r="I70" s="2">
        <v>0</v>
      </c>
      <c r="J70" s="2">
        <f>SUM(J50:J69)</f>
        <v>100</v>
      </c>
      <c r="N70" s="2" t="e">
        <f>SUM(N50:N69)/100</f>
        <v>#N/A</v>
      </c>
    </row>
    <row r="71" spans="2:20" ht="17.25" customHeight="1">
      <c r="D71" s="27" t="s">
        <v>61</v>
      </c>
      <c r="E71" s="28" t="s">
        <v>62</v>
      </c>
      <c r="I71" s="2">
        <v>4</v>
      </c>
    </row>
    <row r="72" spans="2:20" ht="17.25" customHeight="1">
      <c r="B72" s="5"/>
      <c r="D72" s="494">
        <v>1</v>
      </c>
      <c r="E72" s="495" t="s">
        <v>38</v>
      </c>
      <c r="F72" s="8">
        <v>1</v>
      </c>
      <c r="G72" s="8">
        <v>2</v>
      </c>
      <c r="H72" s="8" t="str">
        <f>IF(F72="","&lt;"&amp;G72,F72&amp;"-"&amp;G72)</f>
        <v>1-2</v>
      </c>
      <c r="I72" s="9">
        <v>6</v>
      </c>
      <c r="J72" s="496">
        <v>30</v>
      </c>
      <c r="K72" s="48">
        <f>Q25</f>
        <v>0</v>
      </c>
      <c r="L72" s="2" t="str">
        <f>IF(K72&lt;G72,H72,IF(K72&lt;G73,H73,IF(K72&lt;G74,H74,H75)))</f>
        <v>1-2</v>
      </c>
      <c r="M72" s="2">
        <f>VLOOKUP(L72,$H72:$I75,2,0)</f>
        <v>6</v>
      </c>
      <c r="N72" s="2">
        <f>M72*J72</f>
        <v>180</v>
      </c>
      <c r="T72" s="31" t="s">
        <v>84</v>
      </c>
    </row>
    <row r="73" spans="2:20" ht="17.25" customHeight="1">
      <c r="B73" s="5"/>
      <c r="D73" s="494"/>
      <c r="E73" s="495"/>
      <c r="F73" s="9">
        <v>3</v>
      </c>
      <c r="G73" s="9">
        <v>5</v>
      </c>
      <c r="H73" s="8" t="str">
        <f>IF(F73="","&lt;"&amp;G73,F73&amp;"-"&amp;G73)</f>
        <v>3-5</v>
      </c>
      <c r="I73" s="9">
        <v>8</v>
      </c>
      <c r="J73" s="496"/>
      <c r="K73" s="48"/>
      <c r="T73" s="1" t="s">
        <v>85</v>
      </c>
    </row>
    <row r="74" spans="2:20" ht="17.25" customHeight="1">
      <c r="B74" s="5"/>
      <c r="D74" s="494"/>
      <c r="E74" s="495"/>
      <c r="F74" s="9">
        <v>5</v>
      </c>
      <c r="G74" s="9">
        <v>7</v>
      </c>
      <c r="H74" s="8" t="str">
        <f>IF(F74="","&lt;"&amp;G74,F74&amp;"-"&amp;G74)</f>
        <v>5-7</v>
      </c>
      <c r="I74" s="9">
        <v>10</v>
      </c>
      <c r="J74" s="496"/>
      <c r="T74" s="1" t="s">
        <v>86</v>
      </c>
    </row>
    <row r="75" spans="2:20" ht="17.25" customHeight="1">
      <c r="B75" s="5"/>
      <c r="D75" s="494"/>
      <c r="E75" s="495"/>
      <c r="F75" s="9">
        <v>7</v>
      </c>
      <c r="G75" s="9"/>
      <c r="H75" s="8" t="str">
        <f>IF(G75="","&gt;"&amp;F75,IF(F75="","&lt;"&amp;G75,F75&amp;"-"&amp;G75))</f>
        <v>&gt;7</v>
      </c>
      <c r="I75" s="9">
        <v>0</v>
      </c>
      <c r="J75" s="496"/>
    </row>
    <row r="76" spans="2:20" ht="17.25" customHeight="1">
      <c r="B76" s="5"/>
      <c r="D76" s="494">
        <v>2</v>
      </c>
      <c r="E76" s="495" t="s">
        <v>39</v>
      </c>
      <c r="F76" s="8"/>
      <c r="G76" s="8">
        <v>2</v>
      </c>
      <c r="H76" s="8" t="str">
        <f>IF(F76="","&lt;"&amp;G76,F76&amp;"-"&amp;G76)</f>
        <v>&lt;2</v>
      </c>
      <c r="I76" s="9">
        <v>4</v>
      </c>
      <c r="J76" s="496">
        <v>20</v>
      </c>
      <c r="K76" s="2" t="s">
        <v>88</v>
      </c>
      <c r="L76" s="2" t="str">
        <f>IF(K76&lt;G76,H76,IF(K76&lt;G77,H77,IF(K76&lt;G78,H78,H79)))</f>
        <v>&gt;10</v>
      </c>
      <c r="M76" s="2">
        <f>VLOOKUP(L76,$H76:$I79,2,0)</f>
        <v>10</v>
      </c>
      <c r="N76" s="2">
        <f>M76*J76</f>
        <v>200</v>
      </c>
    </row>
    <row r="77" spans="2:20" ht="17.25" customHeight="1">
      <c r="B77" s="5"/>
      <c r="C77" s="1" t="s">
        <v>63</v>
      </c>
      <c r="D77" s="494"/>
      <c r="E77" s="495"/>
      <c r="F77" s="9">
        <v>2</v>
      </c>
      <c r="G77" s="9">
        <v>5</v>
      </c>
      <c r="H77" s="8" t="str">
        <f>IF(F77="","&lt;"&amp;G77,F77&amp;"-"&amp;G77)</f>
        <v>2-5</v>
      </c>
      <c r="I77" s="9">
        <v>6</v>
      </c>
      <c r="J77" s="496"/>
      <c r="K77" s="48"/>
    </row>
    <row r="78" spans="2:20" ht="17.25" customHeight="1">
      <c r="B78" s="5"/>
      <c r="D78" s="494"/>
      <c r="E78" s="495"/>
      <c r="F78" s="9">
        <v>5</v>
      </c>
      <c r="G78" s="9">
        <v>9</v>
      </c>
      <c r="H78" s="8" t="str">
        <f>IF(F78="","&lt;"&amp;G78,F78&amp;"-"&amp;G78)</f>
        <v>5-9</v>
      </c>
      <c r="I78" s="9">
        <v>8</v>
      </c>
      <c r="J78" s="496"/>
    </row>
    <row r="79" spans="2:20" ht="17.25" customHeight="1">
      <c r="B79" s="5"/>
      <c r="D79" s="494"/>
      <c r="E79" s="495"/>
      <c r="F79" s="9">
        <v>10</v>
      </c>
      <c r="G79" s="9"/>
      <c r="H79" s="8" t="str">
        <f>IF(G79="","&gt;"&amp;F79,IF(F79="","&lt;"&amp;G79,F79&amp;"-"&amp;G79))</f>
        <v>&gt;10</v>
      </c>
      <c r="I79" s="9">
        <v>10</v>
      </c>
      <c r="J79" s="496"/>
    </row>
    <row r="80" spans="2:20" ht="17.25" customHeight="1">
      <c r="B80" s="5"/>
      <c r="D80" s="494">
        <v>3</v>
      </c>
      <c r="E80" s="495" t="s">
        <v>40</v>
      </c>
      <c r="F80" s="8"/>
      <c r="G80" s="8">
        <v>600</v>
      </c>
      <c r="H80" s="8" t="str">
        <f t="shared" ref="H80:H85" si="1">IF(F80="","&lt;"&amp;G80,F80&amp;"-"&amp;G80)</f>
        <v>&lt;600</v>
      </c>
      <c r="I80" s="9">
        <v>0</v>
      </c>
      <c r="J80" s="494">
        <v>20</v>
      </c>
      <c r="K80" s="2">
        <v>568</v>
      </c>
      <c r="L80" s="2" t="str">
        <f>IF(K80&lt;G80,H80,IF(K80&lt;G81,H81,H82))</f>
        <v>&lt;600</v>
      </c>
      <c r="M80" s="2">
        <f>VLOOKUP(L80,$H80:$I83,2,0)</f>
        <v>0</v>
      </c>
      <c r="N80" s="2">
        <f>M80*J80</f>
        <v>0</v>
      </c>
    </row>
    <row r="81" spans="2:18" ht="17.25" customHeight="1">
      <c r="B81" s="5"/>
      <c r="C81" s="1" t="s">
        <v>64</v>
      </c>
      <c r="D81" s="494"/>
      <c r="E81" s="495"/>
      <c r="F81" s="9">
        <v>600</v>
      </c>
      <c r="G81" s="9">
        <v>700</v>
      </c>
      <c r="H81" s="8" t="str">
        <f t="shared" si="1"/>
        <v>600-700</v>
      </c>
      <c r="I81" s="9">
        <v>10</v>
      </c>
      <c r="J81" s="494"/>
    </row>
    <row r="82" spans="2:18" ht="17.25" customHeight="1">
      <c r="B82" s="5"/>
      <c r="D82" s="494"/>
      <c r="E82" s="495"/>
      <c r="F82" s="9">
        <v>700</v>
      </c>
      <c r="G82" s="9"/>
      <c r="H82" s="8" t="str">
        <f t="shared" si="1"/>
        <v>700-</v>
      </c>
      <c r="I82" s="9">
        <v>6</v>
      </c>
      <c r="J82" s="494"/>
    </row>
    <row r="83" spans="2:18" ht="17.25" customHeight="1">
      <c r="B83" s="5"/>
      <c r="D83" s="494">
        <v>4</v>
      </c>
      <c r="E83" s="495" t="s">
        <v>42</v>
      </c>
      <c r="F83" s="8"/>
      <c r="G83" s="8">
        <v>3</v>
      </c>
      <c r="H83" s="8" t="str">
        <f t="shared" si="1"/>
        <v>&lt;3</v>
      </c>
      <c r="I83" s="9">
        <v>4</v>
      </c>
      <c r="J83" s="496">
        <v>30</v>
      </c>
      <c r="K83" s="32">
        <v>5.8191780821917796</v>
      </c>
      <c r="L83" s="2" t="str">
        <f>IF(K83&lt;G83,H83,IF(K83&gt;=F84,H84,IF(K83&gt;=F85,H85,H86)))</f>
        <v>3-5</v>
      </c>
      <c r="M83" s="2">
        <f>VLOOKUP(L83,$H83:$I86,2,0)</f>
        <v>0</v>
      </c>
      <c r="N83" s="2">
        <f>M83*J83</f>
        <v>0</v>
      </c>
    </row>
    <row r="84" spans="2:18" ht="17.25" customHeight="1">
      <c r="B84" s="5"/>
      <c r="C84" s="1" t="s">
        <v>65</v>
      </c>
      <c r="D84" s="494"/>
      <c r="E84" s="495"/>
      <c r="F84" s="9">
        <v>3</v>
      </c>
      <c r="G84" s="9">
        <v>5</v>
      </c>
      <c r="H84" s="8" t="str">
        <f t="shared" si="1"/>
        <v>3-5</v>
      </c>
      <c r="I84" s="9">
        <v>0</v>
      </c>
      <c r="J84" s="496"/>
    </row>
    <row r="85" spans="2:18" ht="17.25" customHeight="1">
      <c r="B85" s="5"/>
      <c r="D85" s="494"/>
      <c r="E85" s="495"/>
      <c r="F85" s="9">
        <v>5</v>
      </c>
      <c r="G85" s="9">
        <v>7</v>
      </c>
      <c r="H85" s="8" t="str">
        <f t="shared" si="1"/>
        <v>5-7</v>
      </c>
      <c r="I85" s="9">
        <v>0</v>
      </c>
      <c r="J85" s="496"/>
    </row>
    <row r="86" spans="2:18" ht="17.25" customHeight="1">
      <c r="B86" s="5"/>
      <c r="D86" s="494"/>
      <c r="E86" s="495"/>
      <c r="F86" s="9">
        <v>7</v>
      </c>
      <c r="G86" s="9"/>
      <c r="H86" s="8" t="str">
        <f>IF(G86="","&gt;"&amp;F86,IF(F86="","&lt;"&amp;G86,F86&amp;"-"&amp;G86))</f>
        <v>&gt;7</v>
      </c>
      <c r="I86" s="9">
        <v>0</v>
      </c>
      <c r="J86" s="496"/>
    </row>
    <row r="87" spans="2:18" ht="17.25" customHeight="1">
      <c r="D87" s="25">
        <v>5</v>
      </c>
      <c r="E87" s="26" t="s">
        <v>66</v>
      </c>
      <c r="J87" s="2">
        <f>SUM(J72:J86)</f>
        <v>100</v>
      </c>
      <c r="N87" s="2">
        <f>SUM(N72:N86)/100</f>
        <v>3.8</v>
      </c>
    </row>
    <row r="89" spans="2:18" ht="17.25" customHeight="1">
      <c r="D89" s="33" t="s">
        <v>67</v>
      </c>
      <c r="E89" s="34" t="s">
        <v>68</v>
      </c>
      <c r="F89" s="3" t="s">
        <v>6</v>
      </c>
      <c r="G89" s="3" t="s">
        <v>69</v>
      </c>
      <c r="L89" s="499"/>
      <c r="M89" s="499"/>
      <c r="N89" s="499"/>
      <c r="O89" s="499"/>
      <c r="P89" s="499"/>
      <c r="Q89" s="499"/>
    </row>
    <row r="90" spans="2:18" ht="17.25" customHeight="1">
      <c r="D90" s="9">
        <v>1</v>
      </c>
      <c r="E90" s="35" t="s">
        <v>8</v>
      </c>
      <c r="F90" s="36">
        <v>0.6</v>
      </c>
      <c r="G90" s="2">
        <f>N47</f>
        <v>3.8</v>
      </c>
      <c r="P90" s="2"/>
    </row>
    <row r="91" spans="2:18" ht="17.25" customHeight="1">
      <c r="D91" s="9">
        <v>2</v>
      </c>
      <c r="E91" s="35" t="s">
        <v>50</v>
      </c>
      <c r="F91" s="36">
        <v>0.3</v>
      </c>
      <c r="G91" s="2" t="e">
        <f>N70</f>
        <v>#N/A</v>
      </c>
      <c r="P91" s="2"/>
    </row>
    <row r="92" spans="2:18" ht="17.25" customHeight="1">
      <c r="D92" s="9">
        <v>3</v>
      </c>
      <c r="E92" s="35" t="s">
        <v>62</v>
      </c>
      <c r="F92" s="36">
        <v>0.1</v>
      </c>
      <c r="G92" s="2">
        <f>N87</f>
        <v>3.8</v>
      </c>
      <c r="L92" s="503"/>
      <c r="P92" s="2"/>
      <c r="R92" s="37"/>
    </row>
    <row r="93" spans="2:18" ht="17.25" customHeight="1">
      <c r="D93" s="9">
        <v>4</v>
      </c>
      <c r="E93" s="38" t="s">
        <v>73</v>
      </c>
      <c r="F93" s="36">
        <f>SUM(F90:F92)</f>
        <v>0.99999999999999989</v>
      </c>
      <c r="G93" s="2" t="e">
        <f>(F90*G90+F91*G91+F92*G92)</f>
        <v>#N/A</v>
      </c>
      <c r="L93" s="503"/>
      <c r="P93" s="2"/>
      <c r="R93" s="37"/>
    </row>
    <row r="94" spans="2:18" ht="17.25" customHeight="1">
      <c r="D94" s="9"/>
      <c r="E94" s="39" t="s">
        <v>74</v>
      </c>
      <c r="F94" s="9"/>
      <c r="L94" s="503"/>
      <c r="P94" s="2"/>
      <c r="R94" s="37"/>
    </row>
    <row r="95" spans="2:18" ht="30">
      <c r="D95" s="9">
        <v>5</v>
      </c>
      <c r="E95" s="40" t="s">
        <v>75</v>
      </c>
      <c r="F95" s="17">
        <v>-0.1</v>
      </c>
      <c r="G95" s="2" t="e">
        <f>G93*F95</f>
        <v>#N/A</v>
      </c>
      <c r="L95" s="503"/>
      <c r="P95" s="2"/>
      <c r="R95" s="37"/>
    </row>
    <row r="96" spans="2:18" ht="17.25" customHeight="1">
      <c r="D96" s="9">
        <v>6</v>
      </c>
      <c r="E96" s="41" t="s">
        <v>76</v>
      </c>
      <c r="F96" s="17">
        <v>-0.15</v>
      </c>
      <c r="G96" s="2" t="e">
        <f>F96*G93</f>
        <v>#N/A</v>
      </c>
      <c r="L96" s="503"/>
      <c r="P96" s="2"/>
      <c r="R96" s="37"/>
    </row>
    <row r="97" spans="4:18" ht="17.25" customHeight="1">
      <c r="D97" s="42">
        <v>7</v>
      </c>
      <c r="E97" s="43" t="s">
        <v>77</v>
      </c>
      <c r="G97" s="44" t="e">
        <f>SUM(G93:G96)</f>
        <v>#N/A</v>
      </c>
      <c r="L97" s="503"/>
      <c r="P97" s="2"/>
      <c r="R97" s="37"/>
    </row>
    <row r="98" spans="4:18">
      <c r="L98" s="501"/>
    </row>
  </sheetData>
  <mergeCells count="63">
    <mergeCell ref="L89:Q89"/>
    <mergeCell ref="L92:L98"/>
    <mergeCell ref="D80:D82"/>
    <mergeCell ref="E80:E82"/>
    <mergeCell ref="J80:J82"/>
    <mergeCell ref="D83:D86"/>
    <mergeCell ref="E83:E86"/>
    <mergeCell ref="J83:J86"/>
    <mergeCell ref="D72:D75"/>
    <mergeCell ref="E72:E75"/>
    <mergeCell ref="J72:J75"/>
    <mergeCell ref="D76:D79"/>
    <mergeCell ref="E76:E79"/>
    <mergeCell ref="J76:J79"/>
    <mergeCell ref="D62:D65"/>
    <mergeCell ref="E62:E65"/>
    <mergeCell ref="J62:J65"/>
    <mergeCell ref="D66:D69"/>
    <mergeCell ref="E66:E69"/>
    <mergeCell ref="J66:J69"/>
    <mergeCell ref="D55:D57"/>
    <mergeCell ref="E55:E57"/>
    <mergeCell ref="J55:J57"/>
    <mergeCell ref="D58:D61"/>
    <mergeCell ref="E58:E61"/>
    <mergeCell ref="J58:J61"/>
    <mergeCell ref="D50:D52"/>
    <mergeCell ref="E50:E52"/>
    <mergeCell ref="J50:J52"/>
    <mergeCell ref="D53:D54"/>
    <mergeCell ref="E53:E54"/>
    <mergeCell ref="J53:J54"/>
    <mergeCell ref="D39:D42"/>
    <mergeCell ref="E39:E42"/>
    <mergeCell ref="J39:J42"/>
    <mergeCell ref="D43:D46"/>
    <mergeCell ref="E43:E46"/>
    <mergeCell ref="J43:J46"/>
    <mergeCell ref="D31:D34"/>
    <mergeCell ref="E31:E34"/>
    <mergeCell ref="J31:J34"/>
    <mergeCell ref="D35:D38"/>
    <mergeCell ref="E35:E38"/>
    <mergeCell ref="J35:J38"/>
    <mergeCell ref="D23:D26"/>
    <mergeCell ref="E23:E26"/>
    <mergeCell ref="J23:J26"/>
    <mergeCell ref="D27:D30"/>
    <mergeCell ref="E27:E30"/>
    <mergeCell ref="J27:J30"/>
    <mergeCell ref="D15:D18"/>
    <mergeCell ref="E15:E18"/>
    <mergeCell ref="J15:J18"/>
    <mergeCell ref="D19:D22"/>
    <mergeCell ref="E19:E22"/>
    <mergeCell ref="J19:J22"/>
    <mergeCell ref="D2:J3"/>
    <mergeCell ref="D7:D10"/>
    <mergeCell ref="E7:E10"/>
    <mergeCell ref="J7:J10"/>
    <mergeCell ref="D11:D14"/>
    <mergeCell ref="E11:E14"/>
    <mergeCell ref="J11:J14"/>
  </mergeCells>
  <conditionalFormatting sqref="N92:Q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ML67"/>
  <sheetViews>
    <sheetView showGridLines="0" tabSelected="1" zoomScaleNormal="100" workbookViewId="0"/>
  </sheetViews>
  <sheetFormatPr defaultColWidth="9.140625" defaultRowHeight="15" zeroHeight="1"/>
  <cols>
    <col min="1" max="1" width="16.42578125" style="50" customWidth="1"/>
    <col min="2" max="2" width="21.7109375" style="51" customWidth="1"/>
    <col min="3" max="3" width="25.140625" style="51" customWidth="1"/>
    <col min="4" max="4" width="11.7109375" style="51" customWidth="1"/>
    <col min="5" max="5" width="9.42578125" style="51" customWidth="1"/>
    <col min="6" max="6" width="20.140625" style="51" customWidth="1"/>
    <col min="7" max="7" width="15.85546875" style="51" customWidth="1"/>
    <col min="8" max="8" width="10.140625" style="51" customWidth="1"/>
    <col min="9" max="9" width="20.5703125" style="51" customWidth="1"/>
    <col min="10" max="10" width="22.140625" style="51" customWidth="1"/>
    <col min="11" max="11" width="17.7109375" style="52" customWidth="1"/>
    <col min="12" max="12" width="17.5703125" style="52" customWidth="1"/>
    <col min="13" max="13" width="18.5703125" style="52" customWidth="1"/>
    <col min="14" max="14" width="14.5703125" style="52" customWidth="1"/>
    <col min="15" max="15" width="13.5703125" style="52" customWidth="1"/>
    <col min="16" max="16" width="13.140625" style="52" customWidth="1"/>
    <col min="17" max="22" width="9.140625" style="52" customWidth="1"/>
    <col min="23" max="23" width="10.140625" style="52" customWidth="1"/>
    <col min="24" max="133" width="11.5703125" style="52" customWidth="1"/>
    <col min="134" max="1026" width="9.140625" style="52" customWidth="1"/>
    <col min="1027" max="1058" width="9.140625" customWidth="1"/>
  </cols>
  <sheetData>
    <row r="1" spans="1:45" s="55" customFormat="1" ht="15.75">
      <c r="A1" s="53" t="s">
        <v>2376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45" s="55" customFormat="1" ht="12.75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  <c r="L2" s="58"/>
      <c r="M2" s="58"/>
      <c r="N2" s="58"/>
    </row>
    <row r="3" spans="1:45" ht="25.5" customHeight="1">
      <c r="A3" s="504" t="s">
        <v>89</v>
      </c>
      <c r="B3" s="504"/>
      <c r="C3" s="60"/>
      <c r="D3" s="505" t="s">
        <v>2049</v>
      </c>
      <c r="E3" s="505"/>
      <c r="F3" s="506"/>
      <c r="G3" s="506"/>
      <c r="H3" s="506"/>
      <c r="I3" s="61"/>
      <c r="J3" s="59" t="s">
        <v>90</v>
      </c>
      <c r="K3" s="62"/>
      <c r="M3" s="63"/>
    </row>
    <row r="4" spans="1:45">
      <c r="A4" s="504" t="s">
        <v>91</v>
      </c>
      <c r="B4" s="504"/>
      <c r="C4" s="60"/>
      <c r="D4" s="505" t="s">
        <v>2051</v>
      </c>
      <c r="E4" s="505"/>
      <c r="F4" s="509"/>
      <c r="G4" s="509"/>
      <c r="H4" s="509"/>
      <c r="I4" s="64"/>
      <c r="J4" s="59" t="s">
        <v>94</v>
      </c>
      <c r="K4" s="65"/>
      <c r="M4" s="66"/>
    </row>
    <row r="5" spans="1:45">
      <c r="A5" s="504" t="s">
        <v>95</v>
      </c>
      <c r="B5" s="504"/>
      <c r="C5" s="67"/>
      <c r="D5" s="507" t="s">
        <v>92</v>
      </c>
      <c r="E5" s="507"/>
      <c r="F5" s="508" t="s">
        <v>93</v>
      </c>
      <c r="G5" s="508"/>
      <c r="H5" s="508"/>
      <c r="I5" s="67"/>
      <c r="J5" s="59" t="s">
        <v>99</v>
      </c>
      <c r="K5" s="68" t="e">
        <f>PMT(K3/12,K4,(-F3+-F4)*100000)</f>
        <v>#NUM!</v>
      </c>
      <c r="M5" s="69"/>
    </row>
    <row r="6" spans="1:45" s="55" customFormat="1" ht="27" customHeight="1">
      <c r="A6" s="504" t="s">
        <v>2048</v>
      </c>
      <c r="B6" s="504"/>
      <c r="C6" s="70"/>
      <c r="D6" s="507" t="s">
        <v>97</v>
      </c>
      <c r="E6" s="507"/>
      <c r="F6" s="514"/>
      <c r="G6" s="514"/>
      <c r="H6" s="514"/>
      <c r="I6" s="323"/>
      <c r="J6" s="58"/>
      <c r="K6" s="58"/>
      <c r="L6" s="58"/>
      <c r="M6" s="58"/>
      <c r="P6" s="52"/>
    </row>
    <row r="7" spans="1:45" s="312" customFormat="1" ht="38.25" customHeight="1">
      <c r="A7" s="309" t="s">
        <v>2375</v>
      </c>
      <c r="B7" s="309" t="s">
        <v>101</v>
      </c>
      <c r="C7" s="309" t="s">
        <v>102</v>
      </c>
      <c r="D7" s="309" t="s">
        <v>103</v>
      </c>
      <c r="E7" s="310" t="s">
        <v>104</v>
      </c>
      <c r="F7" s="310" t="s">
        <v>2077</v>
      </c>
      <c r="G7" s="310" t="s">
        <v>105</v>
      </c>
      <c r="H7" s="309" t="s">
        <v>106</v>
      </c>
      <c r="I7" s="309" t="s">
        <v>107</v>
      </c>
      <c r="J7" s="309" t="s">
        <v>108</v>
      </c>
      <c r="K7" s="309" t="s">
        <v>109</v>
      </c>
      <c r="L7" s="309" t="s">
        <v>110</v>
      </c>
      <c r="M7" s="309" t="s">
        <v>92</v>
      </c>
      <c r="N7" s="309" t="s">
        <v>111</v>
      </c>
      <c r="O7" s="309" t="s">
        <v>112</v>
      </c>
      <c r="P7" s="95"/>
      <c r="Q7" s="311"/>
      <c r="R7" s="148"/>
      <c r="S7" s="148"/>
      <c r="T7" s="148"/>
      <c r="U7" s="148"/>
      <c r="V7" s="148"/>
      <c r="W7" s="148" t="s">
        <v>2374</v>
      </c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</row>
    <row r="8" spans="1:45" s="79" customFormat="1" ht="12.75">
      <c r="A8" s="71" t="s">
        <v>113</v>
      </c>
      <c r="B8" s="71"/>
      <c r="C8" s="71"/>
      <c r="D8" s="72"/>
      <c r="E8" s="71"/>
      <c r="F8" s="77"/>
      <c r="G8" s="73"/>
      <c r="H8" s="284">
        <f t="shared" ref="H8:H13" ca="1" si="0">IF(G8&gt;0,(TODAY()-G8)/365,0)</f>
        <v>0</v>
      </c>
      <c r="I8" s="283">
        <f ca="1">H8+K4/12</f>
        <v>0</v>
      </c>
      <c r="J8" s="75"/>
      <c r="K8" s="76"/>
      <c r="L8" s="77"/>
      <c r="M8" s="77"/>
      <c r="N8" s="78"/>
      <c r="O8" s="78"/>
      <c r="P8" s="52"/>
      <c r="W8" s="79" t="s">
        <v>121</v>
      </c>
      <c r="X8" s="79" t="s">
        <v>98</v>
      </c>
      <c r="Y8" s="80" t="s">
        <v>93</v>
      </c>
      <c r="AA8" s="79" t="s">
        <v>122</v>
      </c>
    </row>
    <row r="9" spans="1:45" s="79" customFormat="1" ht="12.75">
      <c r="A9" s="71" t="s">
        <v>123</v>
      </c>
      <c r="B9" s="71"/>
      <c r="C9" s="71"/>
      <c r="D9" s="72"/>
      <c r="E9" s="71"/>
      <c r="F9" s="77"/>
      <c r="G9" s="73"/>
      <c r="H9" s="284">
        <f t="shared" ca="1" si="0"/>
        <v>0</v>
      </c>
      <c r="I9" s="74">
        <f ca="1">H9+K4/12</f>
        <v>0</v>
      </c>
      <c r="J9" s="75"/>
      <c r="K9" s="76"/>
      <c r="L9" s="77"/>
      <c r="M9" s="77"/>
      <c r="N9" s="78"/>
      <c r="O9" s="78"/>
      <c r="W9" s="79" t="s">
        <v>128</v>
      </c>
      <c r="X9" s="79" t="s">
        <v>129</v>
      </c>
      <c r="Y9" s="80"/>
      <c r="AA9" s="79" t="s">
        <v>124</v>
      </c>
    </row>
    <row r="10" spans="1:45" s="79" customFormat="1" ht="12.75">
      <c r="A10" s="71" t="s">
        <v>123</v>
      </c>
      <c r="B10" s="71"/>
      <c r="C10" s="71"/>
      <c r="D10" s="72"/>
      <c r="E10" s="71"/>
      <c r="F10" s="77"/>
      <c r="G10" s="73"/>
      <c r="H10" s="284">
        <f t="shared" ca="1" si="0"/>
        <v>0</v>
      </c>
      <c r="I10" s="74">
        <f ca="1">H10+K4/12</f>
        <v>0</v>
      </c>
      <c r="J10" s="75"/>
      <c r="K10" s="76"/>
      <c r="L10" s="77"/>
      <c r="M10" s="77"/>
      <c r="N10" s="78"/>
      <c r="O10" s="78"/>
      <c r="W10" s="79" t="s">
        <v>96</v>
      </c>
      <c r="X10" s="79" t="s">
        <v>133</v>
      </c>
      <c r="Y10" s="80"/>
      <c r="AA10" s="79" t="s">
        <v>115</v>
      </c>
    </row>
    <row r="11" spans="1:45">
      <c r="A11" s="71" t="s">
        <v>123</v>
      </c>
      <c r="B11" s="71"/>
      <c r="C11" s="71"/>
      <c r="D11" s="72"/>
      <c r="E11" s="71"/>
      <c r="F11" s="77"/>
      <c r="G11" s="73"/>
      <c r="H11" s="284">
        <f t="shared" ca="1" si="0"/>
        <v>0</v>
      </c>
      <c r="I11" s="74">
        <f ca="1">H11+K4/12</f>
        <v>0</v>
      </c>
      <c r="J11" s="75"/>
      <c r="K11" s="76"/>
      <c r="L11" s="81"/>
      <c r="M11" s="77"/>
      <c r="N11" s="78"/>
      <c r="O11" s="78"/>
      <c r="W11" s="52" t="s">
        <v>134</v>
      </c>
      <c r="X11" s="79" t="s">
        <v>2079</v>
      </c>
      <c r="Y11" s="79"/>
    </row>
    <row r="12" spans="1:45">
      <c r="A12" s="71" t="s">
        <v>123</v>
      </c>
      <c r="B12" s="71"/>
      <c r="C12" s="71"/>
      <c r="D12" s="72"/>
      <c r="E12" s="71"/>
      <c r="F12" s="77"/>
      <c r="G12" s="73"/>
      <c r="H12" s="284">
        <f t="shared" ca="1" si="0"/>
        <v>0</v>
      </c>
      <c r="I12" s="74">
        <f ca="1">H12+K4/12</f>
        <v>0</v>
      </c>
      <c r="J12" s="75"/>
      <c r="K12" s="76"/>
      <c r="L12" s="81"/>
      <c r="M12" s="77"/>
      <c r="N12" s="78"/>
      <c r="O12" s="78"/>
      <c r="W12" s="52" t="s">
        <v>135</v>
      </c>
      <c r="X12" s="79" t="s">
        <v>2080</v>
      </c>
      <c r="Y12" s="79"/>
    </row>
    <row r="13" spans="1:45">
      <c r="A13" s="71"/>
      <c r="B13" s="71"/>
      <c r="C13" s="71"/>
      <c r="D13" s="72"/>
      <c r="E13" s="71"/>
      <c r="F13" s="77"/>
      <c r="G13" s="73"/>
      <c r="H13" s="284">
        <f t="shared" ca="1" si="0"/>
        <v>0</v>
      </c>
      <c r="I13" s="74">
        <f ca="1">H13+K4/12</f>
        <v>0</v>
      </c>
      <c r="J13" s="75"/>
      <c r="K13" s="76"/>
      <c r="L13" s="81"/>
      <c r="M13" s="77"/>
      <c r="N13" s="78"/>
      <c r="O13" s="78"/>
      <c r="W13" s="52" t="s">
        <v>136</v>
      </c>
      <c r="X13" s="79" t="s">
        <v>2081</v>
      </c>
      <c r="Y13" s="79"/>
    </row>
    <row r="14" spans="1:45" s="55" customFormat="1" ht="12.75">
      <c r="A14" s="82"/>
      <c r="B14" s="83"/>
      <c r="C14" s="83"/>
      <c r="D14" s="84"/>
      <c r="E14" s="83"/>
      <c r="F14" s="83"/>
      <c r="G14" s="83"/>
      <c r="H14" s="83"/>
      <c r="I14" s="83"/>
      <c r="J14" s="57"/>
      <c r="K14" s="85"/>
      <c r="L14" s="58"/>
      <c r="M14" s="58"/>
      <c r="N14" s="58"/>
      <c r="W14" s="55" t="s">
        <v>137</v>
      </c>
      <c r="X14" s="79" t="s">
        <v>2085</v>
      </c>
      <c r="Y14" s="79"/>
    </row>
    <row r="15" spans="1:45">
      <c r="A15" s="87" t="s">
        <v>138</v>
      </c>
      <c r="B15" s="71"/>
      <c r="C15" s="87" t="s">
        <v>139</v>
      </c>
      <c r="D15" s="71"/>
      <c r="E15" s="88"/>
      <c r="F15" s="89" t="s">
        <v>140</v>
      </c>
      <c r="G15" s="90">
        <f t="array" ref="G15">MIN(IF(E9:E13&gt;=300,E9:E13))</f>
        <v>0</v>
      </c>
      <c r="H15" s="88"/>
      <c r="I15" s="88"/>
      <c r="J15" s="70"/>
      <c r="K15" s="85"/>
      <c r="L15" s="85"/>
      <c r="M15" s="85"/>
      <c r="N15" s="85"/>
      <c r="W15" s="52" t="s">
        <v>141</v>
      </c>
      <c r="X15" s="86" t="s">
        <v>2082</v>
      </c>
      <c r="Y15" s="55"/>
      <c r="Z15" s="55"/>
    </row>
    <row r="16" spans="1:45">
      <c r="A16" s="87" t="s">
        <v>142</v>
      </c>
      <c r="B16" s="71"/>
      <c r="C16" s="87" t="s">
        <v>32</v>
      </c>
      <c r="D16" s="71"/>
      <c r="E16" s="88"/>
      <c r="F16" s="89"/>
      <c r="G16" s="90"/>
      <c r="H16" s="88"/>
      <c r="I16" s="88"/>
      <c r="J16" s="70"/>
      <c r="K16" s="85"/>
      <c r="L16" s="85"/>
      <c r="M16" s="85"/>
      <c r="N16" s="85"/>
      <c r="W16" s="52" t="s">
        <v>143</v>
      </c>
      <c r="X16" s="86" t="s">
        <v>2083</v>
      </c>
    </row>
    <row r="17" spans="1:26" s="95" customFormat="1" ht="38.25">
      <c r="A17" s="91" t="s">
        <v>144</v>
      </c>
      <c r="B17" s="515"/>
      <c r="C17" s="515"/>
      <c r="D17" s="515"/>
      <c r="E17" s="92"/>
      <c r="F17" s="92"/>
      <c r="G17" s="92"/>
      <c r="H17" s="92"/>
      <c r="I17" s="92"/>
      <c r="J17" s="93"/>
      <c r="K17" s="94"/>
      <c r="L17" s="94"/>
      <c r="M17" s="94"/>
      <c r="N17" s="94"/>
      <c r="W17" s="95" t="s">
        <v>2373</v>
      </c>
      <c r="X17" s="86" t="s">
        <v>2084</v>
      </c>
      <c r="Y17" s="52"/>
      <c r="Z17" s="52"/>
    </row>
    <row r="18" spans="1:26" ht="28.5" customHeight="1">
      <c r="A18" s="87" t="s">
        <v>145</v>
      </c>
      <c r="B18" s="516"/>
      <c r="C18" s="516"/>
      <c r="D18" s="516"/>
      <c r="E18" s="88"/>
      <c r="F18" s="92"/>
      <c r="G18" s="92"/>
      <c r="H18" s="92"/>
      <c r="J18" s="70"/>
      <c r="K18" s="85"/>
      <c r="L18" s="85"/>
      <c r="M18" s="85"/>
      <c r="N18" s="85"/>
      <c r="W18" s="52" t="s">
        <v>146</v>
      </c>
      <c r="X18" s="86" t="s">
        <v>2370</v>
      </c>
    </row>
    <row r="19" spans="1:26" s="55" customFormat="1" ht="27.75" customHeight="1">
      <c r="A19" s="87" t="s">
        <v>147</v>
      </c>
      <c r="B19" s="510"/>
      <c r="C19" s="511"/>
      <c r="D19" s="512"/>
      <c r="E19" s="83"/>
      <c r="F19" s="92"/>
      <c r="G19" s="92"/>
      <c r="H19" s="92"/>
      <c r="I19" s="83"/>
      <c r="J19" s="57"/>
      <c r="K19" s="58"/>
      <c r="L19" s="58"/>
      <c r="M19" s="58"/>
      <c r="N19" s="58"/>
      <c r="X19" s="52" t="s">
        <v>2086</v>
      </c>
    </row>
    <row r="20" spans="1:26" s="55" customFormat="1" ht="90" customHeight="1">
      <c r="A20" s="87" t="s">
        <v>148</v>
      </c>
      <c r="B20" s="513"/>
      <c r="C20" s="513"/>
      <c r="D20" s="513"/>
      <c r="E20" s="57"/>
      <c r="F20" s="92"/>
      <c r="G20" s="92"/>
      <c r="H20" s="92"/>
      <c r="I20" s="57"/>
      <c r="J20" s="57"/>
      <c r="K20" s="58"/>
      <c r="L20" s="58"/>
      <c r="M20" s="58"/>
      <c r="N20" s="58"/>
      <c r="X20" s="55" t="s">
        <v>2088</v>
      </c>
    </row>
    <row r="21" spans="1:26" s="52" customFormat="1" ht="12.75">
      <c r="E21" s="70"/>
      <c r="F21" s="92"/>
      <c r="G21" s="92"/>
      <c r="H21" s="92"/>
      <c r="I21" s="70"/>
      <c r="J21" s="70"/>
      <c r="K21" s="85"/>
      <c r="L21" s="85"/>
      <c r="M21" s="85"/>
      <c r="N21" s="85"/>
      <c r="X21" s="55" t="s">
        <v>2087</v>
      </c>
    </row>
    <row r="22" spans="1:26" s="52" customFormat="1" ht="12.75">
      <c r="E22" s="70"/>
      <c r="F22" s="92"/>
      <c r="G22" s="92"/>
      <c r="H22" s="92"/>
      <c r="I22" s="70"/>
      <c r="J22" s="70"/>
      <c r="K22" s="85"/>
      <c r="L22" s="85"/>
      <c r="M22" s="85"/>
      <c r="N22" s="85"/>
    </row>
    <row r="23" spans="1:26">
      <c r="A23" s="97"/>
      <c r="B23" s="70"/>
      <c r="C23" s="70"/>
      <c r="D23" s="70"/>
      <c r="E23" s="70"/>
      <c r="F23" s="70"/>
      <c r="G23" s="70"/>
      <c r="H23" s="70"/>
      <c r="I23" s="70"/>
      <c r="J23" s="70"/>
      <c r="K23" s="85"/>
      <c r="L23" s="85"/>
      <c r="M23" s="85"/>
      <c r="N23" s="85"/>
    </row>
    <row r="24" spans="1:26">
      <c r="A24" s="97"/>
      <c r="B24" s="70"/>
      <c r="C24" s="70"/>
      <c r="D24" s="70"/>
      <c r="E24" s="70"/>
      <c r="F24" s="70"/>
      <c r="G24" s="70"/>
      <c r="H24" s="70"/>
      <c r="I24" s="70"/>
      <c r="J24" s="70"/>
      <c r="K24" s="85"/>
      <c r="L24" s="85"/>
      <c r="M24" s="85"/>
      <c r="N24" s="85"/>
    </row>
    <row r="25" spans="1:26">
      <c r="A25" s="97"/>
      <c r="B25" s="70"/>
      <c r="C25" s="70"/>
      <c r="D25" s="70"/>
      <c r="E25" s="70"/>
      <c r="F25" s="70"/>
      <c r="G25" s="70"/>
      <c r="H25" s="70"/>
      <c r="I25" s="70"/>
      <c r="J25" s="70"/>
      <c r="K25" s="85"/>
      <c r="L25" s="85"/>
      <c r="M25" s="85"/>
      <c r="N25" s="85"/>
    </row>
    <row r="26" spans="1:26">
      <c r="A26" s="97"/>
      <c r="B26" s="70"/>
      <c r="C26" s="70"/>
      <c r="D26" s="70"/>
      <c r="E26" s="70"/>
      <c r="F26" s="70"/>
      <c r="G26" s="70"/>
      <c r="H26" s="70"/>
      <c r="I26" s="70"/>
      <c r="J26" s="70"/>
      <c r="K26" s="85"/>
      <c r="L26" s="85"/>
      <c r="M26" s="85"/>
      <c r="N26" s="85"/>
    </row>
    <row r="27" spans="1:26">
      <c r="A27" s="97"/>
      <c r="B27" s="70"/>
      <c r="C27" s="70"/>
      <c r="D27" s="70"/>
      <c r="E27" s="70"/>
      <c r="F27" s="70"/>
      <c r="G27" s="70"/>
      <c r="H27" s="70"/>
      <c r="I27" s="70"/>
      <c r="J27" s="70"/>
      <c r="K27" s="85"/>
      <c r="L27" s="85"/>
      <c r="M27" s="85"/>
      <c r="N27" s="85"/>
    </row>
    <row r="28" spans="1:26">
      <c r="A28" s="97"/>
      <c r="B28" s="70"/>
      <c r="C28" s="70"/>
      <c r="D28" s="70"/>
      <c r="E28" s="70"/>
      <c r="F28" s="70"/>
      <c r="G28" s="70"/>
      <c r="H28" s="70"/>
      <c r="I28" s="70"/>
      <c r="J28" s="70"/>
      <c r="K28" s="85"/>
      <c r="L28" s="85"/>
      <c r="M28" s="85"/>
      <c r="N28" s="85"/>
    </row>
    <row r="29" spans="1:26"/>
    <row r="30" spans="1:26"/>
    <row r="31" spans="1:26"/>
    <row r="32" spans="1:26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sheetProtection password="857C" sheet="1" objects="1" scenarios="1" formatCells="0" formatColumns="0" formatRows="0"/>
  <mergeCells count="16">
    <mergeCell ref="B19:D19"/>
    <mergeCell ref="B20:D20"/>
    <mergeCell ref="D6:E6"/>
    <mergeCell ref="F6:H6"/>
    <mergeCell ref="A6:B6"/>
    <mergeCell ref="B17:D17"/>
    <mergeCell ref="B18:D18"/>
    <mergeCell ref="A3:B3"/>
    <mergeCell ref="D3:E3"/>
    <mergeCell ref="F3:H3"/>
    <mergeCell ref="A4:B4"/>
    <mergeCell ref="D5:E5"/>
    <mergeCell ref="F5:H5"/>
    <mergeCell ref="D4:E4"/>
    <mergeCell ref="F4:H4"/>
    <mergeCell ref="A5:B5"/>
  </mergeCells>
  <conditionalFormatting sqref="H8">
    <cfRule type="cellIs" dxfId="35" priority="1" operator="lessThan">
      <formula>3</formula>
    </cfRule>
  </conditionalFormatting>
  <dataValidations count="35">
    <dataValidation type="list" allowBlank="1" showInputMessage="1" showErrorMessage="1" sqref="F5" xr:uid="{00000000-0002-0000-0500-000000000000}">
      <formula1>Loan_Type</formula1>
      <formula2>0</formula2>
    </dataValidation>
    <dataValidation type="list" allowBlank="1" showInputMessage="1" showErrorMessage="1" sqref="C5" xr:uid="{00000000-0002-0000-0500-000001000000}">
      <formula1>$W$7:$W$18</formula1>
    </dataValidation>
    <dataValidation type="list" allowBlank="1" showInputMessage="1" showErrorMessage="1" sqref="B15:B16" xr:uid="{00000000-0002-0000-0500-000002000000}">
      <formula1>Yes</formula1>
      <formula2>0</formula2>
    </dataValidation>
    <dataValidation type="list" allowBlank="1" showInputMessage="1" showErrorMessage="1" sqref="A8:A13" xr:uid="{00000000-0002-0000-0500-000003000000}">
      <formula1>Applicant</formula1>
      <formula2>0</formula2>
    </dataValidation>
    <dataValidation type="list" allowBlank="1" showInputMessage="1" showErrorMessage="1" sqref="C9:C13" xr:uid="{00000000-0002-0000-0500-000004000000}">
      <formula1>Relationship</formula1>
      <formula2>0</formula2>
    </dataValidation>
    <dataValidation type="list" allowBlank="1" showInputMessage="1" showErrorMessage="1" sqref="J14:J19" xr:uid="{00000000-0002-0000-0500-000005000000}">
      <formula1>industry_type</formula1>
      <formula2>0</formula2>
    </dataValidation>
    <dataValidation type="list" allowBlank="1" showInputMessage="1" showErrorMessage="1" sqref="K19" xr:uid="{00000000-0002-0000-0500-000006000000}">
      <formula1>segment</formula1>
      <formula2>0</formula2>
    </dataValidation>
    <dataValidation type="list" allowBlank="1" showInputMessage="1" showErrorMessage="1" sqref="J8:J13" xr:uid="{00000000-0002-0000-0500-000007000000}">
      <formula1>Biz_Type</formula1>
      <formula2>0</formula2>
    </dataValidation>
    <dataValidation type="list" allowBlank="1" showInputMessage="1" showErrorMessage="1" sqref="N8:O13" xr:uid="{00000000-0002-0000-0500-000008000000}">
      <formula1>FI</formula1>
      <formula2>0</formula2>
    </dataValidation>
    <dataValidation type="list" allowBlank="1" showInputMessage="1" showErrorMessage="1" sqref="K8" xr:uid="{00000000-0002-0000-0500-000009000000}">
      <formula1>INDIRECT($J$8)</formula1>
      <formula2>0</formula2>
    </dataValidation>
    <dataValidation type="list" allowBlank="1" showInputMessage="1" showErrorMessage="1" sqref="K10" xr:uid="{00000000-0002-0000-0500-00000A000000}">
      <formula1>INDIRECT($J$10)</formula1>
      <formula2>0</formula2>
    </dataValidation>
    <dataValidation type="list" allowBlank="1" showInputMessage="1" showErrorMessage="1" sqref="L8" xr:uid="{00000000-0002-0000-0500-00000B000000}">
      <formula1>INDIRECT($K$8)</formula1>
      <formula2>0</formula2>
    </dataValidation>
    <dataValidation type="list" allowBlank="1" showInputMessage="1" showErrorMessage="1" sqref="M8" xr:uid="{00000000-0002-0000-0500-00000C000000}">
      <formula1>INDIRECT($L$8)</formula1>
      <formula2>0</formula2>
    </dataValidation>
    <dataValidation type="list" allowBlank="1" showInputMessage="1" showErrorMessage="1" sqref="C8" xr:uid="{00000000-0002-0000-0500-00000D000000}">
      <formula1>FirmType</formula1>
      <formula2>0</formula2>
    </dataValidation>
    <dataValidation type="list" allowBlank="1" showInputMessage="1" showErrorMessage="1" sqref="E8" xr:uid="{00000000-0002-0000-0500-00000E000000}">
      <formula1>"1,2,3,4,5,6,7,8,9,NA"</formula1>
      <formula2>0</formula2>
    </dataValidation>
    <dataValidation type="list" allowBlank="1" showInputMessage="1" showErrorMessage="1" sqref="B17:D17" xr:uid="{00000000-0002-0000-0500-00000F000000}">
      <formula1>"Yes,No"</formula1>
      <formula2>0</formula2>
    </dataValidation>
    <dataValidation type="list" allowBlank="1" showInputMessage="1" showErrorMessage="1" sqref="L9" xr:uid="{00000000-0002-0000-0500-000010000000}">
      <formula1>INDIRECT($K$9)</formula1>
      <formula2>0</formula2>
    </dataValidation>
    <dataValidation type="list" allowBlank="1" showInputMessage="1" showErrorMessage="1" sqref="L10" xr:uid="{00000000-0002-0000-0500-000011000000}">
      <formula1>INDIRECT($K$10)</formula1>
      <formula2>0</formula2>
    </dataValidation>
    <dataValidation type="list" allowBlank="1" showInputMessage="1" showErrorMessage="1" sqref="L11" xr:uid="{00000000-0002-0000-0500-000012000000}">
      <formula1>INDIRECT($K$11)</formula1>
      <formula2>0</formula2>
    </dataValidation>
    <dataValidation type="list" allowBlank="1" showInputMessage="1" showErrorMessage="1" sqref="L12" xr:uid="{00000000-0002-0000-0500-000013000000}">
      <formula1>INDIRECT($K$12)</formula1>
      <formula2>0</formula2>
    </dataValidation>
    <dataValidation type="list" allowBlank="1" showInputMessage="1" showErrorMessage="1" sqref="L13" xr:uid="{00000000-0002-0000-0500-000014000000}">
      <formula1>INDIRECT($K$13)</formula1>
      <formula2>0</formula2>
    </dataValidation>
    <dataValidation type="list" allowBlank="1" showInputMessage="1" showErrorMessage="1" sqref="M9" xr:uid="{00000000-0002-0000-0500-000015000000}">
      <formula1>INDIRECT($L$9)</formula1>
      <formula2>0</formula2>
    </dataValidation>
    <dataValidation type="list" allowBlank="1" showInputMessage="1" showErrorMessage="1" sqref="M10" xr:uid="{00000000-0002-0000-0500-000016000000}">
      <formula1>INDIRECT($L$10)</formula1>
      <formula2>0</formula2>
    </dataValidation>
    <dataValidation type="list" allowBlank="1" showInputMessage="1" showErrorMessage="1" sqref="M11" xr:uid="{00000000-0002-0000-0500-000017000000}">
      <formula1>INDIRECT($L$11)</formula1>
      <formula2>0</formula2>
    </dataValidation>
    <dataValidation type="list" allowBlank="1" showInputMessage="1" showErrorMessage="1" sqref="M12" xr:uid="{00000000-0002-0000-0500-000018000000}">
      <formula1>INDIRECT($L$12)</formula1>
      <formula2>0</formula2>
    </dataValidation>
    <dataValidation type="list" allowBlank="1" showInputMessage="1" showErrorMessage="1" sqref="M13" xr:uid="{00000000-0002-0000-0500-000019000000}">
      <formula1>INDIRECT($L$13)</formula1>
      <formula2>0</formula2>
    </dataValidation>
    <dataValidation type="list" allowBlank="1" showInputMessage="1" showErrorMessage="1" sqref="K9" xr:uid="{00000000-0002-0000-0500-00001A000000}">
      <formula1>INDIRECT($J$9)</formula1>
      <formula2>0</formula2>
    </dataValidation>
    <dataValidation type="list" allowBlank="1" showInputMessage="1" showErrorMessage="1" sqref="K11" xr:uid="{00000000-0002-0000-0500-00001B000000}">
      <formula1>INDIRECT($J$11)</formula1>
      <formula2>0</formula2>
    </dataValidation>
    <dataValidation type="list" allowBlank="1" showInputMessage="1" showErrorMessage="1" sqref="K12" xr:uid="{00000000-0002-0000-0500-00001C000000}">
      <formula1>INDIRECT($J$12)</formula1>
      <formula2>0</formula2>
    </dataValidation>
    <dataValidation type="list" allowBlank="1" showInputMessage="1" showErrorMessage="1" sqref="K13" xr:uid="{00000000-0002-0000-0500-00001D000000}">
      <formula1>INDIRECT($J$13)</formula1>
      <formula2>0</formula2>
    </dataValidation>
    <dataValidation type="list" allowBlank="1" showInputMessage="1" showErrorMessage="1" sqref="C6" xr:uid="{00000000-0002-0000-0500-00001E000000}">
      <formula1>"Religare, Clix Internal"</formula1>
    </dataValidation>
    <dataValidation type="list" allowBlank="1" showInputMessage="1" showErrorMessage="1" sqref="F8:F13" xr:uid="{00000000-0002-0000-0500-00001F000000}">
      <formula1>"Existing on Prv Loan Structure,Addition to Loan Structure"</formula1>
    </dataValidation>
    <dataValidation type="decimal" allowBlank="1" showInputMessage="1" showErrorMessage="1" errorTitle="Max Loan" error="Max Loan Upto Rs 20 Lacs" sqref="F3:H3" xr:uid="{00000000-0002-0000-0500-000020000000}">
      <formula1>0</formula1>
      <formula2>41</formula2>
    </dataValidation>
    <dataValidation type="list" allowBlank="1" showInputMessage="1" showErrorMessage="1" sqref="F6:H6" xr:uid="{00000000-0002-0000-0500-000021000000}">
      <formula1>$X$11:$X$18</formula1>
    </dataValidation>
    <dataValidation type="list" allowBlank="1" showInputMessage="1" showErrorMessage="1" sqref="I6" xr:uid="{00000000-0002-0000-0500-000022000000}">
      <formula1>$X$19:$X$21</formula1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MK71"/>
  <sheetViews>
    <sheetView showGridLines="0" topLeftCell="A55" zoomScale="80" zoomScaleNormal="80" workbookViewId="0">
      <selection activeCell="A65" sqref="A65:F65"/>
    </sheetView>
  </sheetViews>
  <sheetFormatPr defaultRowHeight="43.5" customHeight="1"/>
  <cols>
    <col min="1" max="1" width="9.140625" style="98" customWidth="1"/>
    <col min="2" max="2" width="46.7109375" style="99" customWidth="1"/>
    <col min="3" max="3" width="18.140625" style="99" customWidth="1"/>
    <col min="4" max="4" width="23.85546875" style="99" customWidth="1"/>
    <col min="5" max="5" width="16.140625" style="99" customWidth="1"/>
    <col min="6" max="6" width="28.42578125" style="99" customWidth="1"/>
    <col min="7" max="8" width="13.7109375" style="314" bestFit="1" customWidth="1"/>
    <col min="9" max="21" width="9.140625" style="314" customWidth="1"/>
    <col min="22" max="239" width="9.140625" style="99" customWidth="1"/>
    <col min="240" max="240" width="46" style="99" customWidth="1"/>
    <col min="241" max="241" width="16.5703125" style="99" customWidth="1"/>
    <col min="242" max="242" width="23.85546875" style="99" customWidth="1"/>
    <col min="243" max="243" width="16.140625" style="99" customWidth="1"/>
    <col min="244" max="244" width="16.42578125" style="99" customWidth="1"/>
    <col min="245" max="495" width="9.140625" style="99" customWidth="1"/>
    <col min="496" max="496" width="46" style="99" customWidth="1"/>
    <col min="497" max="497" width="16.5703125" style="99" customWidth="1"/>
    <col min="498" max="498" width="23.85546875" style="99" customWidth="1"/>
    <col min="499" max="499" width="16.140625" style="99" customWidth="1"/>
    <col min="500" max="500" width="16.42578125" style="99" customWidth="1"/>
    <col min="501" max="751" width="9.140625" style="99" customWidth="1"/>
    <col min="752" max="752" width="46" style="99" customWidth="1"/>
    <col min="753" max="753" width="16.5703125" style="99" customWidth="1"/>
    <col min="754" max="754" width="23.85546875" style="99" customWidth="1"/>
    <col min="755" max="755" width="16.140625" style="99" customWidth="1"/>
    <col min="756" max="756" width="16.42578125" style="99" customWidth="1"/>
    <col min="757" max="1007" width="9.140625" style="99" customWidth="1"/>
    <col min="1008" max="1008" width="46" style="99" customWidth="1"/>
    <col min="1009" max="1009" width="16.5703125" style="99" customWidth="1"/>
    <col min="1010" max="1010" width="23.85546875" style="99" customWidth="1"/>
    <col min="1011" max="1011" width="16.140625" style="99" customWidth="1"/>
    <col min="1012" max="1012" width="16.42578125" style="99" customWidth="1"/>
    <col min="1013" max="1025" width="9.140625" style="99" customWidth="1"/>
  </cols>
  <sheetData>
    <row r="1" spans="1:1025" s="294" customFormat="1" ht="18.75">
      <c r="A1" s="295" t="s">
        <v>149</v>
      </c>
      <c r="B1" s="525" t="s">
        <v>150</v>
      </c>
      <c r="C1" s="525"/>
      <c r="D1" s="525"/>
      <c r="E1" s="525"/>
      <c r="F1" s="525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293"/>
      <c r="BX1" s="293"/>
      <c r="BY1" s="293"/>
      <c r="BZ1" s="293"/>
      <c r="CA1" s="293"/>
      <c r="CB1" s="293"/>
      <c r="CC1" s="293"/>
      <c r="CD1" s="293"/>
      <c r="CE1" s="293"/>
      <c r="CF1" s="293"/>
      <c r="CG1" s="293"/>
      <c r="CH1" s="293"/>
      <c r="CI1" s="293"/>
      <c r="CJ1" s="293"/>
      <c r="CK1" s="293"/>
      <c r="CL1" s="293"/>
      <c r="CM1" s="293"/>
      <c r="CN1" s="293"/>
      <c r="CO1" s="293"/>
      <c r="CP1" s="293"/>
      <c r="CQ1" s="293"/>
      <c r="CR1" s="293"/>
      <c r="CS1" s="293"/>
      <c r="CT1" s="293"/>
      <c r="CU1" s="293"/>
      <c r="CV1" s="293"/>
      <c r="CW1" s="293"/>
      <c r="CX1" s="293"/>
      <c r="CY1" s="293"/>
      <c r="CZ1" s="293"/>
      <c r="DA1" s="293"/>
      <c r="DB1" s="293"/>
      <c r="DC1" s="293"/>
      <c r="DD1" s="293"/>
      <c r="DE1" s="293"/>
      <c r="DF1" s="293"/>
      <c r="DG1" s="293"/>
      <c r="DH1" s="293"/>
      <c r="DI1" s="293"/>
      <c r="DJ1" s="293"/>
      <c r="DK1" s="293"/>
      <c r="DL1" s="293"/>
      <c r="DM1" s="293"/>
      <c r="DN1" s="293"/>
      <c r="DO1" s="293"/>
      <c r="DP1" s="293"/>
      <c r="DQ1" s="293"/>
      <c r="DR1" s="293"/>
      <c r="DS1" s="293"/>
      <c r="DT1" s="293"/>
      <c r="DU1" s="293"/>
      <c r="DV1" s="293"/>
      <c r="DW1" s="293"/>
      <c r="DX1" s="293"/>
      <c r="DY1" s="293"/>
      <c r="DZ1" s="293"/>
      <c r="EA1" s="293"/>
      <c r="EB1" s="293"/>
      <c r="EC1" s="293"/>
      <c r="ED1" s="293"/>
      <c r="EE1" s="293"/>
      <c r="EF1" s="293"/>
      <c r="EG1" s="293"/>
      <c r="EH1" s="293"/>
      <c r="EI1" s="293"/>
      <c r="EJ1" s="293"/>
      <c r="EK1" s="293"/>
      <c r="EL1" s="293"/>
      <c r="EM1" s="293"/>
      <c r="EN1" s="293"/>
      <c r="EO1" s="293"/>
      <c r="EP1" s="293"/>
      <c r="EQ1" s="293"/>
      <c r="ER1" s="293"/>
      <c r="ES1" s="293"/>
      <c r="ET1" s="293"/>
      <c r="EU1" s="293"/>
      <c r="EV1" s="293"/>
      <c r="EW1" s="293"/>
      <c r="EX1" s="293"/>
      <c r="EY1" s="293"/>
      <c r="EZ1" s="293"/>
      <c r="FA1" s="293"/>
      <c r="FB1" s="293"/>
      <c r="FC1" s="293"/>
      <c r="FD1" s="293"/>
      <c r="FE1" s="293"/>
      <c r="FF1" s="293"/>
      <c r="FG1" s="293"/>
      <c r="FH1" s="293"/>
      <c r="FI1" s="293"/>
      <c r="FJ1" s="293"/>
      <c r="FK1" s="293"/>
      <c r="FL1" s="293"/>
      <c r="FM1" s="293"/>
      <c r="FN1" s="293"/>
      <c r="FO1" s="293"/>
      <c r="FP1" s="293"/>
      <c r="FQ1" s="293"/>
      <c r="FR1" s="293"/>
      <c r="FS1" s="293"/>
      <c r="FT1" s="293"/>
      <c r="FU1" s="293"/>
      <c r="FV1" s="293"/>
      <c r="FW1" s="293"/>
      <c r="FX1" s="293"/>
      <c r="FY1" s="293"/>
      <c r="FZ1" s="293"/>
      <c r="GA1" s="293"/>
      <c r="GB1" s="293"/>
      <c r="GC1" s="293"/>
      <c r="GD1" s="293"/>
      <c r="GE1" s="293"/>
      <c r="GF1" s="293"/>
      <c r="GG1" s="293"/>
      <c r="GH1" s="293"/>
      <c r="GI1" s="293"/>
      <c r="GJ1" s="293"/>
      <c r="GK1" s="293"/>
      <c r="GL1" s="293"/>
      <c r="GM1" s="293"/>
      <c r="GN1" s="293"/>
      <c r="GO1" s="293"/>
      <c r="GP1" s="293"/>
      <c r="GQ1" s="293"/>
      <c r="GR1" s="293"/>
      <c r="GS1" s="293"/>
      <c r="GT1" s="293"/>
      <c r="GU1" s="293"/>
      <c r="GV1" s="293"/>
      <c r="GW1" s="293"/>
      <c r="GX1" s="293"/>
      <c r="GY1" s="293"/>
      <c r="GZ1" s="293"/>
      <c r="HA1" s="293"/>
      <c r="HB1" s="293"/>
      <c r="HC1" s="293"/>
      <c r="HD1" s="293"/>
      <c r="HE1" s="293"/>
      <c r="HF1" s="293"/>
      <c r="HG1" s="293"/>
      <c r="HH1" s="293"/>
      <c r="HI1" s="293"/>
      <c r="HJ1" s="293"/>
      <c r="HK1" s="293"/>
      <c r="HL1" s="293"/>
      <c r="HM1" s="293"/>
      <c r="HN1" s="293"/>
      <c r="HO1" s="293"/>
      <c r="HP1" s="293"/>
      <c r="HQ1" s="293"/>
      <c r="HR1" s="293"/>
      <c r="HS1" s="293"/>
      <c r="HT1" s="293"/>
      <c r="HU1" s="293"/>
      <c r="HV1" s="293"/>
      <c r="HW1" s="293"/>
      <c r="HX1" s="293"/>
      <c r="HY1" s="293"/>
      <c r="HZ1" s="293"/>
      <c r="IA1" s="293"/>
      <c r="IB1" s="293"/>
      <c r="IC1" s="293"/>
      <c r="ID1" s="293"/>
      <c r="IE1" s="293"/>
      <c r="IF1" s="293"/>
      <c r="IG1" s="293"/>
      <c r="IH1" s="293"/>
      <c r="II1" s="293"/>
      <c r="IJ1" s="293"/>
      <c r="IK1" s="293"/>
      <c r="IL1" s="293"/>
      <c r="IM1" s="293"/>
      <c r="IN1" s="293"/>
      <c r="IO1" s="293"/>
      <c r="IP1" s="293"/>
      <c r="IQ1" s="293"/>
      <c r="IR1" s="293"/>
      <c r="IS1" s="293"/>
      <c r="IT1" s="293"/>
      <c r="IU1" s="293"/>
      <c r="IV1" s="293"/>
      <c r="IW1" s="293"/>
      <c r="IX1" s="293"/>
      <c r="IY1" s="293"/>
      <c r="IZ1" s="293"/>
      <c r="JA1" s="293"/>
      <c r="JB1" s="293"/>
      <c r="JC1" s="293"/>
      <c r="JD1" s="293"/>
      <c r="JE1" s="293"/>
      <c r="JF1" s="293"/>
      <c r="JG1" s="293"/>
      <c r="JH1" s="293"/>
      <c r="JI1" s="293"/>
      <c r="JJ1" s="293"/>
      <c r="JK1" s="293"/>
      <c r="JL1" s="293"/>
      <c r="JM1" s="293"/>
      <c r="JN1" s="293"/>
      <c r="JO1" s="293"/>
      <c r="JP1" s="293"/>
      <c r="JQ1" s="293"/>
      <c r="JR1" s="293"/>
      <c r="JS1" s="293"/>
      <c r="JT1" s="293"/>
      <c r="JU1" s="293"/>
      <c r="JV1" s="293"/>
      <c r="JW1" s="293"/>
      <c r="JX1" s="293"/>
      <c r="JY1" s="293"/>
      <c r="JZ1" s="293"/>
      <c r="KA1" s="293"/>
      <c r="KB1" s="293"/>
      <c r="KC1" s="293"/>
      <c r="KD1" s="293"/>
      <c r="KE1" s="293"/>
      <c r="KF1" s="293"/>
      <c r="KG1" s="293"/>
      <c r="KH1" s="293"/>
      <c r="KI1" s="293"/>
      <c r="KJ1" s="293"/>
      <c r="KK1" s="293"/>
      <c r="KL1" s="293"/>
      <c r="KM1" s="293"/>
      <c r="KN1" s="293"/>
      <c r="KO1" s="293"/>
      <c r="KP1" s="293"/>
      <c r="KQ1" s="293"/>
      <c r="KR1" s="293"/>
      <c r="KS1" s="293"/>
      <c r="KT1" s="293"/>
      <c r="KU1" s="293"/>
      <c r="KV1" s="293"/>
      <c r="KW1" s="293"/>
      <c r="KX1" s="293"/>
      <c r="KY1" s="293"/>
      <c r="KZ1" s="293"/>
      <c r="LA1" s="293"/>
      <c r="LB1" s="293"/>
      <c r="LC1" s="293"/>
      <c r="LD1" s="293"/>
      <c r="LE1" s="293"/>
      <c r="LF1" s="293"/>
      <c r="LG1" s="293"/>
      <c r="LH1" s="293"/>
      <c r="LI1" s="293"/>
      <c r="LJ1" s="293"/>
      <c r="LK1" s="293"/>
      <c r="LL1" s="293"/>
      <c r="LM1" s="293"/>
      <c r="LN1" s="293"/>
      <c r="LO1" s="293"/>
      <c r="LP1" s="293"/>
      <c r="LQ1" s="293"/>
      <c r="LR1" s="293"/>
      <c r="LS1" s="293"/>
      <c r="LT1" s="293"/>
      <c r="LU1" s="293"/>
      <c r="LV1" s="293"/>
      <c r="LW1" s="293"/>
      <c r="LX1" s="293"/>
      <c r="LY1" s="293"/>
      <c r="LZ1" s="293"/>
      <c r="MA1" s="293"/>
      <c r="MB1" s="293"/>
      <c r="MC1" s="293"/>
      <c r="MD1" s="293"/>
      <c r="ME1" s="293"/>
      <c r="MF1" s="293"/>
      <c r="MG1" s="293"/>
      <c r="MH1" s="293"/>
      <c r="MI1" s="293"/>
      <c r="MJ1" s="293"/>
      <c r="MK1" s="293"/>
      <c r="ML1" s="293"/>
      <c r="MM1" s="293"/>
      <c r="MN1" s="293"/>
      <c r="MO1" s="293"/>
      <c r="MP1" s="293"/>
      <c r="MQ1" s="293"/>
      <c r="MR1" s="293"/>
      <c r="MS1" s="293"/>
      <c r="MT1" s="293"/>
      <c r="MU1" s="293"/>
      <c r="MV1" s="293"/>
      <c r="MW1" s="293"/>
      <c r="MX1" s="293"/>
      <c r="MY1" s="293"/>
      <c r="MZ1" s="293"/>
      <c r="NA1" s="293"/>
      <c r="NB1" s="293"/>
      <c r="NC1" s="293"/>
      <c r="ND1" s="293"/>
      <c r="NE1" s="293"/>
      <c r="NF1" s="293"/>
      <c r="NG1" s="293"/>
      <c r="NH1" s="293"/>
      <c r="NI1" s="293"/>
      <c r="NJ1" s="293"/>
      <c r="NK1" s="293"/>
      <c r="NL1" s="293"/>
      <c r="NM1" s="293"/>
      <c r="NN1" s="293"/>
      <c r="NO1" s="293"/>
      <c r="NP1" s="293"/>
      <c r="NQ1" s="293"/>
      <c r="NR1" s="293"/>
      <c r="NS1" s="293"/>
      <c r="NT1" s="293"/>
      <c r="NU1" s="293"/>
      <c r="NV1" s="293"/>
      <c r="NW1" s="293"/>
      <c r="NX1" s="293"/>
      <c r="NY1" s="293"/>
      <c r="NZ1" s="293"/>
      <c r="OA1" s="293"/>
      <c r="OB1" s="293"/>
      <c r="OC1" s="293"/>
      <c r="OD1" s="293"/>
      <c r="OE1" s="293"/>
      <c r="OF1" s="293"/>
      <c r="OG1" s="293"/>
      <c r="OH1" s="293"/>
      <c r="OI1" s="293"/>
      <c r="OJ1" s="293"/>
      <c r="OK1" s="293"/>
      <c r="OL1" s="293"/>
      <c r="OM1" s="293"/>
      <c r="ON1" s="293"/>
      <c r="OO1" s="293"/>
      <c r="OP1" s="293"/>
      <c r="OQ1" s="293"/>
      <c r="OR1" s="293"/>
      <c r="OS1" s="293"/>
      <c r="OT1" s="293"/>
      <c r="OU1" s="293"/>
      <c r="OV1" s="293"/>
      <c r="OW1" s="293"/>
      <c r="OX1" s="293"/>
      <c r="OY1" s="293"/>
      <c r="OZ1" s="293"/>
      <c r="PA1" s="293"/>
      <c r="PB1" s="293"/>
      <c r="PC1" s="293"/>
      <c r="PD1" s="293"/>
      <c r="PE1" s="293"/>
      <c r="PF1" s="293"/>
      <c r="PG1" s="293"/>
      <c r="PH1" s="293"/>
      <c r="PI1" s="293"/>
      <c r="PJ1" s="293"/>
      <c r="PK1" s="293"/>
      <c r="PL1" s="293"/>
      <c r="PM1" s="293"/>
      <c r="PN1" s="293"/>
      <c r="PO1" s="293"/>
      <c r="PP1" s="293"/>
      <c r="PQ1" s="293"/>
      <c r="PR1" s="293"/>
      <c r="PS1" s="293"/>
      <c r="PT1" s="293"/>
      <c r="PU1" s="293"/>
      <c r="PV1" s="293"/>
      <c r="PW1" s="293"/>
      <c r="PX1" s="293"/>
      <c r="PY1" s="293"/>
      <c r="PZ1" s="293"/>
      <c r="QA1" s="293"/>
      <c r="QB1" s="293"/>
      <c r="QC1" s="293"/>
      <c r="QD1" s="293"/>
      <c r="QE1" s="293"/>
      <c r="QF1" s="293"/>
      <c r="QG1" s="293"/>
      <c r="QH1" s="293"/>
      <c r="QI1" s="293"/>
      <c r="QJ1" s="293"/>
      <c r="QK1" s="293"/>
      <c r="QL1" s="293"/>
      <c r="QM1" s="293"/>
      <c r="QN1" s="293"/>
      <c r="QO1" s="293"/>
      <c r="QP1" s="293"/>
      <c r="QQ1" s="293"/>
      <c r="QR1" s="293"/>
      <c r="QS1" s="293"/>
      <c r="QT1" s="293"/>
      <c r="QU1" s="293"/>
      <c r="QV1" s="293"/>
      <c r="QW1" s="293"/>
      <c r="QX1" s="293"/>
      <c r="QY1" s="293"/>
      <c r="QZ1" s="293"/>
      <c r="RA1" s="293"/>
      <c r="RB1" s="293"/>
      <c r="RC1" s="293"/>
      <c r="RD1" s="293"/>
      <c r="RE1" s="293"/>
      <c r="RF1" s="293"/>
      <c r="RG1" s="293"/>
      <c r="RH1" s="293"/>
      <c r="RI1" s="293"/>
      <c r="RJ1" s="293"/>
      <c r="RK1" s="293"/>
      <c r="RL1" s="293"/>
      <c r="RM1" s="293"/>
      <c r="RN1" s="293"/>
      <c r="RO1" s="293"/>
      <c r="RP1" s="293"/>
      <c r="RQ1" s="293"/>
      <c r="RR1" s="293"/>
      <c r="RS1" s="293"/>
      <c r="RT1" s="293"/>
      <c r="RU1" s="293"/>
      <c r="RV1" s="293"/>
      <c r="RW1" s="293"/>
      <c r="RX1" s="293"/>
      <c r="RY1" s="293"/>
      <c r="RZ1" s="293"/>
      <c r="SA1" s="293"/>
      <c r="SB1" s="293"/>
      <c r="SC1" s="293"/>
      <c r="SD1" s="293"/>
      <c r="SE1" s="293"/>
      <c r="SF1" s="293"/>
      <c r="SG1" s="293"/>
      <c r="SH1" s="293"/>
      <c r="SI1" s="293"/>
      <c r="SJ1" s="293"/>
      <c r="SK1" s="293"/>
      <c r="SL1" s="293"/>
      <c r="SM1" s="293"/>
      <c r="SN1" s="293"/>
      <c r="SO1" s="293"/>
      <c r="SP1" s="293"/>
      <c r="SQ1" s="293"/>
      <c r="SR1" s="293"/>
      <c r="SS1" s="293"/>
      <c r="ST1" s="293"/>
      <c r="SU1" s="293"/>
      <c r="SV1" s="293"/>
      <c r="SW1" s="293"/>
      <c r="SX1" s="293"/>
      <c r="SY1" s="293"/>
      <c r="SZ1" s="293"/>
      <c r="TA1" s="293"/>
      <c r="TB1" s="293"/>
      <c r="TC1" s="293"/>
      <c r="TD1" s="293"/>
      <c r="TE1" s="293"/>
      <c r="TF1" s="293"/>
      <c r="TG1" s="293"/>
      <c r="TH1" s="293"/>
      <c r="TI1" s="293"/>
      <c r="TJ1" s="293"/>
      <c r="TK1" s="293"/>
      <c r="TL1" s="293"/>
      <c r="TM1" s="293"/>
      <c r="TN1" s="293"/>
      <c r="TO1" s="293"/>
      <c r="TP1" s="293"/>
      <c r="TQ1" s="293"/>
      <c r="TR1" s="293"/>
      <c r="TS1" s="293"/>
      <c r="TT1" s="293"/>
      <c r="TU1" s="293"/>
      <c r="TV1" s="293"/>
      <c r="TW1" s="293"/>
      <c r="TX1" s="293"/>
      <c r="TY1" s="293"/>
      <c r="TZ1" s="293"/>
      <c r="UA1" s="293"/>
      <c r="UB1" s="293"/>
      <c r="UC1" s="293"/>
      <c r="UD1" s="293"/>
      <c r="UE1" s="293"/>
      <c r="UF1" s="293"/>
      <c r="UG1" s="293"/>
      <c r="UH1" s="293"/>
      <c r="UI1" s="293"/>
      <c r="UJ1" s="293"/>
      <c r="UK1" s="293"/>
      <c r="UL1" s="293"/>
      <c r="UM1" s="293"/>
      <c r="UN1" s="293"/>
      <c r="UO1" s="293"/>
      <c r="UP1" s="293"/>
      <c r="UQ1" s="293"/>
      <c r="UR1" s="293"/>
      <c r="US1" s="293"/>
      <c r="UT1" s="293"/>
      <c r="UU1" s="293"/>
      <c r="UV1" s="293"/>
      <c r="UW1" s="293"/>
      <c r="UX1" s="293"/>
      <c r="UY1" s="293"/>
      <c r="UZ1" s="293"/>
      <c r="VA1" s="293"/>
      <c r="VB1" s="293"/>
      <c r="VC1" s="293"/>
      <c r="VD1" s="293"/>
      <c r="VE1" s="293"/>
      <c r="VF1" s="293"/>
      <c r="VG1" s="293"/>
      <c r="VH1" s="293"/>
      <c r="VI1" s="293"/>
      <c r="VJ1" s="293"/>
      <c r="VK1" s="293"/>
      <c r="VL1" s="293"/>
      <c r="VM1" s="293"/>
      <c r="VN1" s="293"/>
      <c r="VO1" s="293"/>
      <c r="VP1" s="293"/>
      <c r="VQ1" s="293"/>
      <c r="VR1" s="293"/>
      <c r="VS1" s="293"/>
      <c r="VT1" s="293"/>
      <c r="VU1" s="293"/>
      <c r="VV1" s="293"/>
      <c r="VW1" s="293"/>
      <c r="VX1" s="293"/>
      <c r="VY1" s="293"/>
      <c r="VZ1" s="293"/>
      <c r="WA1" s="293"/>
      <c r="WB1" s="293"/>
      <c r="WC1" s="293"/>
      <c r="WD1" s="293"/>
      <c r="WE1" s="293"/>
      <c r="WF1" s="293"/>
      <c r="WG1" s="293"/>
      <c r="WH1" s="293"/>
      <c r="WI1" s="293"/>
      <c r="WJ1" s="293"/>
      <c r="WK1" s="293"/>
      <c r="WL1" s="293"/>
      <c r="WM1" s="293"/>
      <c r="WN1" s="293"/>
      <c r="WO1" s="293"/>
      <c r="WP1" s="293"/>
      <c r="WQ1" s="293"/>
      <c r="WR1" s="293"/>
      <c r="WS1" s="293"/>
      <c r="WT1" s="293"/>
      <c r="WU1" s="293"/>
      <c r="WV1" s="293"/>
      <c r="WW1" s="293"/>
      <c r="WX1" s="293"/>
      <c r="WY1" s="293"/>
      <c r="WZ1" s="293"/>
      <c r="XA1" s="293"/>
      <c r="XB1" s="293"/>
      <c r="XC1" s="293"/>
      <c r="XD1" s="293"/>
      <c r="XE1" s="293"/>
      <c r="XF1" s="293"/>
      <c r="XG1" s="293"/>
      <c r="XH1" s="293"/>
      <c r="XI1" s="293"/>
      <c r="XJ1" s="293"/>
      <c r="XK1" s="293"/>
      <c r="XL1" s="293"/>
      <c r="XM1" s="293"/>
      <c r="XN1" s="293"/>
      <c r="XO1" s="293"/>
      <c r="XP1" s="293"/>
      <c r="XQ1" s="293"/>
      <c r="XR1" s="293"/>
      <c r="XS1" s="293"/>
      <c r="XT1" s="293"/>
      <c r="XU1" s="293"/>
      <c r="XV1" s="293"/>
      <c r="XW1" s="293"/>
      <c r="XX1" s="293"/>
      <c r="XY1" s="293"/>
      <c r="XZ1" s="293"/>
      <c r="YA1" s="293"/>
      <c r="YB1" s="293"/>
      <c r="YC1" s="293"/>
      <c r="YD1" s="293"/>
      <c r="YE1" s="293"/>
      <c r="YF1" s="293"/>
      <c r="YG1" s="293"/>
      <c r="YH1" s="293"/>
      <c r="YI1" s="293"/>
      <c r="YJ1" s="293"/>
      <c r="YK1" s="293"/>
      <c r="YL1" s="293"/>
      <c r="YM1" s="293"/>
      <c r="YN1" s="293"/>
      <c r="YO1" s="293"/>
      <c r="YP1" s="293"/>
      <c r="YQ1" s="293"/>
      <c r="YR1" s="293"/>
      <c r="YS1" s="293"/>
      <c r="YT1" s="293"/>
      <c r="YU1" s="293"/>
      <c r="YV1" s="293"/>
      <c r="YW1" s="293"/>
      <c r="YX1" s="293"/>
      <c r="YY1" s="293"/>
      <c r="YZ1" s="293"/>
      <c r="ZA1" s="293"/>
      <c r="ZB1" s="293"/>
      <c r="ZC1" s="293"/>
      <c r="ZD1" s="293"/>
      <c r="ZE1" s="293"/>
      <c r="ZF1" s="293"/>
      <c r="ZG1" s="293"/>
      <c r="ZH1" s="293"/>
      <c r="ZI1" s="293"/>
      <c r="ZJ1" s="293"/>
      <c r="ZK1" s="293"/>
      <c r="ZL1" s="293"/>
      <c r="ZM1" s="293"/>
      <c r="ZN1" s="293"/>
      <c r="ZO1" s="293"/>
      <c r="ZP1" s="293"/>
      <c r="ZQ1" s="293"/>
      <c r="ZR1" s="293"/>
      <c r="ZS1" s="293"/>
      <c r="ZT1" s="293"/>
      <c r="ZU1" s="293"/>
      <c r="ZV1" s="293"/>
      <c r="ZW1" s="293"/>
      <c r="ZX1" s="293"/>
      <c r="ZY1" s="293"/>
      <c r="ZZ1" s="293"/>
      <c r="AAA1" s="293"/>
      <c r="AAB1" s="293"/>
      <c r="AAC1" s="293"/>
      <c r="AAD1" s="293"/>
      <c r="AAE1" s="293"/>
      <c r="AAF1" s="293"/>
      <c r="AAG1" s="293"/>
      <c r="AAH1" s="293"/>
      <c r="AAI1" s="293"/>
      <c r="AAJ1" s="293"/>
      <c r="AAK1" s="293"/>
      <c r="AAL1" s="293"/>
      <c r="AAM1" s="293"/>
      <c r="AAN1" s="293"/>
      <c r="AAO1" s="293"/>
      <c r="AAP1" s="293"/>
      <c r="AAQ1" s="293"/>
      <c r="AAR1" s="293"/>
      <c r="AAS1" s="293"/>
      <c r="AAT1" s="293"/>
      <c r="AAU1" s="293"/>
      <c r="AAV1" s="293"/>
      <c r="AAW1" s="293"/>
      <c r="AAX1" s="293"/>
      <c r="AAY1" s="293"/>
      <c r="AAZ1" s="293"/>
      <c r="ABA1" s="293"/>
      <c r="ABB1" s="293"/>
      <c r="ABC1" s="293"/>
      <c r="ABD1" s="293"/>
      <c r="ABE1" s="293"/>
      <c r="ABF1" s="293"/>
      <c r="ABG1" s="293"/>
      <c r="ABH1" s="293"/>
      <c r="ABI1" s="293"/>
      <c r="ABJ1" s="293"/>
      <c r="ABK1" s="293"/>
      <c r="ABL1" s="293"/>
      <c r="ABM1" s="293"/>
      <c r="ABN1" s="293"/>
      <c r="ABO1" s="293"/>
      <c r="ABP1" s="293"/>
      <c r="ABQ1" s="293"/>
      <c r="ABR1" s="293"/>
      <c r="ABS1" s="293"/>
      <c r="ABT1" s="293"/>
      <c r="ABU1" s="293"/>
      <c r="ABV1" s="293"/>
      <c r="ABW1" s="293"/>
      <c r="ABX1" s="293"/>
      <c r="ABY1" s="293"/>
      <c r="ABZ1" s="293"/>
      <c r="ACA1" s="293"/>
      <c r="ACB1" s="293"/>
      <c r="ACC1" s="293"/>
      <c r="ACD1" s="293"/>
      <c r="ACE1" s="293"/>
      <c r="ACF1" s="293"/>
      <c r="ACG1" s="293"/>
      <c r="ACH1" s="293"/>
      <c r="ACI1" s="293"/>
      <c r="ACJ1" s="293"/>
      <c r="ACK1" s="293"/>
      <c r="ACL1" s="293"/>
      <c r="ACM1" s="293"/>
      <c r="ACN1" s="293"/>
      <c r="ACO1" s="293"/>
      <c r="ACP1" s="293"/>
      <c r="ACQ1" s="293"/>
      <c r="ACR1" s="293"/>
      <c r="ACS1" s="293"/>
      <c r="ACT1" s="293"/>
      <c r="ACU1" s="293"/>
      <c r="ACV1" s="293"/>
      <c r="ACW1" s="293"/>
      <c r="ACX1" s="293"/>
      <c r="ACY1" s="293"/>
      <c r="ACZ1" s="293"/>
      <c r="ADA1" s="293"/>
      <c r="ADB1" s="293"/>
      <c r="ADC1" s="293"/>
      <c r="ADD1" s="293"/>
      <c r="ADE1" s="293"/>
      <c r="ADF1" s="293"/>
      <c r="ADG1" s="293"/>
      <c r="ADH1" s="293"/>
      <c r="ADI1" s="293"/>
      <c r="ADJ1" s="293"/>
      <c r="ADK1" s="293"/>
      <c r="ADL1" s="293"/>
      <c r="ADM1" s="293"/>
      <c r="ADN1" s="293"/>
      <c r="ADO1" s="293"/>
      <c r="ADP1" s="293"/>
      <c r="ADQ1" s="293"/>
      <c r="ADR1" s="293"/>
      <c r="ADS1" s="293"/>
      <c r="ADT1" s="293"/>
      <c r="ADU1" s="293"/>
      <c r="ADV1" s="293"/>
      <c r="ADW1" s="293"/>
      <c r="ADX1" s="293"/>
      <c r="ADY1" s="293"/>
      <c r="ADZ1" s="293"/>
      <c r="AEA1" s="293"/>
      <c r="AEB1" s="293"/>
      <c r="AEC1" s="293"/>
      <c r="AED1" s="293"/>
      <c r="AEE1" s="293"/>
      <c r="AEF1" s="293"/>
      <c r="AEG1" s="293"/>
      <c r="AEH1" s="293"/>
      <c r="AEI1" s="293"/>
      <c r="AEJ1" s="293"/>
      <c r="AEK1" s="293"/>
      <c r="AEL1" s="293"/>
      <c r="AEM1" s="293"/>
      <c r="AEN1" s="293"/>
      <c r="AEO1" s="293"/>
      <c r="AEP1" s="293"/>
      <c r="AEQ1" s="293"/>
      <c r="AER1" s="293"/>
      <c r="AES1" s="293"/>
      <c r="AET1" s="293"/>
      <c r="AEU1" s="293"/>
      <c r="AEV1" s="293"/>
      <c r="AEW1" s="293"/>
      <c r="AEX1" s="293"/>
      <c r="AEY1" s="293"/>
      <c r="AEZ1" s="293"/>
      <c r="AFA1" s="293"/>
      <c r="AFB1" s="293"/>
      <c r="AFC1" s="293"/>
      <c r="AFD1" s="293"/>
      <c r="AFE1" s="293"/>
      <c r="AFF1" s="293"/>
      <c r="AFG1" s="293"/>
      <c r="AFH1" s="293"/>
      <c r="AFI1" s="293"/>
      <c r="AFJ1" s="293"/>
      <c r="AFK1" s="293"/>
      <c r="AFL1" s="293"/>
      <c r="AFM1" s="293"/>
      <c r="AFN1" s="293"/>
      <c r="AFO1" s="293"/>
      <c r="AFP1" s="293"/>
      <c r="AFQ1" s="293"/>
      <c r="AFR1" s="293"/>
      <c r="AFS1" s="293"/>
      <c r="AFT1" s="293"/>
      <c r="AFU1" s="293"/>
      <c r="AFV1" s="293"/>
      <c r="AFW1" s="293"/>
      <c r="AFX1" s="293"/>
      <c r="AFY1" s="293"/>
      <c r="AFZ1" s="293"/>
      <c r="AGA1" s="293"/>
      <c r="AGB1" s="293"/>
      <c r="AGC1" s="293"/>
      <c r="AGD1" s="293"/>
      <c r="AGE1" s="293"/>
      <c r="AGF1" s="293"/>
      <c r="AGG1" s="293"/>
      <c r="AGH1" s="293"/>
      <c r="AGI1" s="293"/>
      <c r="AGJ1" s="293"/>
      <c r="AGK1" s="293"/>
      <c r="AGL1" s="293"/>
      <c r="AGM1" s="293"/>
      <c r="AGN1" s="293"/>
      <c r="AGO1" s="293"/>
      <c r="AGP1" s="293"/>
      <c r="AGQ1" s="293"/>
      <c r="AGR1" s="293"/>
      <c r="AGS1" s="293"/>
      <c r="AGT1" s="293"/>
      <c r="AGU1" s="293"/>
      <c r="AGV1" s="293"/>
      <c r="AGW1" s="293"/>
      <c r="AGX1" s="293"/>
      <c r="AGY1" s="293"/>
      <c r="AGZ1" s="293"/>
      <c r="AHA1" s="293"/>
      <c r="AHB1" s="293"/>
      <c r="AHC1" s="293"/>
      <c r="AHD1" s="293"/>
      <c r="AHE1" s="293"/>
      <c r="AHF1" s="293"/>
      <c r="AHG1" s="293"/>
      <c r="AHH1" s="293"/>
      <c r="AHI1" s="293"/>
      <c r="AHJ1" s="293"/>
      <c r="AHK1" s="293"/>
      <c r="AHL1" s="293"/>
      <c r="AHM1" s="293"/>
      <c r="AHN1" s="293"/>
      <c r="AHO1" s="293"/>
      <c r="AHP1" s="293"/>
      <c r="AHQ1" s="293"/>
      <c r="AHR1" s="293"/>
      <c r="AHS1" s="293"/>
      <c r="AHT1" s="293"/>
      <c r="AHU1" s="293"/>
      <c r="AHV1" s="293"/>
      <c r="AHW1" s="293"/>
      <c r="AHX1" s="293"/>
      <c r="AHY1" s="293"/>
      <c r="AHZ1" s="293"/>
      <c r="AIA1" s="293"/>
      <c r="AIB1" s="293"/>
      <c r="AIC1" s="293"/>
      <c r="AID1" s="293"/>
      <c r="AIE1" s="293"/>
      <c r="AIF1" s="293"/>
      <c r="AIG1" s="293"/>
      <c r="AIH1" s="293"/>
      <c r="AII1" s="293"/>
      <c r="AIJ1" s="293"/>
      <c r="AIK1" s="293"/>
      <c r="AIL1" s="293"/>
      <c r="AIM1" s="293"/>
      <c r="AIN1" s="293"/>
      <c r="AIO1" s="293"/>
      <c r="AIP1" s="293"/>
      <c r="AIQ1" s="293"/>
      <c r="AIR1" s="293"/>
      <c r="AIS1" s="293"/>
      <c r="AIT1" s="293"/>
      <c r="AIU1" s="293"/>
      <c r="AIV1" s="293"/>
      <c r="AIW1" s="293"/>
      <c r="AIX1" s="293"/>
      <c r="AIY1" s="293"/>
      <c r="AIZ1" s="293"/>
      <c r="AJA1" s="293"/>
      <c r="AJB1" s="293"/>
      <c r="AJC1" s="293"/>
      <c r="AJD1" s="293"/>
      <c r="AJE1" s="293"/>
      <c r="AJF1" s="293"/>
      <c r="AJG1" s="293"/>
      <c r="AJH1" s="293"/>
      <c r="AJI1" s="293"/>
      <c r="AJJ1" s="293"/>
      <c r="AJK1" s="293"/>
      <c r="AJL1" s="293"/>
      <c r="AJM1" s="293"/>
      <c r="AJN1" s="293"/>
      <c r="AJO1" s="293"/>
      <c r="AJP1" s="293"/>
      <c r="AJQ1" s="293"/>
      <c r="AJR1" s="293"/>
      <c r="AJS1" s="293"/>
      <c r="AJT1" s="293"/>
      <c r="AJU1" s="293"/>
      <c r="AJV1" s="293"/>
      <c r="AJW1" s="293"/>
      <c r="AJX1" s="293"/>
      <c r="AJY1" s="293"/>
      <c r="AJZ1" s="293"/>
      <c r="AKA1" s="293"/>
      <c r="AKB1" s="293"/>
      <c r="AKC1" s="293"/>
      <c r="AKD1" s="293"/>
      <c r="AKE1" s="293"/>
      <c r="AKF1" s="293"/>
      <c r="AKG1" s="293"/>
      <c r="AKH1" s="293"/>
      <c r="AKI1" s="293"/>
      <c r="AKJ1" s="293"/>
      <c r="AKK1" s="293"/>
      <c r="AKL1" s="293"/>
      <c r="AKM1" s="293"/>
      <c r="AKN1" s="293"/>
      <c r="AKO1" s="293"/>
      <c r="AKP1" s="293"/>
      <c r="AKQ1" s="293"/>
      <c r="AKR1" s="293"/>
      <c r="AKS1" s="293"/>
      <c r="AKT1" s="293"/>
      <c r="AKU1" s="293"/>
      <c r="AKV1" s="293"/>
      <c r="AKW1" s="293"/>
      <c r="AKX1" s="293"/>
      <c r="AKY1" s="293"/>
      <c r="AKZ1" s="293"/>
      <c r="ALA1" s="293"/>
      <c r="ALB1" s="293"/>
      <c r="ALC1" s="293"/>
      <c r="ALD1" s="293"/>
      <c r="ALE1" s="293"/>
      <c r="ALF1" s="293"/>
      <c r="ALG1" s="293"/>
      <c r="ALH1" s="293"/>
      <c r="ALI1" s="293"/>
      <c r="ALJ1" s="293"/>
      <c r="ALK1" s="293"/>
      <c r="ALL1" s="293"/>
      <c r="ALM1" s="293"/>
      <c r="ALN1" s="293"/>
      <c r="ALO1" s="293"/>
      <c r="ALP1" s="293"/>
      <c r="ALQ1" s="293"/>
      <c r="ALR1" s="293"/>
      <c r="ALS1" s="293"/>
      <c r="ALT1" s="293"/>
      <c r="ALU1" s="293"/>
      <c r="ALV1" s="293"/>
      <c r="ALW1" s="293"/>
      <c r="ALX1" s="293"/>
      <c r="ALY1" s="293"/>
      <c r="ALZ1" s="293"/>
      <c r="AMA1" s="293"/>
      <c r="AMB1" s="293"/>
      <c r="AMC1" s="293"/>
      <c r="AMD1" s="293"/>
      <c r="AME1" s="293"/>
      <c r="AMF1" s="293"/>
      <c r="AMG1" s="293"/>
      <c r="AMH1" s="293"/>
      <c r="AMI1" s="293"/>
      <c r="AMJ1" s="293"/>
      <c r="AMK1" s="293"/>
    </row>
    <row r="2" spans="1:1025" s="294" customFormat="1" ht="23.25" customHeight="1">
      <c r="A2" s="292">
        <v>1</v>
      </c>
      <c r="B2" s="296" t="s">
        <v>151</v>
      </c>
      <c r="C2" s="526">
        <f>'Customer Details'!B8</f>
        <v>0</v>
      </c>
      <c r="D2" s="526"/>
      <c r="E2" s="526"/>
      <c r="F2" s="526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293"/>
      <c r="W2" s="293"/>
      <c r="X2" s="293"/>
      <c r="Y2" s="293"/>
      <c r="Z2" s="293"/>
      <c r="AA2" s="293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3"/>
      <c r="AM2" s="293"/>
      <c r="AN2" s="293"/>
      <c r="AO2" s="293"/>
      <c r="AP2" s="293"/>
      <c r="AQ2" s="293"/>
      <c r="AR2" s="293"/>
      <c r="AS2" s="293"/>
      <c r="AT2" s="293"/>
      <c r="AU2" s="293"/>
      <c r="AV2" s="293"/>
      <c r="AW2" s="293"/>
      <c r="AX2" s="293"/>
      <c r="AY2" s="293"/>
      <c r="AZ2" s="293"/>
      <c r="BA2" s="293"/>
      <c r="BB2" s="293"/>
      <c r="BC2" s="293"/>
      <c r="BD2" s="293"/>
      <c r="BE2" s="293"/>
      <c r="BF2" s="293"/>
      <c r="BG2" s="293"/>
      <c r="BH2" s="293"/>
      <c r="BI2" s="293"/>
      <c r="BJ2" s="293"/>
      <c r="BK2" s="293"/>
      <c r="BL2" s="293"/>
      <c r="BM2" s="293"/>
      <c r="BN2" s="293"/>
      <c r="BO2" s="293"/>
      <c r="BP2" s="293"/>
      <c r="BQ2" s="293"/>
      <c r="BR2" s="293"/>
      <c r="BS2" s="293"/>
      <c r="BT2" s="293"/>
      <c r="BU2" s="293"/>
      <c r="BV2" s="293"/>
      <c r="BW2" s="293"/>
      <c r="BX2" s="293"/>
      <c r="BY2" s="293"/>
      <c r="BZ2" s="293"/>
      <c r="CA2" s="293"/>
      <c r="CB2" s="293"/>
      <c r="CC2" s="293"/>
      <c r="CD2" s="293"/>
      <c r="CE2" s="293"/>
      <c r="CF2" s="293"/>
      <c r="CG2" s="293"/>
      <c r="CH2" s="293"/>
      <c r="CI2" s="293"/>
      <c r="CJ2" s="293"/>
      <c r="CK2" s="293"/>
      <c r="CL2" s="293"/>
      <c r="CM2" s="293"/>
      <c r="CN2" s="293"/>
      <c r="CO2" s="293"/>
      <c r="CP2" s="293"/>
      <c r="CQ2" s="293"/>
      <c r="CR2" s="293"/>
      <c r="CS2" s="293"/>
      <c r="CT2" s="293"/>
      <c r="CU2" s="293"/>
      <c r="CV2" s="293"/>
      <c r="CW2" s="293"/>
      <c r="CX2" s="293"/>
      <c r="CY2" s="293"/>
      <c r="CZ2" s="293"/>
      <c r="DA2" s="293"/>
      <c r="DB2" s="293"/>
      <c r="DC2" s="293"/>
      <c r="DD2" s="293"/>
      <c r="DE2" s="293"/>
      <c r="DF2" s="293"/>
      <c r="DG2" s="293"/>
      <c r="DH2" s="293"/>
      <c r="DI2" s="293"/>
      <c r="DJ2" s="293"/>
      <c r="DK2" s="293"/>
      <c r="DL2" s="293"/>
      <c r="DM2" s="293"/>
      <c r="DN2" s="293"/>
      <c r="DO2" s="293"/>
      <c r="DP2" s="293"/>
      <c r="DQ2" s="293"/>
      <c r="DR2" s="293"/>
      <c r="DS2" s="293"/>
      <c r="DT2" s="293"/>
      <c r="DU2" s="293"/>
      <c r="DV2" s="293"/>
      <c r="DW2" s="293"/>
      <c r="DX2" s="293"/>
      <c r="DY2" s="293"/>
      <c r="DZ2" s="293"/>
      <c r="EA2" s="293"/>
      <c r="EB2" s="293"/>
      <c r="EC2" s="293"/>
      <c r="ED2" s="293"/>
      <c r="EE2" s="293"/>
      <c r="EF2" s="293"/>
      <c r="EG2" s="293"/>
      <c r="EH2" s="293"/>
      <c r="EI2" s="293"/>
      <c r="EJ2" s="293"/>
      <c r="EK2" s="293"/>
      <c r="EL2" s="293"/>
      <c r="EM2" s="293"/>
      <c r="EN2" s="293"/>
      <c r="EO2" s="293"/>
      <c r="EP2" s="293"/>
      <c r="EQ2" s="293"/>
      <c r="ER2" s="293"/>
      <c r="ES2" s="293"/>
      <c r="ET2" s="293"/>
      <c r="EU2" s="293"/>
      <c r="EV2" s="293"/>
      <c r="EW2" s="293"/>
      <c r="EX2" s="293"/>
      <c r="EY2" s="293"/>
      <c r="EZ2" s="293"/>
      <c r="FA2" s="293"/>
      <c r="FB2" s="293"/>
      <c r="FC2" s="293"/>
      <c r="FD2" s="293"/>
      <c r="FE2" s="293"/>
      <c r="FF2" s="293"/>
      <c r="FG2" s="293"/>
      <c r="FH2" s="293"/>
      <c r="FI2" s="293"/>
      <c r="FJ2" s="293"/>
      <c r="FK2" s="293"/>
      <c r="FL2" s="293"/>
      <c r="FM2" s="293"/>
      <c r="FN2" s="293"/>
      <c r="FO2" s="293"/>
      <c r="FP2" s="293"/>
      <c r="FQ2" s="293"/>
      <c r="FR2" s="293"/>
      <c r="FS2" s="293"/>
      <c r="FT2" s="293"/>
      <c r="FU2" s="293"/>
      <c r="FV2" s="293"/>
      <c r="FW2" s="293"/>
      <c r="FX2" s="293"/>
      <c r="FY2" s="293"/>
      <c r="FZ2" s="293"/>
      <c r="GA2" s="293"/>
      <c r="GB2" s="293"/>
      <c r="GC2" s="293"/>
      <c r="GD2" s="293"/>
      <c r="GE2" s="293"/>
      <c r="GF2" s="293"/>
      <c r="GG2" s="293"/>
      <c r="GH2" s="293"/>
      <c r="GI2" s="293"/>
      <c r="GJ2" s="293"/>
      <c r="GK2" s="293"/>
      <c r="GL2" s="293"/>
      <c r="GM2" s="293"/>
      <c r="GN2" s="293"/>
      <c r="GO2" s="293"/>
      <c r="GP2" s="293"/>
      <c r="GQ2" s="293"/>
      <c r="GR2" s="293"/>
      <c r="GS2" s="293"/>
      <c r="GT2" s="293"/>
      <c r="GU2" s="293"/>
      <c r="GV2" s="293"/>
      <c r="GW2" s="293"/>
      <c r="GX2" s="293"/>
      <c r="GY2" s="293"/>
      <c r="GZ2" s="293"/>
      <c r="HA2" s="293"/>
      <c r="HB2" s="293"/>
      <c r="HC2" s="293"/>
      <c r="HD2" s="293"/>
      <c r="HE2" s="293"/>
      <c r="HF2" s="293"/>
      <c r="HG2" s="293"/>
      <c r="HH2" s="293"/>
      <c r="HI2" s="293"/>
      <c r="HJ2" s="293"/>
      <c r="HK2" s="293"/>
      <c r="HL2" s="293"/>
      <c r="HM2" s="293"/>
      <c r="HN2" s="293"/>
      <c r="HO2" s="293"/>
      <c r="HP2" s="293"/>
      <c r="HQ2" s="293"/>
      <c r="HR2" s="293"/>
      <c r="HS2" s="293"/>
      <c r="HT2" s="293"/>
      <c r="HU2" s="293"/>
      <c r="HV2" s="293"/>
      <c r="HW2" s="293"/>
      <c r="HX2" s="293"/>
      <c r="HY2" s="293"/>
      <c r="HZ2" s="293"/>
      <c r="IA2" s="293"/>
      <c r="IB2" s="293"/>
      <c r="IC2" s="293"/>
      <c r="ID2" s="293"/>
      <c r="IE2" s="293"/>
      <c r="IF2" s="293"/>
      <c r="IG2" s="293"/>
      <c r="IH2" s="293"/>
      <c r="II2" s="293"/>
      <c r="IJ2" s="293"/>
      <c r="IK2" s="293"/>
      <c r="IL2" s="293"/>
      <c r="IM2" s="293"/>
      <c r="IN2" s="293"/>
      <c r="IO2" s="293"/>
      <c r="IP2" s="293"/>
      <c r="IQ2" s="293"/>
      <c r="IR2" s="293"/>
      <c r="IS2" s="293"/>
      <c r="IT2" s="293"/>
      <c r="IU2" s="293"/>
      <c r="IV2" s="293"/>
      <c r="IW2" s="293"/>
      <c r="IX2" s="293"/>
      <c r="IY2" s="293"/>
      <c r="IZ2" s="293"/>
      <c r="JA2" s="293"/>
      <c r="JB2" s="293"/>
      <c r="JC2" s="293"/>
      <c r="JD2" s="293"/>
      <c r="JE2" s="293"/>
      <c r="JF2" s="293"/>
      <c r="JG2" s="293"/>
      <c r="JH2" s="293"/>
      <c r="JI2" s="293"/>
      <c r="JJ2" s="293"/>
      <c r="JK2" s="293"/>
      <c r="JL2" s="293"/>
      <c r="JM2" s="293"/>
      <c r="JN2" s="293"/>
      <c r="JO2" s="293"/>
      <c r="JP2" s="293"/>
      <c r="JQ2" s="293"/>
      <c r="JR2" s="293"/>
      <c r="JS2" s="293"/>
      <c r="JT2" s="293"/>
      <c r="JU2" s="293"/>
      <c r="JV2" s="293"/>
      <c r="JW2" s="293"/>
      <c r="JX2" s="293"/>
      <c r="JY2" s="293"/>
      <c r="JZ2" s="293"/>
      <c r="KA2" s="293"/>
      <c r="KB2" s="293"/>
      <c r="KC2" s="293"/>
      <c r="KD2" s="293"/>
      <c r="KE2" s="293"/>
      <c r="KF2" s="293"/>
      <c r="KG2" s="293"/>
      <c r="KH2" s="293"/>
      <c r="KI2" s="293"/>
      <c r="KJ2" s="293"/>
      <c r="KK2" s="293"/>
      <c r="KL2" s="293"/>
      <c r="KM2" s="293"/>
      <c r="KN2" s="293"/>
      <c r="KO2" s="293"/>
      <c r="KP2" s="293"/>
      <c r="KQ2" s="293"/>
      <c r="KR2" s="293"/>
      <c r="KS2" s="293"/>
      <c r="KT2" s="293"/>
      <c r="KU2" s="293"/>
      <c r="KV2" s="293"/>
      <c r="KW2" s="293"/>
      <c r="KX2" s="293"/>
      <c r="KY2" s="293"/>
      <c r="KZ2" s="293"/>
      <c r="LA2" s="293"/>
      <c r="LB2" s="293"/>
      <c r="LC2" s="293"/>
      <c r="LD2" s="293"/>
      <c r="LE2" s="293"/>
      <c r="LF2" s="293"/>
      <c r="LG2" s="293"/>
      <c r="LH2" s="293"/>
      <c r="LI2" s="293"/>
      <c r="LJ2" s="293"/>
      <c r="LK2" s="293"/>
      <c r="LL2" s="293"/>
      <c r="LM2" s="293"/>
      <c r="LN2" s="293"/>
      <c r="LO2" s="293"/>
      <c r="LP2" s="293"/>
      <c r="LQ2" s="293"/>
      <c r="LR2" s="293"/>
      <c r="LS2" s="293"/>
      <c r="LT2" s="293"/>
      <c r="LU2" s="293"/>
      <c r="LV2" s="293"/>
      <c r="LW2" s="293"/>
      <c r="LX2" s="293"/>
      <c r="LY2" s="293"/>
      <c r="LZ2" s="293"/>
      <c r="MA2" s="293"/>
      <c r="MB2" s="293"/>
      <c r="MC2" s="293"/>
      <c r="MD2" s="293"/>
      <c r="ME2" s="293"/>
      <c r="MF2" s="293"/>
      <c r="MG2" s="293"/>
      <c r="MH2" s="293"/>
      <c r="MI2" s="293"/>
      <c r="MJ2" s="293"/>
      <c r="MK2" s="293"/>
      <c r="ML2" s="293"/>
      <c r="MM2" s="293"/>
      <c r="MN2" s="293"/>
      <c r="MO2" s="293"/>
      <c r="MP2" s="293"/>
      <c r="MQ2" s="293"/>
      <c r="MR2" s="293"/>
      <c r="MS2" s="293"/>
      <c r="MT2" s="293"/>
      <c r="MU2" s="293"/>
      <c r="MV2" s="293"/>
      <c r="MW2" s="293"/>
      <c r="MX2" s="293"/>
      <c r="MY2" s="293"/>
      <c r="MZ2" s="293"/>
      <c r="NA2" s="293"/>
      <c r="NB2" s="293"/>
      <c r="NC2" s="293"/>
      <c r="ND2" s="293"/>
      <c r="NE2" s="293"/>
      <c r="NF2" s="293"/>
      <c r="NG2" s="293"/>
      <c r="NH2" s="293"/>
      <c r="NI2" s="293"/>
      <c r="NJ2" s="293"/>
      <c r="NK2" s="293"/>
      <c r="NL2" s="293"/>
      <c r="NM2" s="293"/>
      <c r="NN2" s="293"/>
      <c r="NO2" s="293"/>
      <c r="NP2" s="293"/>
      <c r="NQ2" s="293"/>
      <c r="NR2" s="293"/>
      <c r="NS2" s="293"/>
      <c r="NT2" s="293"/>
      <c r="NU2" s="293"/>
      <c r="NV2" s="293"/>
      <c r="NW2" s="293"/>
      <c r="NX2" s="293"/>
      <c r="NY2" s="293"/>
      <c r="NZ2" s="293"/>
      <c r="OA2" s="293"/>
      <c r="OB2" s="293"/>
      <c r="OC2" s="293"/>
      <c r="OD2" s="293"/>
      <c r="OE2" s="293"/>
      <c r="OF2" s="293"/>
      <c r="OG2" s="293"/>
      <c r="OH2" s="293"/>
      <c r="OI2" s="293"/>
      <c r="OJ2" s="293"/>
      <c r="OK2" s="293"/>
      <c r="OL2" s="293"/>
      <c r="OM2" s="293"/>
      <c r="ON2" s="293"/>
      <c r="OO2" s="293"/>
      <c r="OP2" s="293"/>
      <c r="OQ2" s="293"/>
      <c r="OR2" s="293"/>
      <c r="OS2" s="293"/>
      <c r="OT2" s="293"/>
      <c r="OU2" s="293"/>
      <c r="OV2" s="293"/>
      <c r="OW2" s="293"/>
      <c r="OX2" s="293"/>
      <c r="OY2" s="293"/>
      <c r="OZ2" s="293"/>
      <c r="PA2" s="293"/>
      <c r="PB2" s="293"/>
      <c r="PC2" s="293"/>
      <c r="PD2" s="293"/>
      <c r="PE2" s="293"/>
      <c r="PF2" s="293"/>
      <c r="PG2" s="293"/>
      <c r="PH2" s="293"/>
      <c r="PI2" s="293"/>
      <c r="PJ2" s="293"/>
      <c r="PK2" s="293"/>
      <c r="PL2" s="293"/>
      <c r="PM2" s="293"/>
      <c r="PN2" s="293"/>
      <c r="PO2" s="293"/>
      <c r="PP2" s="293"/>
      <c r="PQ2" s="293"/>
      <c r="PR2" s="293"/>
      <c r="PS2" s="293"/>
      <c r="PT2" s="293"/>
      <c r="PU2" s="293"/>
      <c r="PV2" s="293"/>
      <c r="PW2" s="293"/>
      <c r="PX2" s="293"/>
      <c r="PY2" s="293"/>
      <c r="PZ2" s="293"/>
      <c r="QA2" s="293"/>
      <c r="QB2" s="293"/>
      <c r="QC2" s="293"/>
      <c r="QD2" s="293"/>
      <c r="QE2" s="293"/>
      <c r="QF2" s="293"/>
      <c r="QG2" s="293"/>
      <c r="QH2" s="293"/>
      <c r="QI2" s="293"/>
      <c r="QJ2" s="293"/>
      <c r="QK2" s="293"/>
      <c r="QL2" s="293"/>
      <c r="QM2" s="293"/>
      <c r="QN2" s="293"/>
      <c r="QO2" s="293"/>
      <c r="QP2" s="293"/>
      <c r="QQ2" s="293"/>
      <c r="QR2" s="293"/>
      <c r="QS2" s="293"/>
      <c r="QT2" s="293"/>
      <c r="QU2" s="293"/>
      <c r="QV2" s="293"/>
      <c r="QW2" s="293"/>
      <c r="QX2" s="293"/>
      <c r="QY2" s="293"/>
      <c r="QZ2" s="293"/>
      <c r="RA2" s="293"/>
      <c r="RB2" s="293"/>
      <c r="RC2" s="293"/>
      <c r="RD2" s="293"/>
      <c r="RE2" s="293"/>
      <c r="RF2" s="293"/>
      <c r="RG2" s="293"/>
      <c r="RH2" s="293"/>
      <c r="RI2" s="293"/>
      <c r="RJ2" s="293"/>
      <c r="RK2" s="293"/>
      <c r="RL2" s="293"/>
      <c r="RM2" s="293"/>
      <c r="RN2" s="293"/>
      <c r="RO2" s="293"/>
      <c r="RP2" s="293"/>
      <c r="RQ2" s="293"/>
      <c r="RR2" s="293"/>
      <c r="RS2" s="293"/>
      <c r="RT2" s="293"/>
      <c r="RU2" s="293"/>
      <c r="RV2" s="293"/>
      <c r="RW2" s="293"/>
      <c r="RX2" s="293"/>
      <c r="RY2" s="293"/>
      <c r="RZ2" s="293"/>
      <c r="SA2" s="293"/>
      <c r="SB2" s="293"/>
      <c r="SC2" s="293"/>
      <c r="SD2" s="293"/>
      <c r="SE2" s="293"/>
      <c r="SF2" s="293"/>
      <c r="SG2" s="293"/>
      <c r="SH2" s="293"/>
      <c r="SI2" s="293"/>
      <c r="SJ2" s="293"/>
      <c r="SK2" s="293"/>
      <c r="SL2" s="293"/>
      <c r="SM2" s="293"/>
      <c r="SN2" s="293"/>
      <c r="SO2" s="293"/>
      <c r="SP2" s="293"/>
      <c r="SQ2" s="293"/>
      <c r="SR2" s="293"/>
      <c r="SS2" s="293"/>
      <c r="ST2" s="293"/>
      <c r="SU2" s="293"/>
      <c r="SV2" s="293"/>
      <c r="SW2" s="293"/>
      <c r="SX2" s="293"/>
      <c r="SY2" s="293"/>
      <c r="SZ2" s="293"/>
      <c r="TA2" s="293"/>
      <c r="TB2" s="293"/>
      <c r="TC2" s="293"/>
      <c r="TD2" s="293"/>
      <c r="TE2" s="293"/>
      <c r="TF2" s="293"/>
      <c r="TG2" s="293"/>
      <c r="TH2" s="293"/>
      <c r="TI2" s="293"/>
      <c r="TJ2" s="293"/>
      <c r="TK2" s="293"/>
      <c r="TL2" s="293"/>
      <c r="TM2" s="293"/>
      <c r="TN2" s="293"/>
      <c r="TO2" s="293"/>
      <c r="TP2" s="293"/>
      <c r="TQ2" s="293"/>
      <c r="TR2" s="293"/>
      <c r="TS2" s="293"/>
      <c r="TT2" s="293"/>
      <c r="TU2" s="293"/>
      <c r="TV2" s="293"/>
      <c r="TW2" s="293"/>
      <c r="TX2" s="293"/>
      <c r="TY2" s="293"/>
      <c r="TZ2" s="293"/>
      <c r="UA2" s="293"/>
      <c r="UB2" s="293"/>
      <c r="UC2" s="293"/>
      <c r="UD2" s="293"/>
      <c r="UE2" s="293"/>
      <c r="UF2" s="293"/>
      <c r="UG2" s="293"/>
      <c r="UH2" s="293"/>
      <c r="UI2" s="293"/>
      <c r="UJ2" s="293"/>
      <c r="UK2" s="293"/>
      <c r="UL2" s="293"/>
      <c r="UM2" s="293"/>
      <c r="UN2" s="293"/>
      <c r="UO2" s="293"/>
      <c r="UP2" s="293"/>
      <c r="UQ2" s="293"/>
      <c r="UR2" s="293"/>
      <c r="US2" s="293"/>
      <c r="UT2" s="293"/>
      <c r="UU2" s="293"/>
      <c r="UV2" s="293"/>
      <c r="UW2" s="293"/>
      <c r="UX2" s="293"/>
      <c r="UY2" s="293"/>
      <c r="UZ2" s="293"/>
      <c r="VA2" s="293"/>
      <c r="VB2" s="293"/>
      <c r="VC2" s="293"/>
      <c r="VD2" s="293"/>
      <c r="VE2" s="293"/>
      <c r="VF2" s="293"/>
      <c r="VG2" s="293"/>
      <c r="VH2" s="293"/>
      <c r="VI2" s="293"/>
      <c r="VJ2" s="293"/>
      <c r="VK2" s="293"/>
      <c r="VL2" s="293"/>
      <c r="VM2" s="293"/>
      <c r="VN2" s="293"/>
      <c r="VO2" s="293"/>
      <c r="VP2" s="293"/>
      <c r="VQ2" s="293"/>
      <c r="VR2" s="293"/>
      <c r="VS2" s="293"/>
      <c r="VT2" s="293"/>
      <c r="VU2" s="293"/>
      <c r="VV2" s="293"/>
      <c r="VW2" s="293"/>
      <c r="VX2" s="293"/>
      <c r="VY2" s="293"/>
      <c r="VZ2" s="293"/>
      <c r="WA2" s="293"/>
      <c r="WB2" s="293"/>
      <c r="WC2" s="293"/>
      <c r="WD2" s="293"/>
      <c r="WE2" s="293"/>
      <c r="WF2" s="293"/>
      <c r="WG2" s="293"/>
      <c r="WH2" s="293"/>
      <c r="WI2" s="293"/>
      <c r="WJ2" s="293"/>
      <c r="WK2" s="293"/>
      <c r="WL2" s="293"/>
      <c r="WM2" s="293"/>
      <c r="WN2" s="293"/>
      <c r="WO2" s="293"/>
      <c r="WP2" s="293"/>
      <c r="WQ2" s="293"/>
      <c r="WR2" s="293"/>
      <c r="WS2" s="293"/>
      <c r="WT2" s="293"/>
      <c r="WU2" s="293"/>
      <c r="WV2" s="293"/>
      <c r="WW2" s="293"/>
      <c r="WX2" s="293"/>
      <c r="WY2" s="293"/>
      <c r="WZ2" s="293"/>
      <c r="XA2" s="293"/>
      <c r="XB2" s="293"/>
      <c r="XC2" s="293"/>
      <c r="XD2" s="293"/>
      <c r="XE2" s="293"/>
      <c r="XF2" s="293"/>
      <c r="XG2" s="293"/>
      <c r="XH2" s="293"/>
      <c r="XI2" s="293"/>
      <c r="XJ2" s="293"/>
      <c r="XK2" s="293"/>
      <c r="XL2" s="293"/>
      <c r="XM2" s="293"/>
      <c r="XN2" s="293"/>
      <c r="XO2" s="293"/>
      <c r="XP2" s="293"/>
      <c r="XQ2" s="293"/>
      <c r="XR2" s="293"/>
      <c r="XS2" s="293"/>
      <c r="XT2" s="293"/>
      <c r="XU2" s="293"/>
      <c r="XV2" s="293"/>
      <c r="XW2" s="293"/>
      <c r="XX2" s="293"/>
      <c r="XY2" s="293"/>
      <c r="XZ2" s="293"/>
      <c r="YA2" s="293"/>
      <c r="YB2" s="293"/>
      <c r="YC2" s="293"/>
      <c r="YD2" s="293"/>
      <c r="YE2" s="293"/>
      <c r="YF2" s="293"/>
      <c r="YG2" s="293"/>
      <c r="YH2" s="293"/>
      <c r="YI2" s="293"/>
      <c r="YJ2" s="293"/>
      <c r="YK2" s="293"/>
      <c r="YL2" s="293"/>
      <c r="YM2" s="293"/>
      <c r="YN2" s="293"/>
      <c r="YO2" s="293"/>
      <c r="YP2" s="293"/>
      <c r="YQ2" s="293"/>
      <c r="YR2" s="293"/>
      <c r="YS2" s="293"/>
      <c r="YT2" s="293"/>
      <c r="YU2" s="293"/>
      <c r="YV2" s="293"/>
      <c r="YW2" s="293"/>
      <c r="YX2" s="293"/>
      <c r="YY2" s="293"/>
      <c r="YZ2" s="293"/>
      <c r="ZA2" s="293"/>
      <c r="ZB2" s="293"/>
      <c r="ZC2" s="293"/>
      <c r="ZD2" s="293"/>
      <c r="ZE2" s="293"/>
      <c r="ZF2" s="293"/>
      <c r="ZG2" s="293"/>
      <c r="ZH2" s="293"/>
      <c r="ZI2" s="293"/>
      <c r="ZJ2" s="293"/>
      <c r="ZK2" s="293"/>
      <c r="ZL2" s="293"/>
      <c r="ZM2" s="293"/>
      <c r="ZN2" s="293"/>
      <c r="ZO2" s="293"/>
      <c r="ZP2" s="293"/>
      <c r="ZQ2" s="293"/>
      <c r="ZR2" s="293"/>
      <c r="ZS2" s="293"/>
      <c r="ZT2" s="293"/>
      <c r="ZU2" s="293"/>
      <c r="ZV2" s="293"/>
      <c r="ZW2" s="293"/>
      <c r="ZX2" s="293"/>
      <c r="ZY2" s="293"/>
      <c r="ZZ2" s="293"/>
      <c r="AAA2" s="293"/>
      <c r="AAB2" s="293"/>
      <c r="AAC2" s="293"/>
      <c r="AAD2" s="293"/>
      <c r="AAE2" s="293"/>
      <c r="AAF2" s="293"/>
      <c r="AAG2" s="293"/>
      <c r="AAH2" s="293"/>
      <c r="AAI2" s="293"/>
      <c r="AAJ2" s="293"/>
      <c r="AAK2" s="293"/>
      <c r="AAL2" s="293"/>
      <c r="AAM2" s="293"/>
      <c r="AAN2" s="293"/>
      <c r="AAO2" s="293"/>
      <c r="AAP2" s="293"/>
      <c r="AAQ2" s="293"/>
      <c r="AAR2" s="293"/>
      <c r="AAS2" s="293"/>
      <c r="AAT2" s="293"/>
      <c r="AAU2" s="293"/>
      <c r="AAV2" s="293"/>
      <c r="AAW2" s="293"/>
      <c r="AAX2" s="293"/>
      <c r="AAY2" s="293"/>
      <c r="AAZ2" s="293"/>
      <c r="ABA2" s="293"/>
      <c r="ABB2" s="293"/>
      <c r="ABC2" s="293"/>
      <c r="ABD2" s="293"/>
      <c r="ABE2" s="293"/>
      <c r="ABF2" s="293"/>
      <c r="ABG2" s="293"/>
      <c r="ABH2" s="293"/>
      <c r="ABI2" s="293"/>
      <c r="ABJ2" s="293"/>
      <c r="ABK2" s="293"/>
      <c r="ABL2" s="293"/>
      <c r="ABM2" s="293"/>
      <c r="ABN2" s="293"/>
      <c r="ABO2" s="293"/>
      <c r="ABP2" s="293"/>
      <c r="ABQ2" s="293"/>
      <c r="ABR2" s="293"/>
      <c r="ABS2" s="293"/>
      <c r="ABT2" s="293"/>
      <c r="ABU2" s="293"/>
      <c r="ABV2" s="293"/>
      <c r="ABW2" s="293"/>
      <c r="ABX2" s="293"/>
      <c r="ABY2" s="293"/>
      <c r="ABZ2" s="293"/>
      <c r="ACA2" s="293"/>
      <c r="ACB2" s="293"/>
      <c r="ACC2" s="293"/>
      <c r="ACD2" s="293"/>
      <c r="ACE2" s="293"/>
      <c r="ACF2" s="293"/>
      <c r="ACG2" s="293"/>
      <c r="ACH2" s="293"/>
      <c r="ACI2" s="293"/>
      <c r="ACJ2" s="293"/>
      <c r="ACK2" s="293"/>
      <c r="ACL2" s="293"/>
      <c r="ACM2" s="293"/>
      <c r="ACN2" s="293"/>
      <c r="ACO2" s="293"/>
      <c r="ACP2" s="293"/>
      <c r="ACQ2" s="293"/>
      <c r="ACR2" s="293"/>
      <c r="ACS2" s="293"/>
      <c r="ACT2" s="293"/>
      <c r="ACU2" s="293"/>
      <c r="ACV2" s="293"/>
      <c r="ACW2" s="293"/>
      <c r="ACX2" s="293"/>
      <c r="ACY2" s="293"/>
      <c r="ACZ2" s="293"/>
      <c r="ADA2" s="293"/>
      <c r="ADB2" s="293"/>
      <c r="ADC2" s="293"/>
      <c r="ADD2" s="293"/>
      <c r="ADE2" s="293"/>
      <c r="ADF2" s="293"/>
      <c r="ADG2" s="293"/>
      <c r="ADH2" s="293"/>
      <c r="ADI2" s="293"/>
      <c r="ADJ2" s="293"/>
      <c r="ADK2" s="293"/>
      <c r="ADL2" s="293"/>
      <c r="ADM2" s="293"/>
      <c r="ADN2" s="293"/>
      <c r="ADO2" s="293"/>
      <c r="ADP2" s="293"/>
      <c r="ADQ2" s="293"/>
      <c r="ADR2" s="293"/>
      <c r="ADS2" s="293"/>
      <c r="ADT2" s="293"/>
      <c r="ADU2" s="293"/>
      <c r="ADV2" s="293"/>
      <c r="ADW2" s="293"/>
      <c r="ADX2" s="293"/>
      <c r="ADY2" s="293"/>
      <c r="ADZ2" s="293"/>
      <c r="AEA2" s="293"/>
      <c r="AEB2" s="293"/>
      <c r="AEC2" s="293"/>
      <c r="AED2" s="293"/>
      <c r="AEE2" s="293"/>
      <c r="AEF2" s="293"/>
      <c r="AEG2" s="293"/>
      <c r="AEH2" s="293"/>
      <c r="AEI2" s="293"/>
      <c r="AEJ2" s="293"/>
      <c r="AEK2" s="293"/>
      <c r="AEL2" s="293"/>
      <c r="AEM2" s="293"/>
      <c r="AEN2" s="293"/>
      <c r="AEO2" s="293"/>
      <c r="AEP2" s="293"/>
      <c r="AEQ2" s="293"/>
      <c r="AER2" s="293"/>
      <c r="AES2" s="293"/>
      <c r="AET2" s="293"/>
      <c r="AEU2" s="293"/>
      <c r="AEV2" s="293"/>
      <c r="AEW2" s="293"/>
      <c r="AEX2" s="293"/>
      <c r="AEY2" s="293"/>
      <c r="AEZ2" s="293"/>
      <c r="AFA2" s="293"/>
      <c r="AFB2" s="293"/>
      <c r="AFC2" s="293"/>
      <c r="AFD2" s="293"/>
      <c r="AFE2" s="293"/>
      <c r="AFF2" s="293"/>
      <c r="AFG2" s="293"/>
      <c r="AFH2" s="293"/>
      <c r="AFI2" s="293"/>
      <c r="AFJ2" s="293"/>
      <c r="AFK2" s="293"/>
      <c r="AFL2" s="293"/>
      <c r="AFM2" s="293"/>
      <c r="AFN2" s="293"/>
      <c r="AFO2" s="293"/>
      <c r="AFP2" s="293"/>
      <c r="AFQ2" s="293"/>
      <c r="AFR2" s="293"/>
      <c r="AFS2" s="293"/>
      <c r="AFT2" s="293"/>
      <c r="AFU2" s="293"/>
      <c r="AFV2" s="293"/>
      <c r="AFW2" s="293"/>
      <c r="AFX2" s="293"/>
      <c r="AFY2" s="293"/>
      <c r="AFZ2" s="293"/>
      <c r="AGA2" s="293"/>
      <c r="AGB2" s="293"/>
      <c r="AGC2" s="293"/>
      <c r="AGD2" s="293"/>
      <c r="AGE2" s="293"/>
      <c r="AGF2" s="293"/>
      <c r="AGG2" s="293"/>
      <c r="AGH2" s="293"/>
      <c r="AGI2" s="293"/>
      <c r="AGJ2" s="293"/>
      <c r="AGK2" s="293"/>
      <c r="AGL2" s="293"/>
      <c r="AGM2" s="293"/>
      <c r="AGN2" s="293"/>
      <c r="AGO2" s="293"/>
      <c r="AGP2" s="293"/>
      <c r="AGQ2" s="293"/>
      <c r="AGR2" s="293"/>
      <c r="AGS2" s="293"/>
      <c r="AGT2" s="293"/>
      <c r="AGU2" s="293"/>
      <c r="AGV2" s="293"/>
      <c r="AGW2" s="293"/>
      <c r="AGX2" s="293"/>
      <c r="AGY2" s="293"/>
      <c r="AGZ2" s="293"/>
      <c r="AHA2" s="293"/>
      <c r="AHB2" s="293"/>
      <c r="AHC2" s="293"/>
      <c r="AHD2" s="293"/>
      <c r="AHE2" s="293"/>
      <c r="AHF2" s="293"/>
      <c r="AHG2" s="293"/>
      <c r="AHH2" s="293"/>
      <c r="AHI2" s="293"/>
      <c r="AHJ2" s="293"/>
      <c r="AHK2" s="293"/>
      <c r="AHL2" s="293"/>
      <c r="AHM2" s="293"/>
      <c r="AHN2" s="293"/>
      <c r="AHO2" s="293"/>
      <c r="AHP2" s="293"/>
      <c r="AHQ2" s="293"/>
      <c r="AHR2" s="293"/>
      <c r="AHS2" s="293"/>
      <c r="AHT2" s="293"/>
      <c r="AHU2" s="293"/>
      <c r="AHV2" s="293"/>
      <c r="AHW2" s="293"/>
      <c r="AHX2" s="293"/>
      <c r="AHY2" s="293"/>
      <c r="AHZ2" s="293"/>
      <c r="AIA2" s="293"/>
      <c r="AIB2" s="293"/>
      <c r="AIC2" s="293"/>
      <c r="AID2" s="293"/>
      <c r="AIE2" s="293"/>
      <c r="AIF2" s="293"/>
      <c r="AIG2" s="293"/>
      <c r="AIH2" s="293"/>
      <c r="AII2" s="293"/>
      <c r="AIJ2" s="293"/>
      <c r="AIK2" s="293"/>
      <c r="AIL2" s="293"/>
      <c r="AIM2" s="293"/>
      <c r="AIN2" s="293"/>
      <c r="AIO2" s="293"/>
      <c r="AIP2" s="293"/>
      <c r="AIQ2" s="293"/>
      <c r="AIR2" s="293"/>
      <c r="AIS2" s="293"/>
      <c r="AIT2" s="293"/>
      <c r="AIU2" s="293"/>
      <c r="AIV2" s="293"/>
      <c r="AIW2" s="293"/>
      <c r="AIX2" s="293"/>
      <c r="AIY2" s="293"/>
      <c r="AIZ2" s="293"/>
      <c r="AJA2" s="293"/>
      <c r="AJB2" s="293"/>
      <c r="AJC2" s="293"/>
      <c r="AJD2" s="293"/>
      <c r="AJE2" s="293"/>
      <c r="AJF2" s="293"/>
      <c r="AJG2" s="293"/>
      <c r="AJH2" s="293"/>
      <c r="AJI2" s="293"/>
      <c r="AJJ2" s="293"/>
      <c r="AJK2" s="293"/>
      <c r="AJL2" s="293"/>
      <c r="AJM2" s="293"/>
      <c r="AJN2" s="293"/>
      <c r="AJO2" s="293"/>
      <c r="AJP2" s="293"/>
      <c r="AJQ2" s="293"/>
      <c r="AJR2" s="293"/>
      <c r="AJS2" s="293"/>
      <c r="AJT2" s="293"/>
      <c r="AJU2" s="293"/>
      <c r="AJV2" s="293"/>
      <c r="AJW2" s="293"/>
      <c r="AJX2" s="293"/>
      <c r="AJY2" s="293"/>
      <c r="AJZ2" s="293"/>
      <c r="AKA2" s="293"/>
      <c r="AKB2" s="293"/>
      <c r="AKC2" s="293"/>
      <c r="AKD2" s="293"/>
      <c r="AKE2" s="293"/>
      <c r="AKF2" s="293"/>
      <c r="AKG2" s="293"/>
      <c r="AKH2" s="293"/>
      <c r="AKI2" s="293"/>
      <c r="AKJ2" s="293"/>
      <c r="AKK2" s="293"/>
      <c r="AKL2" s="293"/>
      <c r="AKM2" s="293"/>
      <c r="AKN2" s="293"/>
      <c r="AKO2" s="293"/>
      <c r="AKP2" s="293"/>
      <c r="AKQ2" s="293"/>
      <c r="AKR2" s="293"/>
      <c r="AKS2" s="293"/>
      <c r="AKT2" s="293"/>
      <c r="AKU2" s="293"/>
      <c r="AKV2" s="293"/>
      <c r="AKW2" s="293"/>
      <c r="AKX2" s="293"/>
      <c r="AKY2" s="293"/>
      <c r="AKZ2" s="293"/>
      <c r="ALA2" s="293"/>
      <c r="ALB2" s="293"/>
      <c r="ALC2" s="293"/>
      <c r="ALD2" s="293"/>
      <c r="ALE2" s="293"/>
      <c r="ALF2" s="293"/>
      <c r="ALG2" s="293"/>
      <c r="ALH2" s="293"/>
      <c r="ALI2" s="293"/>
      <c r="ALJ2" s="293"/>
      <c r="ALK2" s="293"/>
      <c r="ALL2" s="293"/>
      <c r="ALM2" s="293"/>
      <c r="ALN2" s="293"/>
      <c r="ALO2" s="293"/>
      <c r="ALP2" s="293"/>
      <c r="ALQ2" s="293"/>
      <c r="ALR2" s="293"/>
      <c r="ALS2" s="293"/>
      <c r="ALT2" s="293"/>
      <c r="ALU2" s="293"/>
      <c r="ALV2" s="293"/>
      <c r="ALW2" s="293"/>
      <c r="ALX2" s="293"/>
      <c r="ALY2" s="293"/>
      <c r="ALZ2" s="293"/>
      <c r="AMA2" s="293"/>
      <c r="AMB2" s="293"/>
      <c r="AMC2" s="293"/>
      <c r="AMD2" s="293"/>
      <c r="AME2" s="293"/>
      <c r="AMF2" s="293"/>
      <c r="AMG2" s="293"/>
      <c r="AMH2" s="293"/>
      <c r="AMI2" s="293"/>
      <c r="AMJ2" s="293"/>
      <c r="AMK2" s="293"/>
    </row>
    <row r="3" spans="1:1025" s="294" customFormat="1" ht="23.25" customHeight="1">
      <c r="A3" s="292">
        <v>2</v>
      </c>
      <c r="B3" s="296" t="s">
        <v>152</v>
      </c>
      <c r="C3" s="526" t="str">
        <f>'Customer Details'!B9&amp;", "&amp;'Customer Details'!B10&amp;", "&amp;'Customer Details'!B11&amp;", "&amp;'Customer Details'!B12&amp;", "&amp;'Customer Details'!B13</f>
        <v xml:space="preserve">, , , , </v>
      </c>
      <c r="D3" s="526"/>
      <c r="E3" s="526"/>
      <c r="F3" s="526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3"/>
      <c r="AN3" s="293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  <c r="BA3" s="293"/>
      <c r="BB3" s="293"/>
      <c r="BC3" s="293"/>
      <c r="BD3" s="293"/>
      <c r="BE3" s="293"/>
      <c r="BF3" s="293"/>
      <c r="BG3" s="293"/>
      <c r="BH3" s="293"/>
      <c r="BI3" s="293"/>
      <c r="BJ3" s="293"/>
      <c r="BK3" s="293"/>
      <c r="BL3" s="293"/>
      <c r="BM3" s="293"/>
      <c r="BN3" s="293"/>
      <c r="BO3" s="293"/>
      <c r="BP3" s="293"/>
      <c r="BQ3" s="293"/>
      <c r="BR3" s="293"/>
      <c r="BS3" s="293"/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3"/>
      <c r="CE3" s="293"/>
      <c r="CF3" s="293"/>
      <c r="CG3" s="293"/>
      <c r="CH3" s="293"/>
      <c r="CI3" s="293"/>
      <c r="CJ3" s="293"/>
      <c r="CK3" s="293"/>
      <c r="CL3" s="293"/>
      <c r="CM3" s="293"/>
      <c r="CN3" s="293"/>
      <c r="CO3" s="293"/>
      <c r="CP3" s="293"/>
      <c r="CQ3" s="293"/>
      <c r="CR3" s="293"/>
      <c r="CS3" s="293"/>
      <c r="CT3" s="293"/>
      <c r="CU3" s="293"/>
      <c r="CV3" s="293"/>
      <c r="CW3" s="293"/>
      <c r="CX3" s="293"/>
      <c r="CY3" s="293"/>
      <c r="CZ3" s="293"/>
      <c r="DA3" s="293"/>
      <c r="DB3" s="293"/>
      <c r="DC3" s="293"/>
      <c r="DD3" s="293"/>
      <c r="DE3" s="293"/>
      <c r="DF3" s="293"/>
      <c r="DG3" s="293"/>
      <c r="DH3" s="293"/>
      <c r="DI3" s="293"/>
      <c r="DJ3" s="293"/>
      <c r="DK3" s="293"/>
      <c r="DL3" s="293"/>
      <c r="DM3" s="293"/>
      <c r="DN3" s="293"/>
      <c r="DO3" s="293"/>
      <c r="DP3" s="293"/>
      <c r="DQ3" s="293"/>
      <c r="DR3" s="293"/>
      <c r="DS3" s="293"/>
      <c r="DT3" s="293"/>
      <c r="DU3" s="293"/>
      <c r="DV3" s="293"/>
      <c r="DW3" s="293"/>
      <c r="DX3" s="293"/>
      <c r="DY3" s="293"/>
      <c r="DZ3" s="293"/>
      <c r="EA3" s="293"/>
      <c r="EB3" s="293"/>
      <c r="EC3" s="293"/>
      <c r="ED3" s="293"/>
      <c r="EE3" s="293"/>
      <c r="EF3" s="293"/>
      <c r="EG3" s="293"/>
      <c r="EH3" s="293"/>
      <c r="EI3" s="293"/>
      <c r="EJ3" s="293"/>
      <c r="EK3" s="293"/>
      <c r="EL3" s="293"/>
      <c r="EM3" s="293"/>
      <c r="EN3" s="293"/>
      <c r="EO3" s="293"/>
      <c r="EP3" s="293"/>
      <c r="EQ3" s="293"/>
      <c r="ER3" s="293"/>
      <c r="ES3" s="293"/>
      <c r="ET3" s="293"/>
      <c r="EU3" s="293"/>
      <c r="EV3" s="293"/>
      <c r="EW3" s="293"/>
      <c r="EX3" s="293"/>
      <c r="EY3" s="293"/>
      <c r="EZ3" s="293"/>
      <c r="FA3" s="293"/>
      <c r="FB3" s="293"/>
      <c r="FC3" s="293"/>
      <c r="FD3" s="293"/>
      <c r="FE3" s="293"/>
      <c r="FF3" s="293"/>
      <c r="FG3" s="293"/>
      <c r="FH3" s="293"/>
      <c r="FI3" s="293"/>
      <c r="FJ3" s="293"/>
      <c r="FK3" s="293"/>
      <c r="FL3" s="293"/>
      <c r="FM3" s="293"/>
      <c r="FN3" s="293"/>
      <c r="FO3" s="293"/>
      <c r="FP3" s="293"/>
      <c r="FQ3" s="293"/>
      <c r="FR3" s="293"/>
      <c r="FS3" s="293"/>
      <c r="FT3" s="293"/>
      <c r="FU3" s="293"/>
      <c r="FV3" s="293"/>
      <c r="FW3" s="293"/>
      <c r="FX3" s="293"/>
      <c r="FY3" s="293"/>
      <c r="FZ3" s="293"/>
      <c r="GA3" s="293"/>
      <c r="GB3" s="293"/>
      <c r="GC3" s="293"/>
      <c r="GD3" s="293"/>
      <c r="GE3" s="293"/>
      <c r="GF3" s="293"/>
      <c r="GG3" s="293"/>
      <c r="GH3" s="293"/>
      <c r="GI3" s="293"/>
      <c r="GJ3" s="293"/>
      <c r="GK3" s="293"/>
      <c r="GL3" s="293"/>
      <c r="GM3" s="293"/>
      <c r="GN3" s="293"/>
      <c r="GO3" s="293"/>
      <c r="GP3" s="293"/>
      <c r="GQ3" s="293"/>
      <c r="GR3" s="293"/>
      <c r="GS3" s="293"/>
      <c r="GT3" s="293"/>
      <c r="GU3" s="293"/>
      <c r="GV3" s="293"/>
      <c r="GW3" s="293"/>
      <c r="GX3" s="293"/>
      <c r="GY3" s="293"/>
      <c r="GZ3" s="293"/>
      <c r="HA3" s="293"/>
      <c r="HB3" s="293"/>
      <c r="HC3" s="293"/>
      <c r="HD3" s="293"/>
      <c r="HE3" s="293"/>
      <c r="HF3" s="293"/>
      <c r="HG3" s="293"/>
      <c r="HH3" s="293"/>
      <c r="HI3" s="293"/>
      <c r="HJ3" s="293"/>
      <c r="HK3" s="293"/>
      <c r="HL3" s="293"/>
      <c r="HM3" s="293"/>
      <c r="HN3" s="293"/>
      <c r="HO3" s="293"/>
      <c r="HP3" s="293"/>
      <c r="HQ3" s="293"/>
      <c r="HR3" s="293"/>
      <c r="HS3" s="293"/>
      <c r="HT3" s="293"/>
      <c r="HU3" s="293"/>
      <c r="HV3" s="293"/>
      <c r="HW3" s="293"/>
      <c r="HX3" s="293"/>
      <c r="HY3" s="293"/>
      <c r="HZ3" s="293"/>
      <c r="IA3" s="293"/>
      <c r="IB3" s="293"/>
      <c r="IC3" s="293"/>
      <c r="ID3" s="293"/>
      <c r="IE3" s="293"/>
      <c r="IF3" s="293"/>
      <c r="IG3" s="293"/>
      <c r="IH3" s="293"/>
      <c r="II3" s="293"/>
      <c r="IJ3" s="293"/>
      <c r="IK3" s="293"/>
      <c r="IL3" s="293"/>
      <c r="IM3" s="293"/>
      <c r="IN3" s="293"/>
      <c r="IO3" s="293"/>
      <c r="IP3" s="293"/>
      <c r="IQ3" s="293"/>
      <c r="IR3" s="293"/>
      <c r="IS3" s="293"/>
      <c r="IT3" s="293"/>
      <c r="IU3" s="293"/>
      <c r="IV3" s="293"/>
      <c r="IW3" s="293"/>
      <c r="IX3" s="293"/>
      <c r="IY3" s="293"/>
      <c r="IZ3" s="293"/>
      <c r="JA3" s="293"/>
      <c r="JB3" s="293"/>
      <c r="JC3" s="293"/>
      <c r="JD3" s="293"/>
      <c r="JE3" s="293"/>
      <c r="JF3" s="293"/>
      <c r="JG3" s="293"/>
      <c r="JH3" s="293"/>
      <c r="JI3" s="293"/>
      <c r="JJ3" s="293"/>
      <c r="JK3" s="293"/>
      <c r="JL3" s="293"/>
      <c r="JM3" s="293"/>
      <c r="JN3" s="293"/>
      <c r="JO3" s="293"/>
      <c r="JP3" s="293"/>
      <c r="JQ3" s="293"/>
      <c r="JR3" s="293"/>
      <c r="JS3" s="293"/>
      <c r="JT3" s="293"/>
      <c r="JU3" s="293"/>
      <c r="JV3" s="293"/>
      <c r="JW3" s="293"/>
      <c r="JX3" s="293"/>
      <c r="JY3" s="293"/>
      <c r="JZ3" s="293"/>
      <c r="KA3" s="293"/>
      <c r="KB3" s="293"/>
      <c r="KC3" s="293"/>
      <c r="KD3" s="293"/>
      <c r="KE3" s="293"/>
      <c r="KF3" s="293"/>
      <c r="KG3" s="293"/>
      <c r="KH3" s="293"/>
      <c r="KI3" s="293"/>
      <c r="KJ3" s="293"/>
      <c r="KK3" s="293"/>
      <c r="KL3" s="293"/>
      <c r="KM3" s="293"/>
      <c r="KN3" s="293"/>
      <c r="KO3" s="293"/>
      <c r="KP3" s="293"/>
      <c r="KQ3" s="293"/>
      <c r="KR3" s="293"/>
      <c r="KS3" s="293"/>
      <c r="KT3" s="293"/>
      <c r="KU3" s="293"/>
      <c r="KV3" s="293"/>
      <c r="KW3" s="293"/>
      <c r="KX3" s="293"/>
      <c r="KY3" s="293"/>
      <c r="KZ3" s="293"/>
      <c r="LA3" s="293"/>
      <c r="LB3" s="293"/>
      <c r="LC3" s="293"/>
      <c r="LD3" s="293"/>
      <c r="LE3" s="293"/>
      <c r="LF3" s="293"/>
      <c r="LG3" s="293"/>
      <c r="LH3" s="293"/>
      <c r="LI3" s="293"/>
      <c r="LJ3" s="293"/>
      <c r="LK3" s="293"/>
      <c r="LL3" s="293"/>
      <c r="LM3" s="293"/>
      <c r="LN3" s="293"/>
      <c r="LO3" s="293"/>
      <c r="LP3" s="293"/>
      <c r="LQ3" s="293"/>
      <c r="LR3" s="293"/>
      <c r="LS3" s="293"/>
      <c r="LT3" s="293"/>
      <c r="LU3" s="293"/>
      <c r="LV3" s="293"/>
      <c r="LW3" s="293"/>
      <c r="LX3" s="293"/>
      <c r="LY3" s="293"/>
      <c r="LZ3" s="293"/>
      <c r="MA3" s="293"/>
      <c r="MB3" s="293"/>
      <c r="MC3" s="293"/>
      <c r="MD3" s="293"/>
      <c r="ME3" s="293"/>
      <c r="MF3" s="293"/>
      <c r="MG3" s="293"/>
      <c r="MH3" s="293"/>
      <c r="MI3" s="293"/>
      <c r="MJ3" s="293"/>
      <c r="MK3" s="293"/>
      <c r="ML3" s="293"/>
      <c r="MM3" s="293"/>
      <c r="MN3" s="293"/>
      <c r="MO3" s="293"/>
      <c r="MP3" s="293"/>
      <c r="MQ3" s="293"/>
      <c r="MR3" s="293"/>
      <c r="MS3" s="293"/>
      <c r="MT3" s="293"/>
      <c r="MU3" s="293"/>
      <c r="MV3" s="293"/>
      <c r="MW3" s="293"/>
      <c r="MX3" s="293"/>
      <c r="MY3" s="293"/>
      <c r="MZ3" s="293"/>
      <c r="NA3" s="293"/>
      <c r="NB3" s="293"/>
      <c r="NC3" s="293"/>
      <c r="ND3" s="293"/>
      <c r="NE3" s="293"/>
      <c r="NF3" s="293"/>
      <c r="NG3" s="293"/>
      <c r="NH3" s="293"/>
      <c r="NI3" s="293"/>
      <c r="NJ3" s="293"/>
      <c r="NK3" s="293"/>
      <c r="NL3" s="293"/>
      <c r="NM3" s="293"/>
      <c r="NN3" s="293"/>
      <c r="NO3" s="293"/>
      <c r="NP3" s="293"/>
      <c r="NQ3" s="293"/>
      <c r="NR3" s="293"/>
      <c r="NS3" s="293"/>
      <c r="NT3" s="293"/>
      <c r="NU3" s="293"/>
      <c r="NV3" s="293"/>
      <c r="NW3" s="293"/>
      <c r="NX3" s="293"/>
      <c r="NY3" s="293"/>
      <c r="NZ3" s="293"/>
      <c r="OA3" s="293"/>
      <c r="OB3" s="293"/>
      <c r="OC3" s="293"/>
      <c r="OD3" s="293"/>
      <c r="OE3" s="293"/>
      <c r="OF3" s="293"/>
      <c r="OG3" s="293"/>
      <c r="OH3" s="293"/>
      <c r="OI3" s="293"/>
      <c r="OJ3" s="293"/>
      <c r="OK3" s="293"/>
      <c r="OL3" s="293"/>
      <c r="OM3" s="293"/>
      <c r="ON3" s="293"/>
      <c r="OO3" s="293"/>
      <c r="OP3" s="293"/>
      <c r="OQ3" s="293"/>
      <c r="OR3" s="293"/>
      <c r="OS3" s="293"/>
      <c r="OT3" s="293"/>
      <c r="OU3" s="293"/>
      <c r="OV3" s="293"/>
      <c r="OW3" s="293"/>
      <c r="OX3" s="293"/>
      <c r="OY3" s="293"/>
      <c r="OZ3" s="293"/>
      <c r="PA3" s="293"/>
      <c r="PB3" s="293"/>
      <c r="PC3" s="293"/>
      <c r="PD3" s="293"/>
      <c r="PE3" s="293"/>
      <c r="PF3" s="293"/>
      <c r="PG3" s="293"/>
      <c r="PH3" s="293"/>
      <c r="PI3" s="293"/>
      <c r="PJ3" s="293"/>
      <c r="PK3" s="293"/>
      <c r="PL3" s="293"/>
      <c r="PM3" s="293"/>
      <c r="PN3" s="293"/>
      <c r="PO3" s="293"/>
      <c r="PP3" s="293"/>
      <c r="PQ3" s="293"/>
      <c r="PR3" s="293"/>
      <c r="PS3" s="293"/>
      <c r="PT3" s="293"/>
      <c r="PU3" s="293"/>
      <c r="PV3" s="293"/>
      <c r="PW3" s="293"/>
      <c r="PX3" s="293"/>
      <c r="PY3" s="293"/>
      <c r="PZ3" s="293"/>
      <c r="QA3" s="293"/>
      <c r="QB3" s="293"/>
      <c r="QC3" s="293"/>
      <c r="QD3" s="293"/>
      <c r="QE3" s="293"/>
      <c r="QF3" s="293"/>
      <c r="QG3" s="293"/>
      <c r="QH3" s="293"/>
      <c r="QI3" s="293"/>
      <c r="QJ3" s="293"/>
      <c r="QK3" s="293"/>
      <c r="QL3" s="293"/>
      <c r="QM3" s="293"/>
      <c r="QN3" s="293"/>
      <c r="QO3" s="293"/>
      <c r="QP3" s="293"/>
      <c r="QQ3" s="293"/>
      <c r="QR3" s="293"/>
      <c r="QS3" s="293"/>
      <c r="QT3" s="293"/>
      <c r="QU3" s="293"/>
      <c r="QV3" s="293"/>
      <c r="QW3" s="293"/>
      <c r="QX3" s="293"/>
      <c r="QY3" s="293"/>
      <c r="QZ3" s="293"/>
      <c r="RA3" s="293"/>
      <c r="RB3" s="293"/>
      <c r="RC3" s="293"/>
      <c r="RD3" s="293"/>
      <c r="RE3" s="293"/>
      <c r="RF3" s="293"/>
      <c r="RG3" s="293"/>
      <c r="RH3" s="293"/>
      <c r="RI3" s="293"/>
      <c r="RJ3" s="293"/>
      <c r="RK3" s="293"/>
      <c r="RL3" s="293"/>
      <c r="RM3" s="293"/>
      <c r="RN3" s="293"/>
      <c r="RO3" s="293"/>
      <c r="RP3" s="293"/>
      <c r="RQ3" s="293"/>
      <c r="RR3" s="293"/>
      <c r="RS3" s="293"/>
      <c r="RT3" s="293"/>
      <c r="RU3" s="293"/>
      <c r="RV3" s="293"/>
      <c r="RW3" s="293"/>
      <c r="RX3" s="293"/>
      <c r="RY3" s="293"/>
      <c r="RZ3" s="293"/>
      <c r="SA3" s="293"/>
      <c r="SB3" s="293"/>
      <c r="SC3" s="293"/>
      <c r="SD3" s="293"/>
      <c r="SE3" s="293"/>
      <c r="SF3" s="293"/>
      <c r="SG3" s="293"/>
      <c r="SH3" s="293"/>
      <c r="SI3" s="293"/>
      <c r="SJ3" s="293"/>
      <c r="SK3" s="293"/>
      <c r="SL3" s="293"/>
      <c r="SM3" s="293"/>
      <c r="SN3" s="293"/>
      <c r="SO3" s="293"/>
      <c r="SP3" s="293"/>
      <c r="SQ3" s="293"/>
      <c r="SR3" s="293"/>
      <c r="SS3" s="293"/>
      <c r="ST3" s="293"/>
      <c r="SU3" s="293"/>
      <c r="SV3" s="293"/>
      <c r="SW3" s="293"/>
      <c r="SX3" s="293"/>
      <c r="SY3" s="293"/>
      <c r="SZ3" s="293"/>
      <c r="TA3" s="293"/>
      <c r="TB3" s="293"/>
      <c r="TC3" s="293"/>
      <c r="TD3" s="293"/>
      <c r="TE3" s="293"/>
      <c r="TF3" s="293"/>
      <c r="TG3" s="293"/>
      <c r="TH3" s="293"/>
      <c r="TI3" s="293"/>
      <c r="TJ3" s="293"/>
      <c r="TK3" s="293"/>
      <c r="TL3" s="293"/>
      <c r="TM3" s="293"/>
      <c r="TN3" s="293"/>
      <c r="TO3" s="293"/>
      <c r="TP3" s="293"/>
      <c r="TQ3" s="293"/>
      <c r="TR3" s="293"/>
      <c r="TS3" s="293"/>
      <c r="TT3" s="293"/>
      <c r="TU3" s="293"/>
      <c r="TV3" s="293"/>
      <c r="TW3" s="293"/>
      <c r="TX3" s="293"/>
      <c r="TY3" s="293"/>
      <c r="TZ3" s="293"/>
      <c r="UA3" s="293"/>
      <c r="UB3" s="293"/>
      <c r="UC3" s="293"/>
      <c r="UD3" s="293"/>
      <c r="UE3" s="293"/>
      <c r="UF3" s="293"/>
      <c r="UG3" s="293"/>
      <c r="UH3" s="293"/>
      <c r="UI3" s="293"/>
      <c r="UJ3" s="293"/>
      <c r="UK3" s="293"/>
      <c r="UL3" s="293"/>
      <c r="UM3" s="293"/>
      <c r="UN3" s="293"/>
      <c r="UO3" s="293"/>
      <c r="UP3" s="293"/>
      <c r="UQ3" s="293"/>
      <c r="UR3" s="293"/>
      <c r="US3" s="293"/>
      <c r="UT3" s="293"/>
      <c r="UU3" s="293"/>
      <c r="UV3" s="293"/>
      <c r="UW3" s="293"/>
      <c r="UX3" s="293"/>
      <c r="UY3" s="293"/>
      <c r="UZ3" s="293"/>
      <c r="VA3" s="293"/>
      <c r="VB3" s="293"/>
      <c r="VC3" s="293"/>
      <c r="VD3" s="293"/>
      <c r="VE3" s="293"/>
      <c r="VF3" s="293"/>
      <c r="VG3" s="293"/>
      <c r="VH3" s="293"/>
      <c r="VI3" s="293"/>
      <c r="VJ3" s="293"/>
      <c r="VK3" s="293"/>
      <c r="VL3" s="293"/>
      <c r="VM3" s="293"/>
      <c r="VN3" s="293"/>
      <c r="VO3" s="293"/>
      <c r="VP3" s="293"/>
      <c r="VQ3" s="293"/>
      <c r="VR3" s="293"/>
      <c r="VS3" s="293"/>
      <c r="VT3" s="293"/>
      <c r="VU3" s="293"/>
      <c r="VV3" s="293"/>
      <c r="VW3" s="293"/>
      <c r="VX3" s="293"/>
      <c r="VY3" s="293"/>
      <c r="VZ3" s="293"/>
      <c r="WA3" s="293"/>
      <c r="WB3" s="293"/>
      <c r="WC3" s="293"/>
      <c r="WD3" s="293"/>
      <c r="WE3" s="293"/>
      <c r="WF3" s="293"/>
      <c r="WG3" s="293"/>
      <c r="WH3" s="293"/>
      <c r="WI3" s="293"/>
      <c r="WJ3" s="293"/>
      <c r="WK3" s="293"/>
      <c r="WL3" s="293"/>
      <c r="WM3" s="293"/>
      <c r="WN3" s="293"/>
      <c r="WO3" s="293"/>
      <c r="WP3" s="293"/>
      <c r="WQ3" s="293"/>
      <c r="WR3" s="293"/>
      <c r="WS3" s="293"/>
      <c r="WT3" s="293"/>
      <c r="WU3" s="293"/>
      <c r="WV3" s="293"/>
      <c r="WW3" s="293"/>
      <c r="WX3" s="293"/>
      <c r="WY3" s="293"/>
      <c r="WZ3" s="293"/>
      <c r="XA3" s="293"/>
      <c r="XB3" s="293"/>
      <c r="XC3" s="293"/>
      <c r="XD3" s="293"/>
      <c r="XE3" s="293"/>
      <c r="XF3" s="293"/>
      <c r="XG3" s="293"/>
      <c r="XH3" s="293"/>
      <c r="XI3" s="293"/>
      <c r="XJ3" s="293"/>
      <c r="XK3" s="293"/>
      <c r="XL3" s="293"/>
      <c r="XM3" s="293"/>
      <c r="XN3" s="293"/>
      <c r="XO3" s="293"/>
      <c r="XP3" s="293"/>
      <c r="XQ3" s="293"/>
      <c r="XR3" s="293"/>
      <c r="XS3" s="293"/>
      <c r="XT3" s="293"/>
      <c r="XU3" s="293"/>
      <c r="XV3" s="293"/>
      <c r="XW3" s="293"/>
      <c r="XX3" s="293"/>
      <c r="XY3" s="293"/>
      <c r="XZ3" s="293"/>
      <c r="YA3" s="293"/>
      <c r="YB3" s="293"/>
      <c r="YC3" s="293"/>
      <c r="YD3" s="293"/>
      <c r="YE3" s="293"/>
      <c r="YF3" s="293"/>
      <c r="YG3" s="293"/>
      <c r="YH3" s="293"/>
      <c r="YI3" s="293"/>
      <c r="YJ3" s="293"/>
      <c r="YK3" s="293"/>
      <c r="YL3" s="293"/>
      <c r="YM3" s="293"/>
      <c r="YN3" s="293"/>
      <c r="YO3" s="293"/>
      <c r="YP3" s="293"/>
      <c r="YQ3" s="293"/>
      <c r="YR3" s="293"/>
      <c r="YS3" s="293"/>
      <c r="YT3" s="293"/>
      <c r="YU3" s="293"/>
      <c r="YV3" s="293"/>
      <c r="YW3" s="293"/>
      <c r="YX3" s="293"/>
      <c r="YY3" s="293"/>
      <c r="YZ3" s="293"/>
      <c r="ZA3" s="293"/>
      <c r="ZB3" s="293"/>
      <c r="ZC3" s="293"/>
      <c r="ZD3" s="293"/>
      <c r="ZE3" s="293"/>
      <c r="ZF3" s="293"/>
      <c r="ZG3" s="293"/>
      <c r="ZH3" s="293"/>
      <c r="ZI3" s="293"/>
      <c r="ZJ3" s="293"/>
      <c r="ZK3" s="293"/>
      <c r="ZL3" s="293"/>
      <c r="ZM3" s="293"/>
      <c r="ZN3" s="293"/>
      <c r="ZO3" s="293"/>
      <c r="ZP3" s="293"/>
      <c r="ZQ3" s="293"/>
      <c r="ZR3" s="293"/>
      <c r="ZS3" s="293"/>
      <c r="ZT3" s="293"/>
      <c r="ZU3" s="293"/>
      <c r="ZV3" s="293"/>
      <c r="ZW3" s="293"/>
      <c r="ZX3" s="293"/>
      <c r="ZY3" s="293"/>
      <c r="ZZ3" s="293"/>
      <c r="AAA3" s="293"/>
      <c r="AAB3" s="293"/>
      <c r="AAC3" s="293"/>
      <c r="AAD3" s="293"/>
      <c r="AAE3" s="293"/>
      <c r="AAF3" s="293"/>
      <c r="AAG3" s="293"/>
      <c r="AAH3" s="293"/>
      <c r="AAI3" s="293"/>
      <c r="AAJ3" s="293"/>
      <c r="AAK3" s="293"/>
      <c r="AAL3" s="293"/>
      <c r="AAM3" s="293"/>
      <c r="AAN3" s="293"/>
      <c r="AAO3" s="293"/>
      <c r="AAP3" s="293"/>
      <c r="AAQ3" s="293"/>
      <c r="AAR3" s="293"/>
      <c r="AAS3" s="293"/>
      <c r="AAT3" s="293"/>
      <c r="AAU3" s="293"/>
      <c r="AAV3" s="293"/>
      <c r="AAW3" s="293"/>
      <c r="AAX3" s="293"/>
      <c r="AAY3" s="293"/>
      <c r="AAZ3" s="293"/>
      <c r="ABA3" s="293"/>
      <c r="ABB3" s="293"/>
      <c r="ABC3" s="293"/>
      <c r="ABD3" s="293"/>
      <c r="ABE3" s="293"/>
      <c r="ABF3" s="293"/>
      <c r="ABG3" s="293"/>
      <c r="ABH3" s="293"/>
      <c r="ABI3" s="293"/>
      <c r="ABJ3" s="293"/>
      <c r="ABK3" s="293"/>
      <c r="ABL3" s="293"/>
      <c r="ABM3" s="293"/>
      <c r="ABN3" s="293"/>
      <c r="ABO3" s="293"/>
      <c r="ABP3" s="293"/>
      <c r="ABQ3" s="293"/>
      <c r="ABR3" s="293"/>
      <c r="ABS3" s="293"/>
      <c r="ABT3" s="293"/>
      <c r="ABU3" s="293"/>
      <c r="ABV3" s="293"/>
      <c r="ABW3" s="293"/>
      <c r="ABX3" s="293"/>
      <c r="ABY3" s="293"/>
      <c r="ABZ3" s="293"/>
      <c r="ACA3" s="293"/>
      <c r="ACB3" s="293"/>
      <c r="ACC3" s="293"/>
      <c r="ACD3" s="293"/>
      <c r="ACE3" s="293"/>
      <c r="ACF3" s="293"/>
      <c r="ACG3" s="293"/>
      <c r="ACH3" s="293"/>
      <c r="ACI3" s="293"/>
      <c r="ACJ3" s="293"/>
      <c r="ACK3" s="293"/>
      <c r="ACL3" s="293"/>
      <c r="ACM3" s="293"/>
      <c r="ACN3" s="293"/>
      <c r="ACO3" s="293"/>
      <c r="ACP3" s="293"/>
      <c r="ACQ3" s="293"/>
      <c r="ACR3" s="293"/>
      <c r="ACS3" s="293"/>
      <c r="ACT3" s="293"/>
      <c r="ACU3" s="293"/>
      <c r="ACV3" s="293"/>
      <c r="ACW3" s="293"/>
      <c r="ACX3" s="293"/>
      <c r="ACY3" s="293"/>
      <c r="ACZ3" s="293"/>
      <c r="ADA3" s="293"/>
      <c r="ADB3" s="293"/>
      <c r="ADC3" s="293"/>
      <c r="ADD3" s="293"/>
      <c r="ADE3" s="293"/>
      <c r="ADF3" s="293"/>
      <c r="ADG3" s="293"/>
      <c r="ADH3" s="293"/>
      <c r="ADI3" s="293"/>
      <c r="ADJ3" s="293"/>
      <c r="ADK3" s="293"/>
      <c r="ADL3" s="293"/>
      <c r="ADM3" s="293"/>
      <c r="ADN3" s="293"/>
      <c r="ADO3" s="293"/>
      <c r="ADP3" s="293"/>
      <c r="ADQ3" s="293"/>
      <c r="ADR3" s="293"/>
      <c r="ADS3" s="293"/>
      <c r="ADT3" s="293"/>
      <c r="ADU3" s="293"/>
      <c r="ADV3" s="293"/>
      <c r="ADW3" s="293"/>
      <c r="ADX3" s="293"/>
      <c r="ADY3" s="293"/>
      <c r="ADZ3" s="293"/>
      <c r="AEA3" s="293"/>
      <c r="AEB3" s="293"/>
      <c r="AEC3" s="293"/>
      <c r="AED3" s="293"/>
      <c r="AEE3" s="293"/>
      <c r="AEF3" s="293"/>
      <c r="AEG3" s="293"/>
      <c r="AEH3" s="293"/>
      <c r="AEI3" s="293"/>
      <c r="AEJ3" s="293"/>
      <c r="AEK3" s="293"/>
      <c r="AEL3" s="293"/>
      <c r="AEM3" s="293"/>
      <c r="AEN3" s="293"/>
      <c r="AEO3" s="293"/>
      <c r="AEP3" s="293"/>
      <c r="AEQ3" s="293"/>
      <c r="AER3" s="293"/>
      <c r="AES3" s="293"/>
      <c r="AET3" s="293"/>
      <c r="AEU3" s="293"/>
      <c r="AEV3" s="293"/>
      <c r="AEW3" s="293"/>
      <c r="AEX3" s="293"/>
      <c r="AEY3" s="293"/>
      <c r="AEZ3" s="293"/>
      <c r="AFA3" s="293"/>
      <c r="AFB3" s="293"/>
      <c r="AFC3" s="293"/>
      <c r="AFD3" s="293"/>
      <c r="AFE3" s="293"/>
      <c r="AFF3" s="293"/>
      <c r="AFG3" s="293"/>
      <c r="AFH3" s="293"/>
      <c r="AFI3" s="293"/>
      <c r="AFJ3" s="293"/>
      <c r="AFK3" s="293"/>
      <c r="AFL3" s="293"/>
      <c r="AFM3" s="293"/>
      <c r="AFN3" s="293"/>
      <c r="AFO3" s="293"/>
      <c r="AFP3" s="293"/>
      <c r="AFQ3" s="293"/>
      <c r="AFR3" s="293"/>
      <c r="AFS3" s="293"/>
      <c r="AFT3" s="293"/>
      <c r="AFU3" s="293"/>
      <c r="AFV3" s="293"/>
      <c r="AFW3" s="293"/>
      <c r="AFX3" s="293"/>
      <c r="AFY3" s="293"/>
      <c r="AFZ3" s="293"/>
      <c r="AGA3" s="293"/>
      <c r="AGB3" s="293"/>
      <c r="AGC3" s="293"/>
      <c r="AGD3" s="293"/>
      <c r="AGE3" s="293"/>
      <c r="AGF3" s="293"/>
      <c r="AGG3" s="293"/>
      <c r="AGH3" s="293"/>
      <c r="AGI3" s="293"/>
      <c r="AGJ3" s="293"/>
      <c r="AGK3" s="293"/>
      <c r="AGL3" s="293"/>
      <c r="AGM3" s="293"/>
      <c r="AGN3" s="293"/>
      <c r="AGO3" s="293"/>
      <c r="AGP3" s="293"/>
      <c r="AGQ3" s="293"/>
      <c r="AGR3" s="293"/>
      <c r="AGS3" s="293"/>
      <c r="AGT3" s="293"/>
      <c r="AGU3" s="293"/>
      <c r="AGV3" s="293"/>
      <c r="AGW3" s="293"/>
      <c r="AGX3" s="293"/>
      <c r="AGY3" s="293"/>
      <c r="AGZ3" s="293"/>
      <c r="AHA3" s="293"/>
      <c r="AHB3" s="293"/>
      <c r="AHC3" s="293"/>
      <c r="AHD3" s="293"/>
      <c r="AHE3" s="293"/>
      <c r="AHF3" s="293"/>
      <c r="AHG3" s="293"/>
      <c r="AHH3" s="293"/>
      <c r="AHI3" s="293"/>
      <c r="AHJ3" s="293"/>
      <c r="AHK3" s="293"/>
      <c r="AHL3" s="293"/>
      <c r="AHM3" s="293"/>
      <c r="AHN3" s="293"/>
      <c r="AHO3" s="293"/>
      <c r="AHP3" s="293"/>
      <c r="AHQ3" s="293"/>
      <c r="AHR3" s="293"/>
      <c r="AHS3" s="293"/>
      <c r="AHT3" s="293"/>
      <c r="AHU3" s="293"/>
      <c r="AHV3" s="293"/>
      <c r="AHW3" s="293"/>
      <c r="AHX3" s="293"/>
      <c r="AHY3" s="293"/>
      <c r="AHZ3" s="293"/>
      <c r="AIA3" s="293"/>
      <c r="AIB3" s="293"/>
      <c r="AIC3" s="293"/>
      <c r="AID3" s="293"/>
      <c r="AIE3" s="293"/>
      <c r="AIF3" s="293"/>
      <c r="AIG3" s="293"/>
      <c r="AIH3" s="293"/>
      <c r="AII3" s="293"/>
      <c r="AIJ3" s="293"/>
      <c r="AIK3" s="293"/>
      <c r="AIL3" s="293"/>
      <c r="AIM3" s="293"/>
      <c r="AIN3" s="293"/>
      <c r="AIO3" s="293"/>
      <c r="AIP3" s="293"/>
      <c r="AIQ3" s="293"/>
      <c r="AIR3" s="293"/>
      <c r="AIS3" s="293"/>
      <c r="AIT3" s="293"/>
      <c r="AIU3" s="293"/>
      <c r="AIV3" s="293"/>
      <c r="AIW3" s="293"/>
      <c r="AIX3" s="293"/>
      <c r="AIY3" s="293"/>
      <c r="AIZ3" s="293"/>
      <c r="AJA3" s="293"/>
      <c r="AJB3" s="293"/>
      <c r="AJC3" s="293"/>
      <c r="AJD3" s="293"/>
      <c r="AJE3" s="293"/>
      <c r="AJF3" s="293"/>
      <c r="AJG3" s="293"/>
      <c r="AJH3" s="293"/>
      <c r="AJI3" s="293"/>
      <c r="AJJ3" s="293"/>
      <c r="AJK3" s="293"/>
      <c r="AJL3" s="293"/>
      <c r="AJM3" s="293"/>
      <c r="AJN3" s="293"/>
      <c r="AJO3" s="293"/>
      <c r="AJP3" s="293"/>
      <c r="AJQ3" s="293"/>
      <c r="AJR3" s="293"/>
      <c r="AJS3" s="293"/>
      <c r="AJT3" s="293"/>
      <c r="AJU3" s="293"/>
      <c r="AJV3" s="293"/>
      <c r="AJW3" s="293"/>
      <c r="AJX3" s="293"/>
      <c r="AJY3" s="293"/>
      <c r="AJZ3" s="293"/>
      <c r="AKA3" s="293"/>
      <c r="AKB3" s="293"/>
      <c r="AKC3" s="293"/>
      <c r="AKD3" s="293"/>
      <c r="AKE3" s="293"/>
      <c r="AKF3" s="293"/>
      <c r="AKG3" s="293"/>
      <c r="AKH3" s="293"/>
      <c r="AKI3" s="293"/>
      <c r="AKJ3" s="293"/>
      <c r="AKK3" s="293"/>
      <c r="AKL3" s="293"/>
      <c r="AKM3" s="293"/>
      <c r="AKN3" s="293"/>
      <c r="AKO3" s="293"/>
      <c r="AKP3" s="293"/>
      <c r="AKQ3" s="293"/>
      <c r="AKR3" s="293"/>
      <c r="AKS3" s="293"/>
      <c r="AKT3" s="293"/>
      <c r="AKU3" s="293"/>
      <c r="AKV3" s="293"/>
      <c r="AKW3" s="293"/>
      <c r="AKX3" s="293"/>
      <c r="AKY3" s="293"/>
      <c r="AKZ3" s="293"/>
      <c r="ALA3" s="293"/>
      <c r="ALB3" s="293"/>
      <c r="ALC3" s="293"/>
      <c r="ALD3" s="293"/>
      <c r="ALE3" s="293"/>
      <c r="ALF3" s="293"/>
      <c r="ALG3" s="293"/>
      <c r="ALH3" s="293"/>
      <c r="ALI3" s="293"/>
      <c r="ALJ3" s="293"/>
      <c r="ALK3" s="293"/>
      <c r="ALL3" s="293"/>
      <c r="ALM3" s="293"/>
      <c r="ALN3" s="293"/>
      <c r="ALO3" s="293"/>
      <c r="ALP3" s="293"/>
      <c r="ALQ3" s="293"/>
      <c r="ALR3" s="293"/>
      <c r="ALS3" s="293"/>
      <c r="ALT3" s="293"/>
      <c r="ALU3" s="293"/>
      <c r="ALV3" s="293"/>
      <c r="ALW3" s="293"/>
      <c r="ALX3" s="293"/>
      <c r="ALY3" s="293"/>
      <c r="ALZ3" s="293"/>
      <c r="AMA3" s="293"/>
      <c r="AMB3" s="293"/>
      <c r="AMC3" s="293"/>
      <c r="AMD3" s="293"/>
      <c r="AME3" s="293"/>
      <c r="AMF3" s="293"/>
      <c r="AMG3" s="293"/>
      <c r="AMH3" s="293"/>
      <c r="AMI3" s="293"/>
      <c r="AMJ3" s="293"/>
      <c r="AMK3" s="293"/>
    </row>
    <row r="4" spans="1:1025" s="294" customFormat="1" ht="23.25" customHeight="1">
      <c r="A4" s="292">
        <v>3</v>
      </c>
      <c r="B4" s="296" t="s">
        <v>92</v>
      </c>
      <c r="C4" s="526" t="str">
        <f>'Customer Details'!F5</f>
        <v>Business Loan</v>
      </c>
      <c r="D4" s="526"/>
      <c r="E4" s="526"/>
      <c r="F4" s="526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293"/>
      <c r="W4" s="293"/>
      <c r="X4" s="293"/>
      <c r="Y4" s="293"/>
      <c r="Z4" s="293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293"/>
      <c r="AL4" s="293"/>
      <c r="AM4" s="293"/>
      <c r="AN4" s="293"/>
      <c r="AO4" s="293"/>
      <c r="AP4" s="293"/>
      <c r="AQ4" s="293"/>
      <c r="AR4" s="293"/>
      <c r="AS4" s="293"/>
      <c r="AT4" s="293"/>
      <c r="AU4" s="293"/>
      <c r="AV4" s="293"/>
      <c r="AW4" s="293"/>
      <c r="AX4" s="293"/>
      <c r="AY4" s="293"/>
      <c r="AZ4" s="293"/>
      <c r="BA4" s="293"/>
      <c r="BB4" s="293"/>
      <c r="BC4" s="293"/>
      <c r="BD4" s="293"/>
      <c r="BE4" s="293"/>
      <c r="BF4" s="293"/>
      <c r="BG4" s="293"/>
      <c r="BH4" s="293"/>
      <c r="BI4" s="293"/>
      <c r="BJ4" s="293"/>
      <c r="BK4" s="293"/>
      <c r="BL4" s="293"/>
      <c r="BM4" s="293"/>
      <c r="BN4" s="293"/>
      <c r="BO4" s="293"/>
      <c r="BP4" s="293"/>
      <c r="BQ4" s="293"/>
      <c r="BR4" s="293"/>
      <c r="BS4" s="293"/>
      <c r="BT4" s="293"/>
      <c r="BU4" s="293"/>
      <c r="BV4" s="293"/>
      <c r="BW4" s="293"/>
      <c r="BX4" s="293"/>
      <c r="BY4" s="293"/>
      <c r="BZ4" s="293"/>
      <c r="CA4" s="293"/>
      <c r="CB4" s="293"/>
      <c r="CC4" s="293"/>
      <c r="CD4" s="293"/>
      <c r="CE4" s="293"/>
      <c r="CF4" s="293"/>
      <c r="CG4" s="293"/>
      <c r="CH4" s="293"/>
      <c r="CI4" s="293"/>
      <c r="CJ4" s="293"/>
      <c r="CK4" s="293"/>
      <c r="CL4" s="293"/>
      <c r="CM4" s="293"/>
      <c r="CN4" s="293"/>
      <c r="CO4" s="293"/>
      <c r="CP4" s="293"/>
      <c r="CQ4" s="293"/>
      <c r="CR4" s="293"/>
      <c r="CS4" s="293"/>
      <c r="CT4" s="293"/>
      <c r="CU4" s="293"/>
      <c r="CV4" s="293"/>
      <c r="CW4" s="293"/>
      <c r="CX4" s="293"/>
      <c r="CY4" s="293"/>
      <c r="CZ4" s="293"/>
      <c r="DA4" s="293"/>
      <c r="DB4" s="293"/>
      <c r="DC4" s="293"/>
      <c r="DD4" s="293"/>
      <c r="DE4" s="293"/>
      <c r="DF4" s="293"/>
      <c r="DG4" s="293"/>
      <c r="DH4" s="293"/>
      <c r="DI4" s="293"/>
      <c r="DJ4" s="293"/>
      <c r="DK4" s="293"/>
      <c r="DL4" s="293"/>
      <c r="DM4" s="293"/>
      <c r="DN4" s="293"/>
      <c r="DO4" s="293"/>
      <c r="DP4" s="293"/>
      <c r="DQ4" s="293"/>
      <c r="DR4" s="293"/>
      <c r="DS4" s="293"/>
      <c r="DT4" s="293"/>
      <c r="DU4" s="293"/>
      <c r="DV4" s="293"/>
      <c r="DW4" s="293"/>
      <c r="DX4" s="293"/>
      <c r="DY4" s="293"/>
      <c r="DZ4" s="293"/>
      <c r="EA4" s="293"/>
      <c r="EB4" s="293"/>
      <c r="EC4" s="293"/>
      <c r="ED4" s="293"/>
      <c r="EE4" s="293"/>
      <c r="EF4" s="293"/>
      <c r="EG4" s="293"/>
      <c r="EH4" s="293"/>
      <c r="EI4" s="293"/>
      <c r="EJ4" s="293"/>
      <c r="EK4" s="293"/>
      <c r="EL4" s="293"/>
      <c r="EM4" s="293"/>
      <c r="EN4" s="293"/>
      <c r="EO4" s="293"/>
      <c r="EP4" s="293"/>
      <c r="EQ4" s="293"/>
      <c r="ER4" s="293"/>
      <c r="ES4" s="293"/>
      <c r="ET4" s="293"/>
      <c r="EU4" s="293"/>
      <c r="EV4" s="293"/>
      <c r="EW4" s="293"/>
      <c r="EX4" s="293"/>
      <c r="EY4" s="293"/>
      <c r="EZ4" s="293"/>
      <c r="FA4" s="293"/>
      <c r="FB4" s="293"/>
      <c r="FC4" s="293"/>
      <c r="FD4" s="293"/>
      <c r="FE4" s="293"/>
      <c r="FF4" s="293"/>
      <c r="FG4" s="293"/>
      <c r="FH4" s="293"/>
      <c r="FI4" s="293"/>
      <c r="FJ4" s="293"/>
      <c r="FK4" s="293"/>
      <c r="FL4" s="293"/>
      <c r="FM4" s="293"/>
      <c r="FN4" s="293"/>
      <c r="FO4" s="293"/>
      <c r="FP4" s="293"/>
      <c r="FQ4" s="293"/>
      <c r="FR4" s="293"/>
      <c r="FS4" s="293"/>
      <c r="FT4" s="293"/>
      <c r="FU4" s="293"/>
      <c r="FV4" s="293"/>
      <c r="FW4" s="293"/>
      <c r="FX4" s="293"/>
      <c r="FY4" s="293"/>
      <c r="FZ4" s="293"/>
      <c r="GA4" s="293"/>
      <c r="GB4" s="293"/>
      <c r="GC4" s="293"/>
      <c r="GD4" s="293"/>
      <c r="GE4" s="293"/>
      <c r="GF4" s="293"/>
      <c r="GG4" s="293"/>
      <c r="GH4" s="293"/>
      <c r="GI4" s="293"/>
      <c r="GJ4" s="293"/>
      <c r="GK4" s="293"/>
      <c r="GL4" s="293"/>
      <c r="GM4" s="293"/>
      <c r="GN4" s="293"/>
      <c r="GO4" s="293"/>
      <c r="GP4" s="293"/>
      <c r="GQ4" s="293"/>
      <c r="GR4" s="293"/>
      <c r="GS4" s="293"/>
      <c r="GT4" s="293"/>
      <c r="GU4" s="293"/>
      <c r="GV4" s="293"/>
      <c r="GW4" s="293"/>
      <c r="GX4" s="293"/>
      <c r="GY4" s="293"/>
      <c r="GZ4" s="293"/>
      <c r="HA4" s="293"/>
      <c r="HB4" s="293"/>
      <c r="HC4" s="293"/>
      <c r="HD4" s="293"/>
      <c r="HE4" s="293"/>
      <c r="HF4" s="293"/>
      <c r="HG4" s="293"/>
      <c r="HH4" s="293"/>
      <c r="HI4" s="293"/>
      <c r="HJ4" s="293"/>
      <c r="HK4" s="293"/>
      <c r="HL4" s="293"/>
      <c r="HM4" s="293"/>
      <c r="HN4" s="293"/>
      <c r="HO4" s="293"/>
      <c r="HP4" s="293"/>
      <c r="HQ4" s="293"/>
      <c r="HR4" s="293"/>
      <c r="HS4" s="293"/>
      <c r="HT4" s="293"/>
      <c r="HU4" s="293"/>
      <c r="HV4" s="293"/>
      <c r="HW4" s="293"/>
      <c r="HX4" s="293"/>
      <c r="HY4" s="293"/>
      <c r="HZ4" s="293"/>
      <c r="IA4" s="293"/>
      <c r="IB4" s="293"/>
      <c r="IC4" s="293"/>
      <c r="ID4" s="293"/>
      <c r="IE4" s="293"/>
      <c r="IF4" s="293"/>
      <c r="IG4" s="293"/>
      <c r="IH4" s="293"/>
      <c r="II4" s="293"/>
      <c r="IJ4" s="293"/>
      <c r="IK4" s="293"/>
      <c r="IL4" s="293"/>
      <c r="IM4" s="293"/>
      <c r="IN4" s="293"/>
      <c r="IO4" s="293"/>
      <c r="IP4" s="293"/>
      <c r="IQ4" s="293"/>
      <c r="IR4" s="293"/>
      <c r="IS4" s="293"/>
      <c r="IT4" s="293"/>
      <c r="IU4" s="293"/>
      <c r="IV4" s="293"/>
      <c r="IW4" s="293"/>
      <c r="IX4" s="293"/>
      <c r="IY4" s="293"/>
      <c r="IZ4" s="293"/>
      <c r="JA4" s="293"/>
      <c r="JB4" s="293"/>
      <c r="JC4" s="293"/>
      <c r="JD4" s="293"/>
      <c r="JE4" s="293"/>
      <c r="JF4" s="293"/>
      <c r="JG4" s="293"/>
      <c r="JH4" s="293"/>
      <c r="JI4" s="293"/>
      <c r="JJ4" s="293"/>
      <c r="JK4" s="293"/>
      <c r="JL4" s="293"/>
      <c r="JM4" s="293"/>
      <c r="JN4" s="293"/>
      <c r="JO4" s="293"/>
      <c r="JP4" s="293"/>
      <c r="JQ4" s="293"/>
      <c r="JR4" s="293"/>
      <c r="JS4" s="293"/>
      <c r="JT4" s="293"/>
      <c r="JU4" s="293"/>
      <c r="JV4" s="293"/>
      <c r="JW4" s="293"/>
      <c r="JX4" s="293"/>
      <c r="JY4" s="293"/>
      <c r="JZ4" s="293"/>
      <c r="KA4" s="293"/>
      <c r="KB4" s="293"/>
      <c r="KC4" s="293"/>
      <c r="KD4" s="293"/>
      <c r="KE4" s="293"/>
      <c r="KF4" s="293"/>
      <c r="KG4" s="293"/>
      <c r="KH4" s="293"/>
      <c r="KI4" s="293"/>
      <c r="KJ4" s="293"/>
      <c r="KK4" s="293"/>
      <c r="KL4" s="293"/>
      <c r="KM4" s="293"/>
      <c r="KN4" s="293"/>
      <c r="KO4" s="293"/>
      <c r="KP4" s="293"/>
      <c r="KQ4" s="293"/>
      <c r="KR4" s="293"/>
      <c r="KS4" s="293"/>
      <c r="KT4" s="293"/>
      <c r="KU4" s="293"/>
      <c r="KV4" s="293"/>
      <c r="KW4" s="293"/>
      <c r="KX4" s="293"/>
      <c r="KY4" s="293"/>
      <c r="KZ4" s="293"/>
      <c r="LA4" s="293"/>
      <c r="LB4" s="293"/>
      <c r="LC4" s="293"/>
      <c r="LD4" s="293"/>
      <c r="LE4" s="293"/>
      <c r="LF4" s="293"/>
      <c r="LG4" s="293"/>
      <c r="LH4" s="293"/>
      <c r="LI4" s="293"/>
      <c r="LJ4" s="293"/>
      <c r="LK4" s="293"/>
      <c r="LL4" s="293"/>
      <c r="LM4" s="293"/>
      <c r="LN4" s="293"/>
      <c r="LO4" s="293"/>
      <c r="LP4" s="293"/>
      <c r="LQ4" s="293"/>
      <c r="LR4" s="293"/>
      <c r="LS4" s="293"/>
      <c r="LT4" s="293"/>
      <c r="LU4" s="293"/>
      <c r="LV4" s="293"/>
      <c r="LW4" s="293"/>
      <c r="LX4" s="293"/>
      <c r="LY4" s="293"/>
      <c r="LZ4" s="293"/>
      <c r="MA4" s="293"/>
      <c r="MB4" s="293"/>
      <c r="MC4" s="293"/>
      <c r="MD4" s="293"/>
      <c r="ME4" s="293"/>
      <c r="MF4" s="293"/>
      <c r="MG4" s="293"/>
      <c r="MH4" s="293"/>
      <c r="MI4" s="293"/>
      <c r="MJ4" s="293"/>
      <c r="MK4" s="293"/>
      <c r="ML4" s="293"/>
      <c r="MM4" s="293"/>
      <c r="MN4" s="293"/>
      <c r="MO4" s="293"/>
      <c r="MP4" s="293"/>
      <c r="MQ4" s="293"/>
      <c r="MR4" s="293"/>
      <c r="MS4" s="293"/>
      <c r="MT4" s="293"/>
      <c r="MU4" s="293"/>
      <c r="MV4" s="293"/>
      <c r="MW4" s="293"/>
      <c r="MX4" s="293"/>
      <c r="MY4" s="293"/>
      <c r="MZ4" s="293"/>
      <c r="NA4" s="293"/>
      <c r="NB4" s="293"/>
      <c r="NC4" s="293"/>
      <c r="ND4" s="293"/>
      <c r="NE4" s="293"/>
      <c r="NF4" s="293"/>
      <c r="NG4" s="293"/>
      <c r="NH4" s="293"/>
      <c r="NI4" s="293"/>
      <c r="NJ4" s="293"/>
      <c r="NK4" s="293"/>
      <c r="NL4" s="293"/>
      <c r="NM4" s="293"/>
      <c r="NN4" s="293"/>
      <c r="NO4" s="293"/>
      <c r="NP4" s="293"/>
      <c r="NQ4" s="293"/>
      <c r="NR4" s="293"/>
      <c r="NS4" s="293"/>
      <c r="NT4" s="293"/>
      <c r="NU4" s="293"/>
      <c r="NV4" s="293"/>
      <c r="NW4" s="293"/>
      <c r="NX4" s="293"/>
      <c r="NY4" s="293"/>
      <c r="NZ4" s="293"/>
      <c r="OA4" s="293"/>
      <c r="OB4" s="293"/>
      <c r="OC4" s="293"/>
      <c r="OD4" s="293"/>
      <c r="OE4" s="293"/>
      <c r="OF4" s="293"/>
      <c r="OG4" s="293"/>
      <c r="OH4" s="293"/>
      <c r="OI4" s="293"/>
      <c r="OJ4" s="293"/>
      <c r="OK4" s="293"/>
      <c r="OL4" s="293"/>
      <c r="OM4" s="293"/>
      <c r="ON4" s="293"/>
      <c r="OO4" s="293"/>
      <c r="OP4" s="293"/>
      <c r="OQ4" s="293"/>
      <c r="OR4" s="293"/>
      <c r="OS4" s="293"/>
      <c r="OT4" s="293"/>
      <c r="OU4" s="293"/>
      <c r="OV4" s="293"/>
      <c r="OW4" s="293"/>
      <c r="OX4" s="293"/>
      <c r="OY4" s="293"/>
      <c r="OZ4" s="293"/>
      <c r="PA4" s="293"/>
      <c r="PB4" s="293"/>
      <c r="PC4" s="293"/>
      <c r="PD4" s="293"/>
      <c r="PE4" s="293"/>
      <c r="PF4" s="293"/>
      <c r="PG4" s="293"/>
      <c r="PH4" s="293"/>
      <c r="PI4" s="293"/>
      <c r="PJ4" s="293"/>
      <c r="PK4" s="293"/>
      <c r="PL4" s="293"/>
      <c r="PM4" s="293"/>
      <c r="PN4" s="293"/>
      <c r="PO4" s="293"/>
      <c r="PP4" s="293"/>
      <c r="PQ4" s="293"/>
      <c r="PR4" s="293"/>
      <c r="PS4" s="293"/>
      <c r="PT4" s="293"/>
      <c r="PU4" s="293"/>
      <c r="PV4" s="293"/>
      <c r="PW4" s="293"/>
      <c r="PX4" s="293"/>
      <c r="PY4" s="293"/>
      <c r="PZ4" s="293"/>
      <c r="QA4" s="293"/>
      <c r="QB4" s="293"/>
      <c r="QC4" s="293"/>
      <c r="QD4" s="293"/>
      <c r="QE4" s="293"/>
      <c r="QF4" s="293"/>
      <c r="QG4" s="293"/>
      <c r="QH4" s="293"/>
      <c r="QI4" s="293"/>
      <c r="QJ4" s="293"/>
      <c r="QK4" s="293"/>
      <c r="QL4" s="293"/>
      <c r="QM4" s="293"/>
      <c r="QN4" s="293"/>
      <c r="QO4" s="293"/>
      <c r="QP4" s="293"/>
      <c r="QQ4" s="293"/>
      <c r="QR4" s="293"/>
      <c r="QS4" s="293"/>
      <c r="QT4" s="293"/>
      <c r="QU4" s="293"/>
      <c r="QV4" s="293"/>
      <c r="QW4" s="293"/>
      <c r="QX4" s="293"/>
      <c r="QY4" s="293"/>
      <c r="QZ4" s="293"/>
      <c r="RA4" s="293"/>
      <c r="RB4" s="293"/>
      <c r="RC4" s="293"/>
      <c r="RD4" s="293"/>
      <c r="RE4" s="293"/>
      <c r="RF4" s="293"/>
      <c r="RG4" s="293"/>
      <c r="RH4" s="293"/>
      <c r="RI4" s="293"/>
      <c r="RJ4" s="293"/>
      <c r="RK4" s="293"/>
      <c r="RL4" s="293"/>
      <c r="RM4" s="293"/>
      <c r="RN4" s="293"/>
      <c r="RO4" s="293"/>
      <c r="RP4" s="293"/>
      <c r="RQ4" s="293"/>
      <c r="RR4" s="293"/>
      <c r="RS4" s="293"/>
      <c r="RT4" s="293"/>
      <c r="RU4" s="293"/>
      <c r="RV4" s="293"/>
      <c r="RW4" s="293"/>
      <c r="RX4" s="293"/>
      <c r="RY4" s="293"/>
      <c r="RZ4" s="293"/>
      <c r="SA4" s="293"/>
      <c r="SB4" s="293"/>
      <c r="SC4" s="293"/>
      <c r="SD4" s="293"/>
      <c r="SE4" s="293"/>
      <c r="SF4" s="293"/>
      <c r="SG4" s="293"/>
      <c r="SH4" s="293"/>
      <c r="SI4" s="293"/>
      <c r="SJ4" s="293"/>
      <c r="SK4" s="293"/>
      <c r="SL4" s="293"/>
      <c r="SM4" s="293"/>
      <c r="SN4" s="293"/>
      <c r="SO4" s="293"/>
      <c r="SP4" s="293"/>
      <c r="SQ4" s="293"/>
      <c r="SR4" s="293"/>
      <c r="SS4" s="293"/>
      <c r="ST4" s="293"/>
      <c r="SU4" s="293"/>
      <c r="SV4" s="293"/>
      <c r="SW4" s="293"/>
      <c r="SX4" s="293"/>
      <c r="SY4" s="293"/>
      <c r="SZ4" s="293"/>
      <c r="TA4" s="293"/>
      <c r="TB4" s="293"/>
      <c r="TC4" s="293"/>
      <c r="TD4" s="293"/>
      <c r="TE4" s="293"/>
      <c r="TF4" s="293"/>
      <c r="TG4" s="293"/>
      <c r="TH4" s="293"/>
      <c r="TI4" s="293"/>
      <c r="TJ4" s="293"/>
      <c r="TK4" s="293"/>
      <c r="TL4" s="293"/>
      <c r="TM4" s="293"/>
      <c r="TN4" s="293"/>
      <c r="TO4" s="293"/>
      <c r="TP4" s="293"/>
      <c r="TQ4" s="293"/>
      <c r="TR4" s="293"/>
      <c r="TS4" s="293"/>
      <c r="TT4" s="293"/>
      <c r="TU4" s="293"/>
      <c r="TV4" s="293"/>
      <c r="TW4" s="293"/>
      <c r="TX4" s="293"/>
      <c r="TY4" s="293"/>
      <c r="TZ4" s="293"/>
      <c r="UA4" s="293"/>
      <c r="UB4" s="293"/>
      <c r="UC4" s="293"/>
      <c r="UD4" s="293"/>
      <c r="UE4" s="293"/>
      <c r="UF4" s="293"/>
      <c r="UG4" s="293"/>
      <c r="UH4" s="293"/>
      <c r="UI4" s="293"/>
      <c r="UJ4" s="293"/>
      <c r="UK4" s="293"/>
      <c r="UL4" s="293"/>
      <c r="UM4" s="293"/>
      <c r="UN4" s="293"/>
      <c r="UO4" s="293"/>
      <c r="UP4" s="293"/>
      <c r="UQ4" s="293"/>
      <c r="UR4" s="293"/>
      <c r="US4" s="293"/>
      <c r="UT4" s="293"/>
      <c r="UU4" s="293"/>
      <c r="UV4" s="293"/>
      <c r="UW4" s="293"/>
      <c r="UX4" s="293"/>
      <c r="UY4" s="293"/>
      <c r="UZ4" s="293"/>
      <c r="VA4" s="293"/>
      <c r="VB4" s="293"/>
      <c r="VC4" s="293"/>
      <c r="VD4" s="293"/>
      <c r="VE4" s="293"/>
      <c r="VF4" s="293"/>
      <c r="VG4" s="293"/>
      <c r="VH4" s="293"/>
      <c r="VI4" s="293"/>
      <c r="VJ4" s="293"/>
      <c r="VK4" s="293"/>
      <c r="VL4" s="293"/>
      <c r="VM4" s="293"/>
      <c r="VN4" s="293"/>
      <c r="VO4" s="293"/>
      <c r="VP4" s="293"/>
      <c r="VQ4" s="293"/>
      <c r="VR4" s="293"/>
      <c r="VS4" s="293"/>
      <c r="VT4" s="293"/>
      <c r="VU4" s="293"/>
      <c r="VV4" s="293"/>
      <c r="VW4" s="293"/>
      <c r="VX4" s="293"/>
      <c r="VY4" s="293"/>
      <c r="VZ4" s="293"/>
      <c r="WA4" s="293"/>
      <c r="WB4" s="293"/>
      <c r="WC4" s="293"/>
      <c r="WD4" s="293"/>
      <c r="WE4" s="293"/>
      <c r="WF4" s="293"/>
      <c r="WG4" s="293"/>
      <c r="WH4" s="293"/>
      <c r="WI4" s="293"/>
      <c r="WJ4" s="293"/>
      <c r="WK4" s="293"/>
      <c r="WL4" s="293"/>
      <c r="WM4" s="293"/>
      <c r="WN4" s="293"/>
      <c r="WO4" s="293"/>
      <c r="WP4" s="293"/>
      <c r="WQ4" s="293"/>
      <c r="WR4" s="293"/>
      <c r="WS4" s="293"/>
      <c r="WT4" s="293"/>
      <c r="WU4" s="293"/>
      <c r="WV4" s="293"/>
      <c r="WW4" s="293"/>
      <c r="WX4" s="293"/>
      <c r="WY4" s="293"/>
      <c r="WZ4" s="293"/>
      <c r="XA4" s="293"/>
      <c r="XB4" s="293"/>
      <c r="XC4" s="293"/>
      <c r="XD4" s="293"/>
      <c r="XE4" s="293"/>
      <c r="XF4" s="293"/>
      <c r="XG4" s="293"/>
      <c r="XH4" s="293"/>
      <c r="XI4" s="293"/>
      <c r="XJ4" s="293"/>
      <c r="XK4" s="293"/>
      <c r="XL4" s="293"/>
      <c r="XM4" s="293"/>
      <c r="XN4" s="293"/>
      <c r="XO4" s="293"/>
      <c r="XP4" s="293"/>
      <c r="XQ4" s="293"/>
      <c r="XR4" s="293"/>
      <c r="XS4" s="293"/>
      <c r="XT4" s="293"/>
      <c r="XU4" s="293"/>
      <c r="XV4" s="293"/>
      <c r="XW4" s="293"/>
      <c r="XX4" s="293"/>
      <c r="XY4" s="293"/>
      <c r="XZ4" s="293"/>
      <c r="YA4" s="293"/>
      <c r="YB4" s="293"/>
      <c r="YC4" s="293"/>
      <c r="YD4" s="293"/>
      <c r="YE4" s="293"/>
      <c r="YF4" s="293"/>
      <c r="YG4" s="293"/>
      <c r="YH4" s="293"/>
      <c r="YI4" s="293"/>
      <c r="YJ4" s="293"/>
      <c r="YK4" s="293"/>
      <c r="YL4" s="293"/>
      <c r="YM4" s="293"/>
      <c r="YN4" s="293"/>
      <c r="YO4" s="293"/>
      <c r="YP4" s="293"/>
      <c r="YQ4" s="293"/>
      <c r="YR4" s="293"/>
      <c r="YS4" s="293"/>
      <c r="YT4" s="293"/>
      <c r="YU4" s="293"/>
      <c r="YV4" s="293"/>
      <c r="YW4" s="293"/>
      <c r="YX4" s="293"/>
      <c r="YY4" s="293"/>
      <c r="YZ4" s="293"/>
      <c r="ZA4" s="293"/>
      <c r="ZB4" s="293"/>
      <c r="ZC4" s="293"/>
      <c r="ZD4" s="293"/>
      <c r="ZE4" s="293"/>
      <c r="ZF4" s="293"/>
      <c r="ZG4" s="293"/>
      <c r="ZH4" s="293"/>
      <c r="ZI4" s="293"/>
      <c r="ZJ4" s="293"/>
      <c r="ZK4" s="293"/>
      <c r="ZL4" s="293"/>
      <c r="ZM4" s="293"/>
      <c r="ZN4" s="293"/>
      <c r="ZO4" s="293"/>
      <c r="ZP4" s="293"/>
      <c r="ZQ4" s="293"/>
      <c r="ZR4" s="293"/>
      <c r="ZS4" s="293"/>
      <c r="ZT4" s="293"/>
      <c r="ZU4" s="293"/>
      <c r="ZV4" s="293"/>
      <c r="ZW4" s="293"/>
      <c r="ZX4" s="293"/>
      <c r="ZY4" s="293"/>
      <c r="ZZ4" s="293"/>
      <c r="AAA4" s="293"/>
      <c r="AAB4" s="293"/>
      <c r="AAC4" s="293"/>
      <c r="AAD4" s="293"/>
      <c r="AAE4" s="293"/>
      <c r="AAF4" s="293"/>
      <c r="AAG4" s="293"/>
      <c r="AAH4" s="293"/>
      <c r="AAI4" s="293"/>
      <c r="AAJ4" s="293"/>
      <c r="AAK4" s="293"/>
      <c r="AAL4" s="293"/>
      <c r="AAM4" s="293"/>
      <c r="AAN4" s="293"/>
      <c r="AAO4" s="293"/>
      <c r="AAP4" s="293"/>
      <c r="AAQ4" s="293"/>
      <c r="AAR4" s="293"/>
      <c r="AAS4" s="293"/>
      <c r="AAT4" s="293"/>
      <c r="AAU4" s="293"/>
      <c r="AAV4" s="293"/>
      <c r="AAW4" s="293"/>
      <c r="AAX4" s="293"/>
      <c r="AAY4" s="293"/>
      <c r="AAZ4" s="293"/>
      <c r="ABA4" s="293"/>
      <c r="ABB4" s="293"/>
      <c r="ABC4" s="293"/>
      <c r="ABD4" s="293"/>
      <c r="ABE4" s="293"/>
      <c r="ABF4" s="293"/>
      <c r="ABG4" s="293"/>
      <c r="ABH4" s="293"/>
      <c r="ABI4" s="293"/>
      <c r="ABJ4" s="293"/>
      <c r="ABK4" s="293"/>
      <c r="ABL4" s="293"/>
      <c r="ABM4" s="293"/>
      <c r="ABN4" s="293"/>
      <c r="ABO4" s="293"/>
      <c r="ABP4" s="293"/>
      <c r="ABQ4" s="293"/>
      <c r="ABR4" s="293"/>
      <c r="ABS4" s="293"/>
      <c r="ABT4" s="293"/>
      <c r="ABU4" s="293"/>
      <c r="ABV4" s="293"/>
      <c r="ABW4" s="293"/>
      <c r="ABX4" s="293"/>
      <c r="ABY4" s="293"/>
      <c r="ABZ4" s="293"/>
      <c r="ACA4" s="293"/>
      <c r="ACB4" s="293"/>
      <c r="ACC4" s="293"/>
      <c r="ACD4" s="293"/>
      <c r="ACE4" s="293"/>
      <c r="ACF4" s="293"/>
      <c r="ACG4" s="293"/>
      <c r="ACH4" s="293"/>
      <c r="ACI4" s="293"/>
      <c r="ACJ4" s="293"/>
      <c r="ACK4" s="293"/>
      <c r="ACL4" s="293"/>
      <c r="ACM4" s="293"/>
      <c r="ACN4" s="293"/>
      <c r="ACO4" s="293"/>
      <c r="ACP4" s="293"/>
      <c r="ACQ4" s="293"/>
      <c r="ACR4" s="293"/>
      <c r="ACS4" s="293"/>
      <c r="ACT4" s="293"/>
      <c r="ACU4" s="293"/>
      <c r="ACV4" s="293"/>
      <c r="ACW4" s="293"/>
      <c r="ACX4" s="293"/>
      <c r="ACY4" s="293"/>
      <c r="ACZ4" s="293"/>
      <c r="ADA4" s="293"/>
      <c r="ADB4" s="293"/>
      <c r="ADC4" s="293"/>
      <c r="ADD4" s="293"/>
      <c r="ADE4" s="293"/>
      <c r="ADF4" s="293"/>
      <c r="ADG4" s="293"/>
      <c r="ADH4" s="293"/>
      <c r="ADI4" s="293"/>
      <c r="ADJ4" s="293"/>
      <c r="ADK4" s="293"/>
      <c r="ADL4" s="293"/>
      <c r="ADM4" s="293"/>
      <c r="ADN4" s="293"/>
      <c r="ADO4" s="293"/>
      <c r="ADP4" s="293"/>
      <c r="ADQ4" s="293"/>
      <c r="ADR4" s="293"/>
      <c r="ADS4" s="293"/>
      <c r="ADT4" s="293"/>
      <c r="ADU4" s="293"/>
      <c r="ADV4" s="293"/>
      <c r="ADW4" s="293"/>
      <c r="ADX4" s="293"/>
      <c r="ADY4" s="293"/>
      <c r="ADZ4" s="293"/>
      <c r="AEA4" s="293"/>
      <c r="AEB4" s="293"/>
      <c r="AEC4" s="293"/>
      <c r="AED4" s="293"/>
      <c r="AEE4" s="293"/>
      <c r="AEF4" s="293"/>
      <c r="AEG4" s="293"/>
      <c r="AEH4" s="293"/>
      <c r="AEI4" s="293"/>
      <c r="AEJ4" s="293"/>
      <c r="AEK4" s="293"/>
      <c r="AEL4" s="293"/>
      <c r="AEM4" s="293"/>
      <c r="AEN4" s="293"/>
      <c r="AEO4" s="293"/>
      <c r="AEP4" s="293"/>
      <c r="AEQ4" s="293"/>
      <c r="AER4" s="293"/>
      <c r="AES4" s="293"/>
      <c r="AET4" s="293"/>
      <c r="AEU4" s="293"/>
      <c r="AEV4" s="293"/>
      <c r="AEW4" s="293"/>
      <c r="AEX4" s="293"/>
      <c r="AEY4" s="293"/>
      <c r="AEZ4" s="293"/>
      <c r="AFA4" s="293"/>
      <c r="AFB4" s="293"/>
      <c r="AFC4" s="293"/>
      <c r="AFD4" s="293"/>
      <c r="AFE4" s="293"/>
      <c r="AFF4" s="293"/>
      <c r="AFG4" s="293"/>
      <c r="AFH4" s="293"/>
      <c r="AFI4" s="293"/>
      <c r="AFJ4" s="293"/>
      <c r="AFK4" s="293"/>
      <c r="AFL4" s="293"/>
      <c r="AFM4" s="293"/>
      <c r="AFN4" s="293"/>
      <c r="AFO4" s="293"/>
      <c r="AFP4" s="293"/>
      <c r="AFQ4" s="293"/>
      <c r="AFR4" s="293"/>
      <c r="AFS4" s="293"/>
      <c r="AFT4" s="293"/>
      <c r="AFU4" s="293"/>
      <c r="AFV4" s="293"/>
      <c r="AFW4" s="293"/>
      <c r="AFX4" s="293"/>
      <c r="AFY4" s="293"/>
      <c r="AFZ4" s="293"/>
      <c r="AGA4" s="293"/>
      <c r="AGB4" s="293"/>
      <c r="AGC4" s="293"/>
      <c r="AGD4" s="293"/>
      <c r="AGE4" s="293"/>
      <c r="AGF4" s="293"/>
      <c r="AGG4" s="293"/>
      <c r="AGH4" s="293"/>
      <c r="AGI4" s="293"/>
      <c r="AGJ4" s="293"/>
      <c r="AGK4" s="293"/>
      <c r="AGL4" s="293"/>
      <c r="AGM4" s="293"/>
      <c r="AGN4" s="293"/>
      <c r="AGO4" s="293"/>
      <c r="AGP4" s="293"/>
      <c r="AGQ4" s="293"/>
      <c r="AGR4" s="293"/>
      <c r="AGS4" s="293"/>
      <c r="AGT4" s="293"/>
      <c r="AGU4" s="293"/>
      <c r="AGV4" s="293"/>
      <c r="AGW4" s="293"/>
      <c r="AGX4" s="293"/>
      <c r="AGY4" s="293"/>
      <c r="AGZ4" s="293"/>
      <c r="AHA4" s="293"/>
      <c r="AHB4" s="293"/>
      <c r="AHC4" s="293"/>
      <c r="AHD4" s="293"/>
      <c r="AHE4" s="293"/>
      <c r="AHF4" s="293"/>
      <c r="AHG4" s="293"/>
      <c r="AHH4" s="293"/>
      <c r="AHI4" s="293"/>
      <c r="AHJ4" s="293"/>
      <c r="AHK4" s="293"/>
      <c r="AHL4" s="293"/>
      <c r="AHM4" s="293"/>
      <c r="AHN4" s="293"/>
      <c r="AHO4" s="293"/>
      <c r="AHP4" s="293"/>
      <c r="AHQ4" s="293"/>
      <c r="AHR4" s="293"/>
      <c r="AHS4" s="293"/>
      <c r="AHT4" s="293"/>
      <c r="AHU4" s="293"/>
      <c r="AHV4" s="293"/>
      <c r="AHW4" s="293"/>
      <c r="AHX4" s="293"/>
      <c r="AHY4" s="293"/>
      <c r="AHZ4" s="293"/>
      <c r="AIA4" s="293"/>
      <c r="AIB4" s="293"/>
      <c r="AIC4" s="293"/>
      <c r="AID4" s="293"/>
      <c r="AIE4" s="293"/>
      <c r="AIF4" s="293"/>
      <c r="AIG4" s="293"/>
      <c r="AIH4" s="293"/>
      <c r="AII4" s="293"/>
      <c r="AIJ4" s="293"/>
      <c r="AIK4" s="293"/>
      <c r="AIL4" s="293"/>
      <c r="AIM4" s="293"/>
      <c r="AIN4" s="293"/>
      <c r="AIO4" s="293"/>
      <c r="AIP4" s="293"/>
      <c r="AIQ4" s="293"/>
      <c r="AIR4" s="293"/>
      <c r="AIS4" s="293"/>
      <c r="AIT4" s="293"/>
      <c r="AIU4" s="293"/>
      <c r="AIV4" s="293"/>
      <c r="AIW4" s="293"/>
      <c r="AIX4" s="293"/>
      <c r="AIY4" s="293"/>
      <c r="AIZ4" s="293"/>
      <c r="AJA4" s="293"/>
      <c r="AJB4" s="293"/>
      <c r="AJC4" s="293"/>
      <c r="AJD4" s="293"/>
      <c r="AJE4" s="293"/>
      <c r="AJF4" s="293"/>
      <c r="AJG4" s="293"/>
      <c r="AJH4" s="293"/>
      <c r="AJI4" s="293"/>
      <c r="AJJ4" s="293"/>
      <c r="AJK4" s="293"/>
      <c r="AJL4" s="293"/>
      <c r="AJM4" s="293"/>
      <c r="AJN4" s="293"/>
      <c r="AJO4" s="293"/>
      <c r="AJP4" s="293"/>
      <c r="AJQ4" s="293"/>
      <c r="AJR4" s="293"/>
      <c r="AJS4" s="293"/>
      <c r="AJT4" s="293"/>
      <c r="AJU4" s="293"/>
      <c r="AJV4" s="293"/>
      <c r="AJW4" s="293"/>
      <c r="AJX4" s="293"/>
      <c r="AJY4" s="293"/>
      <c r="AJZ4" s="293"/>
      <c r="AKA4" s="293"/>
      <c r="AKB4" s="293"/>
      <c r="AKC4" s="293"/>
      <c r="AKD4" s="293"/>
      <c r="AKE4" s="293"/>
      <c r="AKF4" s="293"/>
      <c r="AKG4" s="293"/>
      <c r="AKH4" s="293"/>
      <c r="AKI4" s="293"/>
      <c r="AKJ4" s="293"/>
      <c r="AKK4" s="293"/>
      <c r="AKL4" s="293"/>
      <c r="AKM4" s="293"/>
      <c r="AKN4" s="293"/>
      <c r="AKO4" s="293"/>
      <c r="AKP4" s="293"/>
      <c r="AKQ4" s="293"/>
      <c r="AKR4" s="293"/>
      <c r="AKS4" s="293"/>
      <c r="AKT4" s="293"/>
      <c r="AKU4" s="293"/>
      <c r="AKV4" s="293"/>
      <c r="AKW4" s="293"/>
      <c r="AKX4" s="293"/>
      <c r="AKY4" s="293"/>
      <c r="AKZ4" s="293"/>
      <c r="ALA4" s="293"/>
      <c r="ALB4" s="293"/>
      <c r="ALC4" s="293"/>
      <c r="ALD4" s="293"/>
      <c r="ALE4" s="293"/>
      <c r="ALF4" s="293"/>
      <c r="ALG4" s="293"/>
      <c r="ALH4" s="293"/>
      <c r="ALI4" s="293"/>
      <c r="ALJ4" s="293"/>
      <c r="ALK4" s="293"/>
      <c r="ALL4" s="293"/>
      <c r="ALM4" s="293"/>
      <c r="ALN4" s="293"/>
      <c r="ALO4" s="293"/>
      <c r="ALP4" s="293"/>
      <c r="ALQ4" s="293"/>
      <c r="ALR4" s="293"/>
      <c r="ALS4" s="293"/>
      <c r="ALT4" s="293"/>
      <c r="ALU4" s="293"/>
      <c r="ALV4" s="293"/>
      <c r="ALW4" s="293"/>
      <c r="ALX4" s="293"/>
      <c r="ALY4" s="293"/>
      <c r="ALZ4" s="293"/>
      <c r="AMA4" s="293"/>
      <c r="AMB4" s="293"/>
      <c r="AMC4" s="293"/>
      <c r="AMD4" s="293"/>
      <c r="AME4" s="293"/>
      <c r="AMF4" s="293"/>
      <c r="AMG4" s="293"/>
      <c r="AMH4" s="293"/>
      <c r="AMI4" s="293"/>
      <c r="AMJ4" s="293"/>
      <c r="AMK4" s="293"/>
    </row>
    <row r="5" spans="1:1025" s="294" customFormat="1" ht="23.25" customHeight="1">
      <c r="A5" s="292">
        <v>4</v>
      </c>
      <c r="B5" s="296" t="s">
        <v>97</v>
      </c>
      <c r="C5" s="526">
        <f>'Customer Details'!F6</f>
        <v>0</v>
      </c>
      <c r="D5" s="526"/>
      <c r="E5" s="526"/>
      <c r="F5" s="526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93"/>
      <c r="W5" s="293"/>
      <c r="X5" s="293"/>
      <c r="Y5" s="293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293"/>
      <c r="AM5" s="293"/>
      <c r="AN5" s="293"/>
      <c r="AO5" s="293"/>
      <c r="AP5" s="293"/>
      <c r="AQ5" s="293"/>
      <c r="AR5" s="293"/>
      <c r="AS5" s="293"/>
      <c r="AT5" s="293"/>
      <c r="AU5" s="293"/>
      <c r="AV5" s="293"/>
      <c r="AW5" s="293"/>
      <c r="AX5" s="293"/>
      <c r="AY5" s="293"/>
      <c r="AZ5" s="293"/>
      <c r="BA5" s="293"/>
      <c r="BB5" s="293"/>
      <c r="BC5" s="293"/>
      <c r="BD5" s="293"/>
      <c r="BE5" s="293"/>
      <c r="BF5" s="293"/>
      <c r="BG5" s="293"/>
      <c r="BH5" s="293"/>
      <c r="BI5" s="293"/>
      <c r="BJ5" s="293"/>
      <c r="BK5" s="293"/>
      <c r="BL5" s="293"/>
      <c r="BM5" s="293"/>
      <c r="BN5" s="293"/>
      <c r="BO5" s="293"/>
      <c r="BP5" s="293"/>
      <c r="BQ5" s="293"/>
      <c r="BR5" s="293"/>
      <c r="BS5" s="293"/>
      <c r="BT5" s="293"/>
      <c r="BU5" s="293"/>
      <c r="BV5" s="293"/>
      <c r="BW5" s="293"/>
      <c r="BX5" s="293"/>
      <c r="BY5" s="293"/>
      <c r="BZ5" s="293"/>
      <c r="CA5" s="293"/>
      <c r="CB5" s="293"/>
      <c r="CC5" s="293"/>
      <c r="CD5" s="293"/>
      <c r="CE5" s="293"/>
      <c r="CF5" s="293"/>
      <c r="CG5" s="293"/>
      <c r="CH5" s="293"/>
      <c r="CI5" s="293"/>
      <c r="CJ5" s="293"/>
      <c r="CK5" s="293"/>
      <c r="CL5" s="293"/>
      <c r="CM5" s="293"/>
      <c r="CN5" s="293"/>
      <c r="CO5" s="293"/>
      <c r="CP5" s="293"/>
      <c r="CQ5" s="293"/>
      <c r="CR5" s="293"/>
      <c r="CS5" s="293"/>
      <c r="CT5" s="293"/>
      <c r="CU5" s="293"/>
      <c r="CV5" s="293"/>
      <c r="CW5" s="293"/>
      <c r="CX5" s="293"/>
      <c r="CY5" s="293"/>
      <c r="CZ5" s="293"/>
      <c r="DA5" s="293"/>
      <c r="DB5" s="293"/>
      <c r="DC5" s="293"/>
      <c r="DD5" s="293"/>
      <c r="DE5" s="293"/>
      <c r="DF5" s="293"/>
      <c r="DG5" s="293"/>
      <c r="DH5" s="293"/>
      <c r="DI5" s="293"/>
      <c r="DJ5" s="293"/>
      <c r="DK5" s="293"/>
      <c r="DL5" s="293"/>
      <c r="DM5" s="293"/>
      <c r="DN5" s="293"/>
      <c r="DO5" s="293"/>
      <c r="DP5" s="293"/>
      <c r="DQ5" s="293"/>
      <c r="DR5" s="293"/>
      <c r="DS5" s="293"/>
      <c r="DT5" s="293"/>
      <c r="DU5" s="293"/>
      <c r="DV5" s="293"/>
      <c r="DW5" s="293"/>
      <c r="DX5" s="293"/>
      <c r="DY5" s="293"/>
      <c r="DZ5" s="293"/>
      <c r="EA5" s="293"/>
      <c r="EB5" s="293"/>
      <c r="EC5" s="293"/>
      <c r="ED5" s="293"/>
      <c r="EE5" s="293"/>
      <c r="EF5" s="293"/>
      <c r="EG5" s="293"/>
      <c r="EH5" s="293"/>
      <c r="EI5" s="293"/>
      <c r="EJ5" s="293"/>
      <c r="EK5" s="293"/>
      <c r="EL5" s="293"/>
      <c r="EM5" s="293"/>
      <c r="EN5" s="293"/>
      <c r="EO5" s="293"/>
      <c r="EP5" s="293"/>
      <c r="EQ5" s="293"/>
      <c r="ER5" s="293"/>
      <c r="ES5" s="293"/>
      <c r="ET5" s="293"/>
      <c r="EU5" s="293"/>
      <c r="EV5" s="293"/>
      <c r="EW5" s="293"/>
      <c r="EX5" s="293"/>
      <c r="EY5" s="293"/>
      <c r="EZ5" s="293"/>
      <c r="FA5" s="293"/>
      <c r="FB5" s="293"/>
      <c r="FC5" s="293"/>
      <c r="FD5" s="293"/>
      <c r="FE5" s="293"/>
      <c r="FF5" s="293"/>
      <c r="FG5" s="293"/>
      <c r="FH5" s="293"/>
      <c r="FI5" s="293"/>
      <c r="FJ5" s="293"/>
      <c r="FK5" s="293"/>
      <c r="FL5" s="293"/>
      <c r="FM5" s="293"/>
      <c r="FN5" s="293"/>
      <c r="FO5" s="293"/>
      <c r="FP5" s="293"/>
      <c r="FQ5" s="293"/>
      <c r="FR5" s="293"/>
      <c r="FS5" s="293"/>
      <c r="FT5" s="293"/>
      <c r="FU5" s="293"/>
      <c r="FV5" s="293"/>
      <c r="FW5" s="293"/>
      <c r="FX5" s="293"/>
      <c r="FY5" s="293"/>
      <c r="FZ5" s="293"/>
      <c r="GA5" s="293"/>
      <c r="GB5" s="293"/>
      <c r="GC5" s="293"/>
      <c r="GD5" s="293"/>
      <c r="GE5" s="293"/>
      <c r="GF5" s="293"/>
      <c r="GG5" s="293"/>
      <c r="GH5" s="293"/>
      <c r="GI5" s="293"/>
      <c r="GJ5" s="293"/>
      <c r="GK5" s="293"/>
      <c r="GL5" s="293"/>
      <c r="GM5" s="293"/>
      <c r="GN5" s="293"/>
      <c r="GO5" s="293"/>
      <c r="GP5" s="293"/>
      <c r="GQ5" s="293"/>
      <c r="GR5" s="293"/>
      <c r="GS5" s="293"/>
      <c r="GT5" s="293"/>
      <c r="GU5" s="293"/>
      <c r="GV5" s="293"/>
      <c r="GW5" s="293"/>
      <c r="GX5" s="293"/>
      <c r="GY5" s="293"/>
      <c r="GZ5" s="293"/>
      <c r="HA5" s="293"/>
      <c r="HB5" s="293"/>
      <c r="HC5" s="293"/>
      <c r="HD5" s="293"/>
      <c r="HE5" s="293"/>
      <c r="HF5" s="293"/>
      <c r="HG5" s="293"/>
      <c r="HH5" s="293"/>
      <c r="HI5" s="293"/>
      <c r="HJ5" s="293"/>
      <c r="HK5" s="293"/>
      <c r="HL5" s="293"/>
      <c r="HM5" s="293"/>
      <c r="HN5" s="293"/>
      <c r="HO5" s="293"/>
      <c r="HP5" s="293"/>
      <c r="HQ5" s="293"/>
      <c r="HR5" s="293"/>
      <c r="HS5" s="293"/>
      <c r="HT5" s="293"/>
      <c r="HU5" s="293"/>
      <c r="HV5" s="293"/>
      <c r="HW5" s="293"/>
      <c r="HX5" s="293"/>
      <c r="HY5" s="293"/>
      <c r="HZ5" s="293"/>
      <c r="IA5" s="293"/>
      <c r="IB5" s="293"/>
      <c r="IC5" s="293"/>
      <c r="ID5" s="293"/>
      <c r="IE5" s="293"/>
      <c r="IF5" s="293"/>
      <c r="IG5" s="293"/>
      <c r="IH5" s="293"/>
      <c r="II5" s="293"/>
      <c r="IJ5" s="293"/>
      <c r="IK5" s="293"/>
      <c r="IL5" s="293"/>
      <c r="IM5" s="293"/>
      <c r="IN5" s="293"/>
      <c r="IO5" s="293"/>
      <c r="IP5" s="293"/>
      <c r="IQ5" s="293"/>
      <c r="IR5" s="293"/>
      <c r="IS5" s="293"/>
      <c r="IT5" s="293"/>
      <c r="IU5" s="293"/>
      <c r="IV5" s="293"/>
      <c r="IW5" s="293"/>
      <c r="IX5" s="293"/>
      <c r="IY5" s="293"/>
      <c r="IZ5" s="293"/>
      <c r="JA5" s="293"/>
      <c r="JB5" s="293"/>
      <c r="JC5" s="293"/>
      <c r="JD5" s="293"/>
      <c r="JE5" s="293"/>
      <c r="JF5" s="293"/>
      <c r="JG5" s="293"/>
      <c r="JH5" s="293"/>
      <c r="JI5" s="293"/>
      <c r="JJ5" s="293"/>
      <c r="JK5" s="293"/>
      <c r="JL5" s="293"/>
      <c r="JM5" s="293"/>
      <c r="JN5" s="293"/>
      <c r="JO5" s="293"/>
      <c r="JP5" s="293"/>
      <c r="JQ5" s="293"/>
      <c r="JR5" s="293"/>
      <c r="JS5" s="293"/>
      <c r="JT5" s="293"/>
      <c r="JU5" s="293"/>
      <c r="JV5" s="293"/>
      <c r="JW5" s="293"/>
      <c r="JX5" s="293"/>
      <c r="JY5" s="293"/>
      <c r="JZ5" s="293"/>
      <c r="KA5" s="293"/>
      <c r="KB5" s="293"/>
      <c r="KC5" s="293"/>
      <c r="KD5" s="293"/>
      <c r="KE5" s="293"/>
      <c r="KF5" s="293"/>
      <c r="KG5" s="293"/>
      <c r="KH5" s="293"/>
      <c r="KI5" s="293"/>
      <c r="KJ5" s="293"/>
      <c r="KK5" s="293"/>
      <c r="KL5" s="293"/>
      <c r="KM5" s="293"/>
      <c r="KN5" s="293"/>
      <c r="KO5" s="293"/>
      <c r="KP5" s="293"/>
      <c r="KQ5" s="293"/>
      <c r="KR5" s="293"/>
      <c r="KS5" s="293"/>
      <c r="KT5" s="293"/>
      <c r="KU5" s="293"/>
      <c r="KV5" s="293"/>
      <c r="KW5" s="293"/>
      <c r="KX5" s="293"/>
      <c r="KY5" s="293"/>
      <c r="KZ5" s="293"/>
      <c r="LA5" s="293"/>
      <c r="LB5" s="293"/>
      <c r="LC5" s="293"/>
      <c r="LD5" s="293"/>
      <c r="LE5" s="293"/>
      <c r="LF5" s="293"/>
      <c r="LG5" s="293"/>
      <c r="LH5" s="293"/>
      <c r="LI5" s="293"/>
      <c r="LJ5" s="293"/>
      <c r="LK5" s="293"/>
      <c r="LL5" s="293"/>
      <c r="LM5" s="293"/>
      <c r="LN5" s="293"/>
      <c r="LO5" s="293"/>
      <c r="LP5" s="293"/>
      <c r="LQ5" s="293"/>
      <c r="LR5" s="293"/>
      <c r="LS5" s="293"/>
      <c r="LT5" s="293"/>
      <c r="LU5" s="293"/>
      <c r="LV5" s="293"/>
      <c r="LW5" s="293"/>
      <c r="LX5" s="293"/>
      <c r="LY5" s="293"/>
      <c r="LZ5" s="293"/>
      <c r="MA5" s="293"/>
      <c r="MB5" s="293"/>
      <c r="MC5" s="293"/>
      <c r="MD5" s="293"/>
      <c r="ME5" s="293"/>
      <c r="MF5" s="293"/>
      <c r="MG5" s="293"/>
      <c r="MH5" s="293"/>
      <c r="MI5" s="293"/>
      <c r="MJ5" s="293"/>
      <c r="MK5" s="293"/>
      <c r="ML5" s="293"/>
      <c r="MM5" s="293"/>
      <c r="MN5" s="293"/>
      <c r="MO5" s="293"/>
      <c r="MP5" s="293"/>
      <c r="MQ5" s="293"/>
      <c r="MR5" s="293"/>
      <c r="MS5" s="293"/>
      <c r="MT5" s="293"/>
      <c r="MU5" s="293"/>
      <c r="MV5" s="293"/>
      <c r="MW5" s="293"/>
      <c r="MX5" s="293"/>
      <c r="MY5" s="293"/>
      <c r="MZ5" s="293"/>
      <c r="NA5" s="293"/>
      <c r="NB5" s="293"/>
      <c r="NC5" s="293"/>
      <c r="ND5" s="293"/>
      <c r="NE5" s="293"/>
      <c r="NF5" s="293"/>
      <c r="NG5" s="293"/>
      <c r="NH5" s="293"/>
      <c r="NI5" s="293"/>
      <c r="NJ5" s="293"/>
      <c r="NK5" s="293"/>
      <c r="NL5" s="293"/>
      <c r="NM5" s="293"/>
      <c r="NN5" s="293"/>
      <c r="NO5" s="293"/>
      <c r="NP5" s="293"/>
      <c r="NQ5" s="293"/>
      <c r="NR5" s="293"/>
      <c r="NS5" s="293"/>
      <c r="NT5" s="293"/>
      <c r="NU5" s="293"/>
      <c r="NV5" s="293"/>
      <c r="NW5" s="293"/>
      <c r="NX5" s="293"/>
      <c r="NY5" s="293"/>
      <c r="NZ5" s="293"/>
      <c r="OA5" s="293"/>
      <c r="OB5" s="293"/>
      <c r="OC5" s="293"/>
      <c r="OD5" s="293"/>
      <c r="OE5" s="293"/>
      <c r="OF5" s="293"/>
      <c r="OG5" s="293"/>
      <c r="OH5" s="293"/>
      <c r="OI5" s="293"/>
      <c r="OJ5" s="293"/>
      <c r="OK5" s="293"/>
      <c r="OL5" s="293"/>
      <c r="OM5" s="293"/>
      <c r="ON5" s="293"/>
      <c r="OO5" s="293"/>
      <c r="OP5" s="293"/>
      <c r="OQ5" s="293"/>
      <c r="OR5" s="293"/>
      <c r="OS5" s="293"/>
      <c r="OT5" s="293"/>
      <c r="OU5" s="293"/>
      <c r="OV5" s="293"/>
      <c r="OW5" s="293"/>
      <c r="OX5" s="293"/>
      <c r="OY5" s="293"/>
      <c r="OZ5" s="293"/>
      <c r="PA5" s="293"/>
      <c r="PB5" s="293"/>
      <c r="PC5" s="293"/>
      <c r="PD5" s="293"/>
      <c r="PE5" s="293"/>
      <c r="PF5" s="293"/>
      <c r="PG5" s="293"/>
      <c r="PH5" s="293"/>
      <c r="PI5" s="293"/>
      <c r="PJ5" s="293"/>
      <c r="PK5" s="293"/>
      <c r="PL5" s="293"/>
      <c r="PM5" s="293"/>
      <c r="PN5" s="293"/>
      <c r="PO5" s="293"/>
      <c r="PP5" s="293"/>
      <c r="PQ5" s="293"/>
      <c r="PR5" s="293"/>
      <c r="PS5" s="293"/>
      <c r="PT5" s="293"/>
      <c r="PU5" s="293"/>
      <c r="PV5" s="293"/>
      <c r="PW5" s="293"/>
      <c r="PX5" s="293"/>
      <c r="PY5" s="293"/>
      <c r="PZ5" s="293"/>
      <c r="QA5" s="293"/>
      <c r="QB5" s="293"/>
      <c r="QC5" s="293"/>
      <c r="QD5" s="293"/>
      <c r="QE5" s="293"/>
      <c r="QF5" s="293"/>
      <c r="QG5" s="293"/>
      <c r="QH5" s="293"/>
      <c r="QI5" s="293"/>
      <c r="QJ5" s="293"/>
      <c r="QK5" s="293"/>
      <c r="QL5" s="293"/>
      <c r="QM5" s="293"/>
      <c r="QN5" s="293"/>
      <c r="QO5" s="293"/>
      <c r="QP5" s="293"/>
      <c r="QQ5" s="293"/>
      <c r="QR5" s="293"/>
      <c r="QS5" s="293"/>
      <c r="QT5" s="293"/>
      <c r="QU5" s="293"/>
      <c r="QV5" s="293"/>
      <c r="QW5" s="293"/>
      <c r="QX5" s="293"/>
      <c r="QY5" s="293"/>
      <c r="QZ5" s="293"/>
      <c r="RA5" s="293"/>
      <c r="RB5" s="293"/>
      <c r="RC5" s="293"/>
      <c r="RD5" s="293"/>
      <c r="RE5" s="293"/>
      <c r="RF5" s="293"/>
      <c r="RG5" s="293"/>
      <c r="RH5" s="293"/>
      <c r="RI5" s="293"/>
      <c r="RJ5" s="293"/>
      <c r="RK5" s="293"/>
      <c r="RL5" s="293"/>
      <c r="RM5" s="293"/>
      <c r="RN5" s="293"/>
      <c r="RO5" s="293"/>
      <c r="RP5" s="293"/>
      <c r="RQ5" s="293"/>
      <c r="RR5" s="293"/>
      <c r="RS5" s="293"/>
      <c r="RT5" s="293"/>
      <c r="RU5" s="293"/>
      <c r="RV5" s="293"/>
      <c r="RW5" s="293"/>
      <c r="RX5" s="293"/>
      <c r="RY5" s="293"/>
      <c r="RZ5" s="293"/>
      <c r="SA5" s="293"/>
      <c r="SB5" s="293"/>
      <c r="SC5" s="293"/>
      <c r="SD5" s="293"/>
      <c r="SE5" s="293"/>
      <c r="SF5" s="293"/>
      <c r="SG5" s="293"/>
      <c r="SH5" s="293"/>
      <c r="SI5" s="293"/>
      <c r="SJ5" s="293"/>
      <c r="SK5" s="293"/>
      <c r="SL5" s="293"/>
      <c r="SM5" s="293"/>
      <c r="SN5" s="293"/>
      <c r="SO5" s="293"/>
      <c r="SP5" s="293"/>
      <c r="SQ5" s="293"/>
      <c r="SR5" s="293"/>
      <c r="SS5" s="293"/>
      <c r="ST5" s="293"/>
      <c r="SU5" s="293"/>
      <c r="SV5" s="293"/>
      <c r="SW5" s="293"/>
      <c r="SX5" s="293"/>
      <c r="SY5" s="293"/>
      <c r="SZ5" s="293"/>
      <c r="TA5" s="293"/>
      <c r="TB5" s="293"/>
      <c r="TC5" s="293"/>
      <c r="TD5" s="293"/>
      <c r="TE5" s="293"/>
      <c r="TF5" s="293"/>
      <c r="TG5" s="293"/>
      <c r="TH5" s="293"/>
      <c r="TI5" s="293"/>
      <c r="TJ5" s="293"/>
      <c r="TK5" s="293"/>
      <c r="TL5" s="293"/>
      <c r="TM5" s="293"/>
      <c r="TN5" s="293"/>
      <c r="TO5" s="293"/>
      <c r="TP5" s="293"/>
      <c r="TQ5" s="293"/>
      <c r="TR5" s="293"/>
      <c r="TS5" s="293"/>
      <c r="TT5" s="293"/>
      <c r="TU5" s="293"/>
      <c r="TV5" s="293"/>
      <c r="TW5" s="293"/>
      <c r="TX5" s="293"/>
      <c r="TY5" s="293"/>
      <c r="TZ5" s="293"/>
      <c r="UA5" s="293"/>
      <c r="UB5" s="293"/>
      <c r="UC5" s="293"/>
      <c r="UD5" s="293"/>
      <c r="UE5" s="293"/>
      <c r="UF5" s="293"/>
      <c r="UG5" s="293"/>
      <c r="UH5" s="293"/>
      <c r="UI5" s="293"/>
      <c r="UJ5" s="293"/>
      <c r="UK5" s="293"/>
      <c r="UL5" s="293"/>
      <c r="UM5" s="293"/>
      <c r="UN5" s="293"/>
      <c r="UO5" s="293"/>
      <c r="UP5" s="293"/>
      <c r="UQ5" s="293"/>
      <c r="UR5" s="293"/>
      <c r="US5" s="293"/>
      <c r="UT5" s="293"/>
      <c r="UU5" s="293"/>
      <c r="UV5" s="293"/>
      <c r="UW5" s="293"/>
      <c r="UX5" s="293"/>
      <c r="UY5" s="293"/>
      <c r="UZ5" s="293"/>
      <c r="VA5" s="293"/>
      <c r="VB5" s="293"/>
      <c r="VC5" s="293"/>
      <c r="VD5" s="293"/>
      <c r="VE5" s="293"/>
      <c r="VF5" s="293"/>
      <c r="VG5" s="293"/>
      <c r="VH5" s="293"/>
      <c r="VI5" s="293"/>
      <c r="VJ5" s="293"/>
      <c r="VK5" s="293"/>
      <c r="VL5" s="293"/>
      <c r="VM5" s="293"/>
      <c r="VN5" s="293"/>
      <c r="VO5" s="293"/>
      <c r="VP5" s="293"/>
      <c r="VQ5" s="293"/>
      <c r="VR5" s="293"/>
      <c r="VS5" s="293"/>
      <c r="VT5" s="293"/>
      <c r="VU5" s="293"/>
      <c r="VV5" s="293"/>
      <c r="VW5" s="293"/>
      <c r="VX5" s="293"/>
      <c r="VY5" s="293"/>
      <c r="VZ5" s="293"/>
      <c r="WA5" s="293"/>
      <c r="WB5" s="293"/>
      <c r="WC5" s="293"/>
      <c r="WD5" s="293"/>
      <c r="WE5" s="293"/>
      <c r="WF5" s="293"/>
      <c r="WG5" s="293"/>
      <c r="WH5" s="293"/>
      <c r="WI5" s="293"/>
      <c r="WJ5" s="293"/>
      <c r="WK5" s="293"/>
      <c r="WL5" s="293"/>
      <c r="WM5" s="293"/>
      <c r="WN5" s="293"/>
      <c r="WO5" s="293"/>
      <c r="WP5" s="293"/>
      <c r="WQ5" s="293"/>
      <c r="WR5" s="293"/>
      <c r="WS5" s="293"/>
      <c r="WT5" s="293"/>
      <c r="WU5" s="293"/>
      <c r="WV5" s="293"/>
      <c r="WW5" s="293"/>
      <c r="WX5" s="293"/>
      <c r="WY5" s="293"/>
      <c r="WZ5" s="293"/>
      <c r="XA5" s="293"/>
      <c r="XB5" s="293"/>
      <c r="XC5" s="293"/>
      <c r="XD5" s="293"/>
      <c r="XE5" s="293"/>
      <c r="XF5" s="293"/>
      <c r="XG5" s="293"/>
      <c r="XH5" s="293"/>
      <c r="XI5" s="293"/>
      <c r="XJ5" s="293"/>
      <c r="XK5" s="293"/>
      <c r="XL5" s="293"/>
      <c r="XM5" s="293"/>
      <c r="XN5" s="293"/>
      <c r="XO5" s="293"/>
      <c r="XP5" s="293"/>
      <c r="XQ5" s="293"/>
      <c r="XR5" s="293"/>
      <c r="XS5" s="293"/>
      <c r="XT5" s="293"/>
      <c r="XU5" s="293"/>
      <c r="XV5" s="293"/>
      <c r="XW5" s="293"/>
      <c r="XX5" s="293"/>
      <c r="XY5" s="293"/>
      <c r="XZ5" s="293"/>
      <c r="YA5" s="293"/>
      <c r="YB5" s="293"/>
      <c r="YC5" s="293"/>
      <c r="YD5" s="293"/>
      <c r="YE5" s="293"/>
      <c r="YF5" s="293"/>
      <c r="YG5" s="293"/>
      <c r="YH5" s="293"/>
      <c r="YI5" s="293"/>
      <c r="YJ5" s="293"/>
      <c r="YK5" s="293"/>
      <c r="YL5" s="293"/>
      <c r="YM5" s="293"/>
      <c r="YN5" s="293"/>
      <c r="YO5" s="293"/>
      <c r="YP5" s="293"/>
      <c r="YQ5" s="293"/>
      <c r="YR5" s="293"/>
      <c r="YS5" s="293"/>
      <c r="YT5" s="293"/>
      <c r="YU5" s="293"/>
      <c r="YV5" s="293"/>
      <c r="YW5" s="293"/>
      <c r="YX5" s="293"/>
      <c r="YY5" s="293"/>
      <c r="YZ5" s="293"/>
      <c r="ZA5" s="293"/>
      <c r="ZB5" s="293"/>
      <c r="ZC5" s="293"/>
      <c r="ZD5" s="293"/>
      <c r="ZE5" s="293"/>
      <c r="ZF5" s="293"/>
      <c r="ZG5" s="293"/>
      <c r="ZH5" s="293"/>
      <c r="ZI5" s="293"/>
      <c r="ZJ5" s="293"/>
      <c r="ZK5" s="293"/>
      <c r="ZL5" s="293"/>
      <c r="ZM5" s="293"/>
      <c r="ZN5" s="293"/>
      <c r="ZO5" s="293"/>
      <c r="ZP5" s="293"/>
      <c r="ZQ5" s="293"/>
      <c r="ZR5" s="293"/>
      <c r="ZS5" s="293"/>
      <c r="ZT5" s="293"/>
      <c r="ZU5" s="293"/>
      <c r="ZV5" s="293"/>
      <c r="ZW5" s="293"/>
      <c r="ZX5" s="293"/>
      <c r="ZY5" s="293"/>
      <c r="ZZ5" s="293"/>
      <c r="AAA5" s="293"/>
      <c r="AAB5" s="293"/>
      <c r="AAC5" s="293"/>
      <c r="AAD5" s="293"/>
      <c r="AAE5" s="293"/>
      <c r="AAF5" s="293"/>
      <c r="AAG5" s="293"/>
      <c r="AAH5" s="293"/>
      <c r="AAI5" s="293"/>
      <c r="AAJ5" s="293"/>
      <c r="AAK5" s="293"/>
      <c r="AAL5" s="293"/>
      <c r="AAM5" s="293"/>
      <c r="AAN5" s="293"/>
      <c r="AAO5" s="293"/>
      <c r="AAP5" s="293"/>
      <c r="AAQ5" s="293"/>
      <c r="AAR5" s="293"/>
      <c r="AAS5" s="293"/>
      <c r="AAT5" s="293"/>
      <c r="AAU5" s="293"/>
      <c r="AAV5" s="293"/>
      <c r="AAW5" s="293"/>
      <c r="AAX5" s="293"/>
      <c r="AAY5" s="293"/>
      <c r="AAZ5" s="293"/>
      <c r="ABA5" s="293"/>
      <c r="ABB5" s="293"/>
      <c r="ABC5" s="293"/>
      <c r="ABD5" s="293"/>
      <c r="ABE5" s="293"/>
      <c r="ABF5" s="293"/>
      <c r="ABG5" s="293"/>
      <c r="ABH5" s="293"/>
      <c r="ABI5" s="293"/>
      <c r="ABJ5" s="293"/>
      <c r="ABK5" s="293"/>
      <c r="ABL5" s="293"/>
      <c r="ABM5" s="293"/>
      <c r="ABN5" s="293"/>
      <c r="ABO5" s="293"/>
      <c r="ABP5" s="293"/>
      <c r="ABQ5" s="293"/>
      <c r="ABR5" s="293"/>
      <c r="ABS5" s="293"/>
      <c r="ABT5" s="293"/>
      <c r="ABU5" s="293"/>
      <c r="ABV5" s="293"/>
      <c r="ABW5" s="293"/>
      <c r="ABX5" s="293"/>
      <c r="ABY5" s="293"/>
      <c r="ABZ5" s="293"/>
      <c r="ACA5" s="293"/>
      <c r="ACB5" s="293"/>
      <c r="ACC5" s="293"/>
      <c r="ACD5" s="293"/>
      <c r="ACE5" s="293"/>
      <c r="ACF5" s="293"/>
      <c r="ACG5" s="293"/>
      <c r="ACH5" s="293"/>
      <c r="ACI5" s="293"/>
      <c r="ACJ5" s="293"/>
      <c r="ACK5" s="293"/>
      <c r="ACL5" s="293"/>
      <c r="ACM5" s="293"/>
      <c r="ACN5" s="293"/>
      <c r="ACO5" s="293"/>
      <c r="ACP5" s="293"/>
      <c r="ACQ5" s="293"/>
      <c r="ACR5" s="293"/>
      <c r="ACS5" s="293"/>
      <c r="ACT5" s="293"/>
      <c r="ACU5" s="293"/>
      <c r="ACV5" s="293"/>
      <c r="ACW5" s="293"/>
      <c r="ACX5" s="293"/>
      <c r="ACY5" s="293"/>
      <c r="ACZ5" s="293"/>
      <c r="ADA5" s="293"/>
      <c r="ADB5" s="293"/>
      <c r="ADC5" s="293"/>
      <c r="ADD5" s="293"/>
      <c r="ADE5" s="293"/>
      <c r="ADF5" s="293"/>
      <c r="ADG5" s="293"/>
      <c r="ADH5" s="293"/>
      <c r="ADI5" s="293"/>
      <c r="ADJ5" s="293"/>
      <c r="ADK5" s="293"/>
      <c r="ADL5" s="293"/>
      <c r="ADM5" s="293"/>
      <c r="ADN5" s="293"/>
      <c r="ADO5" s="293"/>
      <c r="ADP5" s="293"/>
      <c r="ADQ5" s="293"/>
      <c r="ADR5" s="293"/>
      <c r="ADS5" s="293"/>
      <c r="ADT5" s="293"/>
      <c r="ADU5" s="293"/>
      <c r="ADV5" s="293"/>
      <c r="ADW5" s="293"/>
      <c r="ADX5" s="293"/>
      <c r="ADY5" s="293"/>
      <c r="ADZ5" s="293"/>
      <c r="AEA5" s="293"/>
      <c r="AEB5" s="293"/>
      <c r="AEC5" s="293"/>
      <c r="AED5" s="293"/>
      <c r="AEE5" s="293"/>
      <c r="AEF5" s="293"/>
      <c r="AEG5" s="293"/>
      <c r="AEH5" s="293"/>
      <c r="AEI5" s="293"/>
      <c r="AEJ5" s="293"/>
      <c r="AEK5" s="293"/>
      <c r="AEL5" s="293"/>
      <c r="AEM5" s="293"/>
      <c r="AEN5" s="293"/>
      <c r="AEO5" s="293"/>
      <c r="AEP5" s="293"/>
      <c r="AEQ5" s="293"/>
      <c r="AER5" s="293"/>
      <c r="AES5" s="293"/>
      <c r="AET5" s="293"/>
      <c r="AEU5" s="293"/>
      <c r="AEV5" s="293"/>
      <c r="AEW5" s="293"/>
      <c r="AEX5" s="293"/>
      <c r="AEY5" s="293"/>
      <c r="AEZ5" s="293"/>
      <c r="AFA5" s="293"/>
      <c r="AFB5" s="293"/>
      <c r="AFC5" s="293"/>
      <c r="AFD5" s="293"/>
      <c r="AFE5" s="293"/>
      <c r="AFF5" s="293"/>
      <c r="AFG5" s="293"/>
      <c r="AFH5" s="293"/>
      <c r="AFI5" s="293"/>
      <c r="AFJ5" s="293"/>
      <c r="AFK5" s="293"/>
      <c r="AFL5" s="293"/>
      <c r="AFM5" s="293"/>
      <c r="AFN5" s="293"/>
      <c r="AFO5" s="293"/>
      <c r="AFP5" s="293"/>
      <c r="AFQ5" s="293"/>
      <c r="AFR5" s="293"/>
      <c r="AFS5" s="293"/>
      <c r="AFT5" s="293"/>
      <c r="AFU5" s="293"/>
      <c r="AFV5" s="293"/>
      <c r="AFW5" s="293"/>
      <c r="AFX5" s="293"/>
      <c r="AFY5" s="293"/>
      <c r="AFZ5" s="293"/>
      <c r="AGA5" s="293"/>
      <c r="AGB5" s="293"/>
      <c r="AGC5" s="293"/>
      <c r="AGD5" s="293"/>
      <c r="AGE5" s="293"/>
      <c r="AGF5" s="293"/>
      <c r="AGG5" s="293"/>
      <c r="AGH5" s="293"/>
      <c r="AGI5" s="293"/>
      <c r="AGJ5" s="293"/>
      <c r="AGK5" s="293"/>
      <c r="AGL5" s="293"/>
      <c r="AGM5" s="293"/>
      <c r="AGN5" s="293"/>
      <c r="AGO5" s="293"/>
      <c r="AGP5" s="293"/>
      <c r="AGQ5" s="293"/>
      <c r="AGR5" s="293"/>
      <c r="AGS5" s="293"/>
      <c r="AGT5" s="293"/>
      <c r="AGU5" s="293"/>
      <c r="AGV5" s="293"/>
      <c r="AGW5" s="293"/>
      <c r="AGX5" s="293"/>
      <c r="AGY5" s="293"/>
      <c r="AGZ5" s="293"/>
      <c r="AHA5" s="293"/>
      <c r="AHB5" s="293"/>
      <c r="AHC5" s="293"/>
      <c r="AHD5" s="293"/>
      <c r="AHE5" s="293"/>
      <c r="AHF5" s="293"/>
      <c r="AHG5" s="293"/>
      <c r="AHH5" s="293"/>
      <c r="AHI5" s="293"/>
      <c r="AHJ5" s="293"/>
      <c r="AHK5" s="293"/>
      <c r="AHL5" s="293"/>
      <c r="AHM5" s="293"/>
      <c r="AHN5" s="293"/>
      <c r="AHO5" s="293"/>
      <c r="AHP5" s="293"/>
      <c r="AHQ5" s="293"/>
      <c r="AHR5" s="293"/>
      <c r="AHS5" s="293"/>
      <c r="AHT5" s="293"/>
      <c r="AHU5" s="293"/>
      <c r="AHV5" s="293"/>
      <c r="AHW5" s="293"/>
      <c r="AHX5" s="293"/>
      <c r="AHY5" s="293"/>
      <c r="AHZ5" s="293"/>
      <c r="AIA5" s="293"/>
      <c r="AIB5" s="293"/>
      <c r="AIC5" s="293"/>
      <c r="AID5" s="293"/>
      <c r="AIE5" s="293"/>
      <c r="AIF5" s="293"/>
      <c r="AIG5" s="293"/>
      <c r="AIH5" s="293"/>
      <c r="AII5" s="293"/>
      <c r="AIJ5" s="293"/>
      <c r="AIK5" s="293"/>
      <c r="AIL5" s="293"/>
      <c r="AIM5" s="293"/>
      <c r="AIN5" s="293"/>
      <c r="AIO5" s="293"/>
      <c r="AIP5" s="293"/>
      <c r="AIQ5" s="293"/>
      <c r="AIR5" s="293"/>
      <c r="AIS5" s="293"/>
      <c r="AIT5" s="293"/>
      <c r="AIU5" s="293"/>
      <c r="AIV5" s="293"/>
      <c r="AIW5" s="293"/>
      <c r="AIX5" s="293"/>
      <c r="AIY5" s="293"/>
      <c r="AIZ5" s="293"/>
      <c r="AJA5" s="293"/>
      <c r="AJB5" s="293"/>
      <c r="AJC5" s="293"/>
      <c r="AJD5" s="293"/>
      <c r="AJE5" s="293"/>
      <c r="AJF5" s="293"/>
      <c r="AJG5" s="293"/>
      <c r="AJH5" s="293"/>
      <c r="AJI5" s="293"/>
      <c r="AJJ5" s="293"/>
      <c r="AJK5" s="293"/>
      <c r="AJL5" s="293"/>
      <c r="AJM5" s="293"/>
      <c r="AJN5" s="293"/>
      <c r="AJO5" s="293"/>
      <c r="AJP5" s="293"/>
      <c r="AJQ5" s="293"/>
      <c r="AJR5" s="293"/>
      <c r="AJS5" s="293"/>
      <c r="AJT5" s="293"/>
      <c r="AJU5" s="293"/>
      <c r="AJV5" s="293"/>
      <c r="AJW5" s="293"/>
      <c r="AJX5" s="293"/>
      <c r="AJY5" s="293"/>
      <c r="AJZ5" s="293"/>
      <c r="AKA5" s="293"/>
      <c r="AKB5" s="293"/>
      <c r="AKC5" s="293"/>
      <c r="AKD5" s="293"/>
      <c r="AKE5" s="293"/>
      <c r="AKF5" s="293"/>
      <c r="AKG5" s="293"/>
      <c r="AKH5" s="293"/>
      <c r="AKI5" s="293"/>
      <c r="AKJ5" s="293"/>
      <c r="AKK5" s="293"/>
      <c r="AKL5" s="293"/>
      <c r="AKM5" s="293"/>
      <c r="AKN5" s="293"/>
      <c r="AKO5" s="293"/>
      <c r="AKP5" s="293"/>
      <c r="AKQ5" s="293"/>
      <c r="AKR5" s="293"/>
      <c r="AKS5" s="293"/>
      <c r="AKT5" s="293"/>
      <c r="AKU5" s="293"/>
      <c r="AKV5" s="293"/>
      <c r="AKW5" s="293"/>
      <c r="AKX5" s="293"/>
      <c r="AKY5" s="293"/>
      <c r="AKZ5" s="293"/>
      <c r="ALA5" s="293"/>
      <c r="ALB5" s="293"/>
      <c r="ALC5" s="293"/>
      <c r="ALD5" s="293"/>
      <c r="ALE5" s="293"/>
      <c r="ALF5" s="293"/>
      <c r="ALG5" s="293"/>
      <c r="ALH5" s="293"/>
      <c r="ALI5" s="293"/>
      <c r="ALJ5" s="293"/>
      <c r="ALK5" s="293"/>
      <c r="ALL5" s="293"/>
      <c r="ALM5" s="293"/>
      <c r="ALN5" s="293"/>
      <c r="ALO5" s="293"/>
      <c r="ALP5" s="293"/>
      <c r="ALQ5" s="293"/>
      <c r="ALR5" s="293"/>
      <c r="ALS5" s="293"/>
      <c r="ALT5" s="293"/>
      <c r="ALU5" s="293"/>
      <c r="ALV5" s="293"/>
      <c r="ALW5" s="293"/>
      <c r="ALX5" s="293"/>
      <c r="ALY5" s="293"/>
      <c r="ALZ5" s="293"/>
      <c r="AMA5" s="293"/>
      <c r="AMB5" s="293"/>
      <c r="AMC5" s="293"/>
      <c r="AMD5" s="293"/>
      <c r="AME5" s="293"/>
      <c r="AMF5" s="293"/>
      <c r="AMG5" s="293"/>
      <c r="AMH5" s="293"/>
      <c r="AMI5" s="293"/>
      <c r="AMJ5" s="293"/>
      <c r="AMK5" s="293"/>
    </row>
    <row r="6" spans="1:1025" s="294" customFormat="1" ht="23.25" customHeight="1">
      <c r="A6" s="292">
        <v>5</v>
      </c>
      <c r="B6" s="296" t="s">
        <v>153</v>
      </c>
      <c r="C6" s="527">
        <f>'Customer Details'!F3</f>
        <v>0</v>
      </c>
      <c r="D6" s="527"/>
      <c r="E6" s="527"/>
      <c r="F6" s="527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293"/>
      <c r="W6" s="293"/>
      <c r="X6" s="293"/>
      <c r="Y6" s="293"/>
      <c r="Z6" s="293"/>
      <c r="AA6" s="29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293"/>
      <c r="AM6" s="293"/>
      <c r="AN6" s="293"/>
      <c r="AO6" s="293"/>
      <c r="AP6" s="293"/>
      <c r="AQ6" s="293"/>
      <c r="AR6" s="293"/>
      <c r="AS6" s="293"/>
      <c r="AT6" s="293"/>
      <c r="AU6" s="293"/>
      <c r="AV6" s="293"/>
      <c r="AW6" s="293"/>
      <c r="AX6" s="293"/>
      <c r="AY6" s="293"/>
      <c r="AZ6" s="293"/>
      <c r="BA6" s="293"/>
      <c r="BB6" s="293"/>
      <c r="BC6" s="293"/>
      <c r="BD6" s="293"/>
      <c r="BE6" s="293"/>
      <c r="BF6" s="293"/>
      <c r="BG6" s="293"/>
      <c r="BH6" s="293"/>
      <c r="BI6" s="293"/>
      <c r="BJ6" s="293"/>
      <c r="BK6" s="293"/>
      <c r="BL6" s="293"/>
      <c r="BM6" s="293"/>
      <c r="BN6" s="293"/>
      <c r="BO6" s="293"/>
      <c r="BP6" s="293"/>
      <c r="BQ6" s="293"/>
      <c r="BR6" s="293"/>
      <c r="BS6" s="293"/>
      <c r="BT6" s="293"/>
      <c r="BU6" s="293"/>
      <c r="BV6" s="293"/>
      <c r="BW6" s="293"/>
      <c r="BX6" s="293"/>
      <c r="BY6" s="293"/>
      <c r="BZ6" s="293"/>
      <c r="CA6" s="293"/>
      <c r="CB6" s="293"/>
      <c r="CC6" s="293"/>
      <c r="CD6" s="293"/>
      <c r="CE6" s="293"/>
      <c r="CF6" s="293"/>
      <c r="CG6" s="293"/>
      <c r="CH6" s="293"/>
      <c r="CI6" s="293"/>
      <c r="CJ6" s="293"/>
      <c r="CK6" s="293"/>
      <c r="CL6" s="293"/>
      <c r="CM6" s="293"/>
      <c r="CN6" s="293"/>
      <c r="CO6" s="293"/>
      <c r="CP6" s="293"/>
      <c r="CQ6" s="293"/>
      <c r="CR6" s="293"/>
      <c r="CS6" s="293"/>
      <c r="CT6" s="293"/>
      <c r="CU6" s="293"/>
      <c r="CV6" s="293"/>
      <c r="CW6" s="293"/>
      <c r="CX6" s="293"/>
      <c r="CY6" s="293"/>
      <c r="CZ6" s="293"/>
      <c r="DA6" s="293"/>
      <c r="DB6" s="293"/>
      <c r="DC6" s="293"/>
      <c r="DD6" s="293"/>
      <c r="DE6" s="293"/>
      <c r="DF6" s="293"/>
      <c r="DG6" s="293"/>
      <c r="DH6" s="293"/>
      <c r="DI6" s="293"/>
      <c r="DJ6" s="293"/>
      <c r="DK6" s="293"/>
      <c r="DL6" s="293"/>
      <c r="DM6" s="293"/>
      <c r="DN6" s="293"/>
      <c r="DO6" s="293"/>
      <c r="DP6" s="293"/>
      <c r="DQ6" s="293"/>
      <c r="DR6" s="293"/>
      <c r="DS6" s="293"/>
      <c r="DT6" s="293"/>
      <c r="DU6" s="293"/>
      <c r="DV6" s="293"/>
      <c r="DW6" s="293"/>
      <c r="DX6" s="293"/>
      <c r="DY6" s="293"/>
      <c r="DZ6" s="293"/>
      <c r="EA6" s="293"/>
      <c r="EB6" s="293"/>
      <c r="EC6" s="293"/>
      <c r="ED6" s="293"/>
      <c r="EE6" s="293"/>
      <c r="EF6" s="293"/>
      <c r="EG6" s="293"/>
      <c r="EH6" s="293"/>
      <c r="EI6" s="293"/>
      <c r="EJ6" s="293"/>
      <c r="EK6" s="293"/>
      <c r="EL6" s="293"/>
      <c r="EM6" s="293"/>
      <c r="EN6" s="293"/>
      <c r="EO6" s="293"/>
      <c r="EP6" s="293"/>
      <c r="EQ6" s="293"/>
      <c r="ER6" s="293"/>
      <c r="ES6" s="293"/>
      <c r="ET6" s="293"/>
      <c r="EU6" s="293"/>
      <c r="EV6" s="293"/>
      <c r="EW6" s="293"/>
      <c r="EX6" s="293"/>
      <c r="EY6" s="293"/>
      <c r="EZ6" s="293"/>
      <c r="FA6" s="293"/>
      <c r="FB6" s="293"/>
      <c r="FC6" s="293"/>
      <c r="FD6" s="293"/>
      <c r="FE6" s="293"/>
      <c r="FF6" s="293"/>
      <c r="FG6" s="293"/>
      <c r="FH6" s="293"/>
      <c r="FI6" s="293"/>
      <c r="FJ6" s="293"/>
      <c r="FK6" s="293"/>
      <c r="FL6" s="293"/>
      <c r="FM6" s="293"/>
      <c r="FN6" s="293"/>
      <c r="FO6" s="293"/>
      <c r="FP6" s="293"/>
      <c r="FQ6" s="293"/>
      <c r="FR6" s="293"/>
      <c r="FS6" s="293"/>
      <c r="FT6" s="293"/>
      <c r="FU6" s="293"/>
      <c r="FV6" s="293"/>
      <c r="FW6" s="293"/>
      <c r="FX6" s="293"/>
      <c r="FY6" s="293"/>
      <c r="FZ6" s="293"/>
      <c r="GA6" s="293"/>
      <c r="GB6" s="293"/>
      <c r="GC6" s="293"/>
      <c r="GD6" s="293"/>
      <c r="GE6" s="293"/>
      <c r="GF6" s="293"/>
      <c r="GG6" s="293"/>
      <c r="GH6" s="293"/>
      <c r="GI6" s="293"/>
      <c r="GJ6" s="293"/>
      <c r="GK6" s="293"/>
      <c r="GL6" s="293"/>
      <c r="GM6" s="293"/>
      <c r="GN6" s="293"/>
      <c r="GO6" s="293"/>
      <c r="GP6" s="293"/>
      <c r="GQ6" s="293"/>
      <c r="GR6" s="293"/>
      <c r="GS6" s="293"/>
      <c r="GT6" s="293"/>
      <c r="GU6" s="293"/>
      <c r="GV6" s="293"/>
      <c r="GW6" s="293"/>
      <c r="GX6" s="293"/>
      <c r="GY6" s="293"/>
      <c r="GZ6" s="293"/>
      <c r="HA6" s="293"/>
      <c r="HB6" s="293"/>
      <c r="HC6" s="293"/>
      <c r="HD6" s="293"/>
      <c r="HE6" s="293"/>
      <c r="HF6" s="293"/>
      <c r="HG6" s="293"/>
      <c r="HH6" s="293"/>
      <c r="HI6" s="293"/>
      <c r="HJ6" s="293"/>
      <c r="HK6" s="293"/>
      <c r="HL6" s="293"/>
      <c r="HM6" s="293"/>
      <c r="HN6" s="293"/>
      <c r="HO6" s="293"/>
      <c r="HP6" s="293"/>
      <c r="HQ6" s="293"/>
      <c r="HR6" s="293"/>
      <c r="HS6" s="293"/>
      <c r="HT6" s="293"/>
      <c r="HU6" s="293"/>
      <c r="HV6" s="293"/>
      <c r="HW6" s="293"/>
      <c r="HX6" s="293"/>
      <c r="HY6" s="293"/>
      <c r="HZ6" s="293"/>
      <c r="IA6" s="293"/>
      <c r="IB6" s="293"/>
      <c r="IC6" s="293"/>
      <c r="ID6" s="293"/>
      <c r="IE6" s="293"/>
      <c r="IF6" s="293"/>
      <c r="IG6" s="293"/>
      <c r="IH6" s="293"/>
      <c r="II6" s="293"/>
      <c r="IJ6" s="293"/>
      <c r="IK6" s="293"/>
      <c r="IL6" s="293"/>
      <c r="IM6" s="293"/>
      <c r="IN6" s="293"/>
      <c r="IO6" s="293"/>
      <c r="IP6" s="293"/>
      <c r="IQ6" s="293"/>
      <c r="IR6" s="293"/>
      <c r="IS6" s="293"/>
      <c r="IT6" s="293"/>
      <c r="IU6" s="293"/>
      <c r="IV6" s="293"/>
      <c r="IW6" s="293"/>
      <c r="IX6" s="293"/>
      <c r="IY6" s="293"/>
      <c r="IZ6" s="293"/>
      <c r="JA6" s="293"/>
      <c r="JB6" s="293"/>
      <c r="JC6" s="293"/>
      <c r="JD6" s="293"/>
      <c r="JE6" s="293"/>
      <c r="JF6" s="293"/>
      <c r="JG6" s="293"/>
      <c r="JH6" s="293"/>
      <c r="JI6" s="293"/>
      <c r="JJ6" s="293"/>
      <c r="JK6" s="293"/>
      <c r="JL6" s="293"/>
      <c r="JM6" s="293"/>
      <c r="JN6" s="293"/>
      <c r="JO6" s="293"/>
      <c r="JP6" s="293"/>
      <c r="JQ6" s="293"/>
      <c r="JR6" s="293"/>
      <c r="JS6" s="293"/>
      <c r="JT6" s="293"/>
      <c r="JU6" s="293"/>
      <c r="JV6" s="293"/>
      <c r="JW6" s="293"/>
      <c r="JX6" s="293"/>
      <c r="JY6" s="293"/>
      <c r="JZ6" s="293"/>
      <c r="KA6" s="293"/>
      <c r="KB6" s="293"/>
      <c r="KC6" s="293"/>
      <c r="KD6" s="293"/>
      <c r="KE6" s="293"/>
      <c r="KF6" s="293"/>
      <c r="KG6" s="293"/>
      <c r="KH6" s="293"/>
      <c r="KI6" s="293"/>
      <c r="KJ6" s="293"/>
      <c r="KK6" s="293"/>
      <c r="KL6" s="293"/>
      <c r="KM6" s="293"/>
      <c r="KN6" s="293"/>
      <c r="KO6" s="293"/>
      <c r="KP6" s="293"/>
      <c r="KQ6" s="293"/>
      <c r="KR6" s="293"/>
      <c r="KS6" s="293"/>
      <c r="KT6" s="293"/>
      <c r="KU6" s="293"/>
      <c r="KV6" s="293"/>
      <c r="KW6" s="293"/>
      <c r="KX6" s="293"/>
      <c r="KY6" s="293"/>
      <c r="KZ6" s="293"/>
      <c r="LA6" s="293"/>
      <c r="LB6" s="293"/>
      <c r="LC6" s="293"/>
      <c r="LD6" s="293"/>
      <c r="LE6" s="293"/>
      <c r="LF6" s="293"/>
      <c r="LG6" s="293"/>
      <c r="LH6" s="293"/>
      <c r="LI6" s="293"/>
      <c r="LJ6" s="293"/>
      <c r="LK6" s="293"/>
      <c r="LL6" s="293"/>
      <c r="LM6" s="293"/>
      <c r="LN6" s="293"/>
      <c r="LO6" s="293"/>
      <c r="LP6" s="293"/>
      <c r="LQ6" s="293"/>
      <c r="LR6" s="293"/>
      <c r="LS6" s="293"/>
      <c r="LT6" s="293"/>
      <c r="LU6" s="293"/>
      <c r="LV6" s="293"/>
      <c r="LW6" s="293"/>
      <c r="LX6" s="293"/>
      <c r="LY6" s="293"/>
      <c r="LZ6" s="293"/>
      <c r="MA6" s="293"/>
      <c r="MB6" s="293"/>
      <c r="MC6" s="293"/>
      <c r="MD6" s="293"/>
      <c r="ME6" s="293"/>
      <c r="MF6" s="293"/>
      <c r="MG6" s="293"/>
      <c r="MH6" s="293"/>
      <c r="MI6" s="293"/>
      <c r="MJ6" s="293"/>
      <c r="MK6" s="293"/>
      <c r="ML6" s="293"/>
      <c r="MM6" s="293"/>
      <c r="MN6" s="293"/>
      <c r="MO6" s="293"/>
      <c r="MP6" s="293"/>
      <c r="MQ6" s="293"/>
      <c r="MR6" s="293"/>
      <c r="MS6" s="293"/>
      <c r="MT6" s="293"/>
      <c r="MU6" s="293"/>
      <c r="MV6" s="293"/>
      <c r="MW6" s="293"/>
      <c r="MX6" s="293"/>
      <c r="MY6" s="293"/>
      <c r="MZ6" s="293"/>
      <c r="NA6" s="293"/>
      <c r="NB6" s="293"/>
      <c r="NC6" s="293"/>
      <c r="ND6" s="293"/>
      <c r="NE6" s="293"/>
      <c r="NF6" s="293"/>
      <c r="NG6" s="293"/>
      <c r="NH6" s="293"/>
      <c r="NI6" s="293"/>
      <c r="NJ6" s="293"/>
      <c r="NK6" s="293"/>
      <c r="NL6" s="293"/>
      <c r="NM6" s="293"/>
      <c r="NN6" s="293"/>
      <c r="NO6" s="293"/>
      <c r="NP6" s="293"/>
      <c r="NQ6" s="293"/>
      <c r="NR6" s="293"/>
      <c r="NS6" s="293"/>
      <c r="NT6" s="293"/>
      <c r="NU6" s="293"/>
      <c r="NV6" s="293"/>
      <c r="NW6" s="293"/>
      <c r="NX6" s="293"/>
      <c r="NY6" s="293"/>
      <c r="NZ6" s="293"/>
      <c r="OA6" s="293"/>
      <c r="OB6" s="293"/>
      <c r="OC6" s="293"/>
      <c r="OD6" s="293"/>
      <c r="OE6" s="293"/>
      <c r="OF6" s="293"/>
      <c r="OG6" s="293"/>
      <c r="OH6" s="293"/>
      <c r="OI6" s="293"/>
      <c r="OJ6" s="293"/>
      <c r="OK6" s="293"/>
      <c r="OL6" s="293"/>
      <c r="OM6" s="293"/>
      <c r="ON6" s="293"/>
      <c r="OO6" s="293"/>
      <c r="OP6" s="293"/>
      <c r="OQ6" s="293"/>
      <c r="OR6" s="293"/>
      <c r="OS6" s="293"/>
      <c r="OT6" s="293"/>
      <c r="OU6" s="293"/>
      <c r="OV6" s="293"/>
      <c r="OW6" s="293"/>
      <c r="OX6" s="293"/>
      <c r="OY6" s="293"/>
      <c r="OZ6" s="293"/>
      <c r="PA6" s="293"/>
      <c r="PB6" s="293"/>
      <c r="PC6" s="293"/>
      <c r="PD6" s="293"/>
      <c r="PE6" s="293"/>
      <c r="PF6" s="293"/>
      <c r="PG6" s="293"/>
      <c r="PH6" s="293"/>
      <c r="PI6" s="293"/>
      <c r="PJ6" s="293"/>
      <c r="PK6" s="293"/>
      <c r="PL6" s="293"/>
      <c r="PM6" s="293"/>
      <c r="PN6" s="293"/>
      <c r="PO6" s="293"/>
      <c r="PP6" s="293"/>
      <c r="PQ6" s="293"/>
      <c r="PR6" s="293"/>
      <c r="PS6" s="293"/>
      <c r="PT6" s="293"/>
      <c r="PU6" s="293"/>
      <c r="PV6" s="293"/>
      <c r="PW6" s="293"/>
      <c r="PX6" s="293"/>
      <c r="PY6" s="293"/>
      <c r="PZ6" s="293"/>
      <c r="QA6" s="293"/>
      <c r="QB6" s="293"/>
      <c r="QC6" s="293"/>
      <c r="QD6" s="293"/>
      <c r="QE6" s="293"/>
      <c r="QF6" s="293"/>
      <c r="QG6" s="293"/>
      <c r="QH6" s="293"/>
      <c r="QI6" s="293"/>
      <c r="QJ6" s="293"/>
      <c r="QK6" s="293"/>
      <c r="QL6" s="293"/>
      <c r="QM6" s="293"/>
      <c r="QN6" s="293"/>
      <c r="QO6" s="293"/>
      <c r="QP6" s="293"/>
      <c r="QQ6" s="293"/>
      <c r="QR6" s="293"/>
      <c r="QS6" s="293"/>
      <c r="QT6" s="293"/>
      <c r="QU6" s="293"/>
      <c r="QV6" s="293"/>
      <c r="QW6" s="293"/>
      <c r="QX6" s="293"/>
      <c r="QY6" s="293"/>
      <c r="QZ6" s="293"/>
      <c r="RA6" s="293"/>
      <c r="RB6" s="293"/>
      <c r="RC6" s="293"/>
      <c r="RD6" s="293"/>
      <c r="RE6" s="293"/>
      <c r="RF6" s="293"/>
      <c r="RG6" s="293"/>
      <c r="RH6" s="293"/>
      <c r="RI6" s="293"/>
      <c r="RJ6" s="293"/>
      <c r="RK6" s="293"/>
      <c r="RL6" s="293"/>
      <c r="RM6" s="293"/>
      <c r="RN6" s="293"/>
      <c r="RO6" s="293"/>
      <c r="RP6" s="293"/>
      <c r="RQ6" s="293"/>
      <c r="RR6" s="293"/>
      <c r="RS6" s="293"/>
      <c r="RT6" s="293"/>
      <c r="RU6" s="293"/>
      <c r="RV6" s="293"/>
      <c r="RW6" s="293"/>
      <c r="RX6" s="293"/>
      <c r="RY6" s="293"/>
      <c r="RZ6" s="293"/>
      <c r="SA6" s="293"/>
      <c r="SB6" s="293"/>
      <c r="SC6" s="293"/>
      <c r="SD6" s="293"/>
      <c r="SE6" s="293"/>
      <c r="SF6" s="293"/>
      <c r="SG6" s="293"/>
      <c r="SH6" s="293"/>
      <c r="SI6" s="293"/>
      <c r="SJ6" s="293"/>
      <c r="SK6" s="293"/>
      <c r="SL6" s="293"/>
      <c r="SM6" s="293"/>
      <c r="SN6" s="293"/>
      <c r="SO6" s="293"/>
      <c r="SP6" s="293"/>
      <c r="SQ6" s="293"/>
      <c r="SR6" s="293"/>
      <c r="SS6" s="293"/>
      <c r="ST6" s="293"/>
      <c r="SU6" s="293"/>
      <c r="SV6" s="293"/>
      <c r="SW6" s="293"/>
      <c r="SX6" s="293"/>
      <c r="SY6" s="293"/>
      <c r="SZ6" s="293"/>
      <c r="TA6" s="293"/>
      <c r="TB6" s="293"/>
      <c r="TC6" s="293"/>
      <c r="TD6" s="293"/>
      <c r="TE6" s="293"/>
      <c r="TF6" s="293"/>
      <c r="TG6" s="293"/>
      <c r="TH6" s="293"/>
      <c r="TI6" s="293"/>
      <c r="TJ6" s="293"/>
      <c r="TK6" s="293"/>
      <c r="TL6" s="293"/>
      <c r="TM6" s="293"/>
      <c r="TN6" s="293"/>
      <c r="TO6" s="293"/>
      <c r="TP6" s="293"/>
      <c r="TQ6" s="293"/>
      <c r="TR6" s="293"/>
      <c r="TS6" s="293"/>
      <c r="TT6" s="293"/>
      <c r="TU6" s="293"/>
      <c r="TV6" s="293"/>
      <c r="TW6" s="293"/>
      <c r="TX6" s="293"/>
      <c r="TY6" s="293"/>
      <c r="TZ6" s="293"/>
      <c r="UA6" s="293"/>
      <c r="UB6" s="293"/>
      <c r="UC6" s="293"/>
      <c r="UD6" s="293"/>
      <c r="UE6" s="293"/>
      <c r="UF6" s="293"/>
      <c r="UG6" s="293"/>
      <c r="UH6" s="293"/>
      <c r="UI6" s="293"/>
      <c r="UJ6" s="293"/>
      <c r="UK6" s="293"/>
      <c r="UL6" s="293"/>
      <c r="UM6" s="293"/>
      <c r="UN6" s="293"/>
      <c r="UO6" s="293"/>
      <c r="UP6" s="293"/>
      <c r="UQ6" s="293"/>
      <c r="UR6" s="293"/>
      <c r="US6" s="293"/>
      <c r="UT6" s="293"/>
      <c r="UU6" s="293"/>
      <c r="UV6" s="293"/>
      <c r="UW6" s="293"/>
      <c r="UX6" s="293"/>
      <c r="UY6" s="293"/>
      <c r="UZ6" s="293"/>
      <c r="VA6" s="293"/>
      <c r="VB6" s="293"/>
      <c r="VC6" s="293"/>
      <c r="VD6" s="293"/>
      <c r="VE6" s="293"/>
      <c r="VF6" s="293"/>
      <c r="VG6" s="293"/>
      <c r="VH6" s="293"/>
      <c r="VI6" s="293"/>
      <c r="VJ6" s="293"/>
      <c r="VK6" s="293"/>
      <c r="VL6" s="293"/>
      <c r="VM6" s="293"/>
      <c r="VN6" s="293"/>
      <c r="VO6" s="293"/>
      <c r="VP6" s="293"/>
      <c r="VQ6" s="293"/>
      <c r="VR6" s="293"/>
      <c r="VS6" s="293"/>
      <c r="VT6" s="293"/>
      <c r="VU6" s="293"/>
      <c r="VV6" s="293"/>
      <c r="VW6" s="293"/>
      <c r="VX6" s="293"/>
      <c r="VY6" s="293"/>
      <c r="VZ6" s="293"/>
      <c r="WA6" s="293"/>
      <c r="WB6" s="293"/>
      <c r="WC6" s="293"/>
      <c r="WD6" s="293"/>
      <c r="WE6" s="293"/>
      <c r="WF6" s="293"/>
      <c r="WG6" s="293"/>
      <c r="WH6" s="293"/>
      <c r="WI6" s="293"/>
      <c r="WJ6" s="293"/>
      <c r="WK6" s="293"/>
      <c r="WL6" s="293"/>
      <c r="WM6" s="293"/>
      <c r="WN6" s="293"/>
      <c r="WO6" s="293"/>
      <c r="WP6" s="293"/>
      <c r="WQ6" s="293"/>
      <c r="WR6" s="293"/>
      <c r="WS6" s="293"/>
      <c r="WT6" s="293"/>
      <c r="WU6" s="293"/>
      <c r="WV6" s="293"/>
      <c r="WW6" s="293"/>
      <c r="WX6" s="293"/>
      <c r="WY6" s="293"/>
      <c r="WZ6" s="293"/>
      <c r="XA6" s="293"/>
      <c r="XB6" s="293"/>
      <c r="XC6" s="293"/>
      <c r="XD6" s="293"/>
      <c r="XE6" s="293"/>
      <c r="XF6" s="293"/>
      <c r="XG6" s="293"/>
      <c r="XH6" s="293"/>
      <c r="XI6" s="293"/>
      <c r="XJ6" s="293"/>
      <c r="XK6" s="293"/>
      <c r="XL6" s="293"/>
      <c r="XM6" s="293"/>
      <c r="XN6" s="293"/>
      <c r="XO6" s="293"/>
      <c r="XP6" s="293"/>
      <c r="XQ6" s="293"/>
      <c r="XR6" s="293"/>
      <c r="XS6" s="293"/>
      <c r="XT6" s="293"/>
      <c r="XU6" s="293"/>
      <c r="XV6" s="293"/>
      <c r="XW6" s="293"/>
      <c r="XX6" s="293"/>
      <c r="XY6" s="293"/>
      <c r="XZ6" s="293"/>
      <c r="YA6" s="293"/>
      <c r="YB6" s="293"/>
      <c r="YC6" s="293"/>
      <c r="YD6" s="293"/>
      <c r="YE6" s="293"/>
      <c r="YF6" s="293"/>
      <c r="YG6" s="293"/>
      <c r="YH6" s="293"/>
      <c r="YI6" s="293"/>
      <c r="YJ6" s="293"/>
      <c r="YK6" s="293"/>
      <c r="YL6" s="293"/>
      <c r="YM6" s="293"/>
      <c r="YN6" s="293"/>
      <c r="YO6" s="293"/>
      <c r="YP6" s="293"/>
      <c r="YQ6" s="293"/>
      <c r="YR6" s="293"/>
      <c r="YS6" s="293"/>
      <c r="YT6" s="293"/>
      <c r="YU6" s="293"/>
      <c r="YV6" s="293"/>
      <c r="YW6" s="293"/>
      <c r="YX6" s="293"/>
      <c r="YY6" s="293"/>
      <c r="YZ6" s="293"/>
      <c r="ZA6" s="293"/>
      <c r="ZB6" s="293"/>
      <c r="ZC6" s="293"/>
      <c r="ZD6" s="293"/>
      <c r="ZE6" s="293"/>
      <c r="ZF6" s="293"/>
      <c r="ZG6" s="293"/>
      <c r="ZH6" s="293"/>
      <c r="ZI6" s="293"/>
      <c r="ZJ6" s="293"/>
      <c r="ZK6" s="293"/>
      <c r="ZL6" s="293"/>
      <c r="ZM6" s="293"/>
      <c r="ZN6" s="293"/>
      <c r="ZO6" s="293"/>
      <c r="ZP6" s="293"/>
      <c r="ZQ6" s="293"/>
      <c r="ZR6" s="293"/>
      <c r="ZS6" s="293"/>
      <c r="ZT6" s="293"/>
      <c r="ZU6" s="293"/>
      <c r="ZV6" s="293"/>
      <c r="ZW6" s="293"/>
      <c r="ZX6" s="293"/>
      <c r="ZY6" s="293"/>
      <c r="ZZ6" s="293"/>
      <c r="AAA6" s="293"/>
      <c r="AAB6" s="293"/>
      <c r="AAC6" s="293"/>
      <c r="AAD6" s="293"/>
      <c r="AAE6" s="293"/>
      <c r="AAF6" s="293"/>
      <c r="AAG6" s="293"/>
      <c r="AAH6" s="293"/>
      <c r="AAI6" s="293"/>
      <c r="AAJ6" s="293"/>
      <c r="AAK6" s="293"/>
      <c r="AAL6" s="293"/>
      <c r="AAM6" s="293"/>
      <c r="AAN6" s="293"/>
      <c r="AAO6" s="293"/>
      <c r="AAP6" s="293"/>
      <c r="AAQ6" s="293"/>
      <c r="AAR6" s="293"/>
      <c r="AAS6" s="293"/>
      <c r="AAT6" s="293"/>
      <c r="AAU6" s="293"/>
      <c r="AAV6" s="293"/>
      <c r="AAW6" s="293"/>
      <c r="AAX6" s="293"/>
      <c r="AAY6" s="293"/>
      <c r="AAZ6" s="293"/>
      <c r="ABA6" s="293"/>
      <c r="ABB6" s="293"/>
      <c r="ABC6" s="293"/>
      <c r="ABD6" s="293"/>
      <c r="ABE6" s="293"/>
      <c r="ABF6" s="293"/>
      <c r="ABG6" s="293"/>
      <c r="ABH6" s="293"/>
      <c r="ABI6" s="293"/>
      <c r="ABJ6" s="293"/>
      <c r="ABK6" s="293"/>
      <c r="ABL6" s="293"/>
      <c r="ABM6" s="293"/>
      <c r="ABN6" s="293"/>
      <c r="ABO6" s="293"/>
      <c r="ABP6" s="293"/>
      <c r="ABQ6" s="293"/>
      <c r="ABR6" s="293"/>
      <c r="ABS6" s="293"/>
      <c r="ABT6" s="293"/>
      <c r="ABU6" s="293"/>
      <c r="ABV6" s="293"/>
      <c r="ABW6" s="293"/>
      <c r="ABX6" s="293"/>
      <c r="ABY6" s="293"/>
      <c r="ABZ6" s="293"/>
      <c r="ACA6" s="293"/>
      <c r="ACB6" s="293"/>
      <c r="ACC6" s="293"/>
      <c r="ACD6" s="293"/>
      <c r="ACE6" s="293"/>
      <c r="ACF6" s="293"/>
      <c r="ACG6" s="293"/>
      <c r="ACH6" s="293"/>
      <c r="ACI6" s="293"/>
      <c r="ACJ6" s="293"/>
      <c r="ACK6" s="293"/>
      <c r="ACL6" s="293"/>
      <c r="ACM6" s="293"/>
      <c r="ACN6" s="293"/>
      <c r="ACO6" s="293"/>
      <c r="ACP6" s="293"/>
      <c r="ACQ6" s="293"/>
      <c r="ACR6" s="293"/>
      <c r="ACS6" s="293"/>
      <c r="ACT6" s="293"/>
      <c r="ACU6" s="293"/>
      <c r="ACV6" s="293"/>
      <c r="ACW6" s="293"/>
      <c r="ACX6" s="293"/>
      <c r="ACY6" s="293"/>
      <c r="ACZ6" s="293"/>
      <c r="ADA6" s="293"/>
      <c r="ADB6" s="293"/>
      <c r="ADC6" s="293"/>
      <c r="ADD6" s="293"/>
      <c r="ADE6" s="293"/>
      <c r="ADF6" s="293"/>
      <c r="ADG6" s="293"/>
      <c r="ADH6" s="293"/>
      <c r="ADI6" s="293"/>
      <c r="ADJ6" s="293"/>
      <c r="ADK6" s="293"/>
      <c r="ADL6" s="293"/>
      <c r="ADM6" s="293"/>
      <c r="ADN6" s="293"/>
      <c r="ADO6" s="293"/>
      <c r="ADP6" s="293"/>
      <c r="ADQ6" s="293"/>
      <c r="ADR6" s="293"/>
      <c r="ADS6" s="293"/>
      <c r="ADT6" s="293"/>
      <c r="ADU6" s="293"/>
      <c r="ADV6" s="293"/>
      <c r="ADW6" s="293"/>
      <c r="ADX6" s="293"/>
      <c r="ADY6" s="293"/>
      <c r="ADZ6" s="293"/>
      <c r="AEA6" s="293"/>
      <c r="AEB6" s="293"/>
      <c r="AEC6" s="293"/>
      <c r="AED6" s="293"/>
      <c r="AEE6" s="293"/>
      <c r="AEF6" s="293"/>
      <c r="AEG6" s="293"/>
      <c r="AEH6" s="293"/>
      <c r="AEI6" s="293"/>
      <c r="AEJ6" s="293"/>
      <c r="AEK6" s="293"/>
      <c r="AEL6" s="293"/>
      <c r="AEM6" s="293"/>
      <c r="AEN6" s="293"/>
      <c r="AEO6" s="293"/>
      <c r="AEP6" s="293"/>
      <c r="AEQ6" s="293"/>
      <c r="AER6" s="293"/>
      <c r="AES6" s="293"/>
      <c r="AET6" s="293"/>
      <c r="AEU6" s="293"/>
      <c r="AEV6" s="293"/>
      <c r="AEW6" s="293"/>
      <c r="AEX6" s="293"/>
      <c r="AEY6" s="293"/>
      <c r="AEZ6" s="293"/>
      <c r="AFA6" s="293"/>
      <c r="AFB6" s="293"/>
      <c r="AFC6" s="293"/>
      <c r="AFD6" s="293"/>
      <c r="AFE6" s="293"/>
      <c r="AFF6" s="293"/>
      <c r="AFG6" s="293"/>
      <c r="AFH6" s="293"/>
      <c r="AFI6" s="293"/>
      <c r="AFJ6" s="293"/>
      <c r="AFK6" s="293"/>
      <c r="AFL6" s="293"/>
      <c r="AFM6" s="293"/>
      <c r="AFN6" s="293"/>
      <c r="AFO6" s="293"/>
      <c r="AFP6" s="293"/>
      <c r="AFQ6" s="293"/>
      <c r="AFR6" s="293"/>
      <c r="AFS6" s="293"/>
      <c r="AFT6" s="293"/>
      <c r="AFU6" s="293"/>
      <c r="AFV6" s="293"/>
      <c r="AFW6" s="293"/>
      <c r="AFX6" s="293"/>
      <c r="AFY6" s="293"/>
      <c r="AFZ6" s="293"/>
      <c r="AGA6" s="293"/>
      <c r="AGB6" s="293"/>
      <c r="AGC6" s="293"/>
      <c r="AGD6" s="293"/>
      <c r="AGE6" s="293"/>
      <c r="AGF6" s="293"/>
      <c r="AGG6" s="293"/>
      <c r="AGH6" s="293"/>
      <c r="AGI6" s="293"/>
      <c r="AGJ6" s="293"/>
      <c r="AGK6" s="293"/>
      <c r="AGL6" s="293"/>
      <c r="AGM6" s="293"/>
      <c r="AGN6" s="293"/>
      <c r="AGO6" s="293"/>
      <c r="AGP6" s="293"/>
      <c r="AGQ6" s="293"/>
      <c r="AGR6" s="293"/>
      <c r="AGS6" s="293"/>
      <c r="AGT6" s="293"/>
      <c r="AGU6" s="293"/>
      <c r="AGV6" s="293"/>
      <c r="AGW6" s="293"/>
      <c r="AGX6" s="293"/>
      <c r="AGY6" s="293"/>
      <c r="AGZ6" s="293"/>
      <c r="AHA6" s="293"/>
      <c r="AHB6" s="293"/>
      <c r="AHC6" s="293"/>
      <c r="AHD6" s="293"/>
      <c r="AHE6" s="293"/>
      <c r="AHF6" s="293"/>
      <c r="AHG6" s="293"/>
      <c r="AHH6" s="293"/>
      <c r="AHI6" s="293"/>
      <c r="AHJ6" s="293"/>
      <c r="AHK6" s="293"/>
      <c r="AHL6" s="293"/>
      <c r="AHM6" s="293"/>
      <c r="AHN6" s="293"/>
      <c r="AHO6" s="293"/>
      <c r="AHP6" s="293"/>
      <c r="AHQ6" s="293"/>
      <c r="AHR6" s="293"/>
      <c r="AHS6" s="293"/>
      <c r="AHT6" s="293"/>
      <c r="AHU6" s="293"/>
      <c r="AHV6" s="293"/>
      <c r="AHW6" s="293"/>
      <c r="AHX6" s="293"/>
      <c r="AHY6" s="293"/>
      <c r="AHZ6" s="293"/>
      <c r="AIA6" s="293"/>
      <c r="AIB6" s="293"/>
      <c r="AIC6" s="293"/>
      <c r="AID6" s="293"/>
      <c r="AIE6" s="293"/>
      <c r="AIF6" s="293"/>
      <c r="AIG6" s="293"/>
      <c r="AIH6" s="293"/>
      <c r="AII6" s="293"/>
      <c r="AIJ6" s="293"/>
      <c r="AIK6" s="293"/>
      <c r="AIL6" s="293"/>
      <c r="AIM6" s="293"/>
      <c r="AIN6" s="293"/>
      <c r="AIO6" s="293"/>
      <c r="AIP6" s="293"/>
      <c r="AIQ6" s="293"/>
      <c r="AIR6" s="293"/>
      <c r="AIS6" s="293"/>
      <c r="AIT6" s="293"/>
      <c r="AIU6" s="293"/>
      <c r="AIV6" s="293"/>
      <c r="AIW6" s="293"/>
      <c r="AIX6" s="293"/>
      <c r="AIY6" s="293"/>
      <c r="AIZ6" s="293"/>
      <c r="AJA6" s="293"/>
      <c r="AJB6" s="293"/>
      <c r="AJC6" s="293"/>
      <c r="AJD6" s="293"/>
      <c r="AJE6" s="293"/>
      <c r="AJF6" s="293"/>
      <c r="AJG6" s="293"/>
      <c r="AJH6" s="293"/>
      <c r="AJI6" s="293"/>
      <c r="AJJ6" s="293"/>
      <c r="AJK6" s="293"/>
      <c r="AJL6" s="293"/>
      <c r="AJM6" s="293"/>
      <c r="AJN6" s="293"/>
      <c r="AJO6" s="293"/>
      <c r="AJP6" s="293"/>
      <c r="AJQ6" s="293"/>
      <c r="AJR6" s="293"/>
      <c r="AJS6" s="293"/>
      <c r="AJT6" s="293"/>
      <c r="AJU6" s="293"/>
      <c r="AJV6" s="293"/>
      <c r="AJW6" s="293"/>
      <c r="AJX6" s="293"/>
      <c r="AJY6" s="293"/>
      <c r="AJZ6" s="293"/>
      <c r="AKA6" s="293"/>
      <c r="AKB6" s="293"/>
      <c r="AKC6" s="293"/>
      <c r="AKD6" s="293"/>
      <c r="AKE6" s="293"/>
      <c r="AKF6" s="293"/>
      <c r="AKG6" s="293"/>
      <c r="AKH6" s="293"/>
      <c r="AKI6" s="293"/>
      <c r="AKJ6" s="293"/>
      <c r="AKK6" s="293"/>
      <c r="AKL6" s="293"/>
      <c r="AKM6" s="293"/>
      <c r="AKN6" s="293"/>
      <c r="AKO6" s="293"/>
      <c r="AKP6" s="293"/>
      <c r="AKQ6" s="293"/>
      <c r="AKR6" s="293"/>
      <c r="AKS6" s="293"/>
      <c r="AKT6" s="293"/>
      <c r="AKU6" s="293"/>
      <c r="AKV6" s="293"/>
      <c r="AKW6" s="293"/>
      <c r="AKX6" s="293"/>
      <c r="AKY6" s="293"/>
      <c r="AKZ6" s="293"/>
      <c r="ALA6" s="293"/>
      <c r="ALB6" s="293"/>
      <c r="ALC6" s="293"/>
      <c r="ALD6" s="293"/>
      <c r="ALE6" s="293"/>
      <c r="ALF6" s="293"/>
      <c r="ALG6" s="293"/>
      <c r="ALH6" s="293"/>
      <c r="ALI6" s="293"/>
      <c r="ALJ6" s="293"/>
      <c r="ALK6" s="293"/>
      <c r="ALL6" s="293"/>
      <c r="ALM6" s="293"/>
      <c r="ALN6" s="293"/>
      <c r="ALO6" s="293"/>
      <c r="ALP6" s="293"/>
      <c r="ALQ6" s="293"/>
      <c r="ALR6" s="293"/>
      <c r="ALS6" s="293"/>
      <c r="ALT6" s="293"/>
      <c r="ALU6" s="293"/>
      <c r="ALV6" s="293"/>
      <c r="ALW6" s="293"/>
      <c r="ALX6" s="293"/>
      <c r="ALY6" s="293"/>
      <c r="ALZ6" s="293"/>
      <c r="AMA6" s="293"/>
      <c r="AMB6" s="293"/>
      <c r="AMC6" s="293"/>
      <c r="AMD6" s="293"/>
      <c r="AME6" s="293"/>
      <c r="AMF6" s="293"/>
      <c r="AMG6" s="293"/>
      <c r="AMH6" s="293"/>
      <c r="AMI6" s="293"/>
      <c r="AMJ6" s="293"/>
      <c r="AMK6" s="293"/>
    </row>
    <row r="7" spans="1:1025" s="294" customFormat="1" ht="23.25" customHeight="1">
      <c r="A7" s="292">
        <v>6</v>
      </c>
      <c r="B7" s="297" t="s">
        <v>154</v>
      </c>
      <c r="C7" s="528">
        <f>'Customer Details'!F4</f>
        <v>0</v>
      </c>
      <c r="D7" s="528"/>
      <c r="E7" s="528"/>
      <c r="F7" s="528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3"/>
      <c r="AN7" s="293"/>
      <c r="AO7" s="293"/>
      <c r="AP7" s="293"/>
      <c r="AQ7" s="293"/>
      <c r="AR7" s="293"/>
      <c r="AS7" s="293"/>
      <c r="AT7" s="293"/>
      <c r="AU7" s="293"/>
      <c r="AV7" s="293"/>
      <c r="AW7" s="293"/>
      <c r="AX7" s="293"/>
      <c r="AY7" s="293"/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3"/>
      <c r="BM7" s="293"/>
      <c r="BN7" s="293"/>
      <c r="BO7" s="293"/>
      <c r="BP7" s="293"/>
      <c r="BQ7" s="293"/>
      <c r="BR7" s="293"/>
      <c r="BS7" s="293"/>
      <c r="BT7" s="293"/>
      <c r="BU7" s="293"/>
      <c r="BV7" s="293"/>
      <c r="BW7" s="293"/>
      <c r="BX7" s="293"/>
      <c r="BY7" s="293"/>
      <c r="BZ7" s="293"/>
      <c r="CA7" s="293"/>
      <c r="CB7" s="293"/>
      <c r="CC7" s="293"/>
      <c r="CD7" s="293"/>
      <c r="CE7" s="293"/>
      <c r="CF7" s="293"/>
      <c r="CG7" s="293"/>
      <c r="CH7" s="293"/>
      <c r="CI7" s="293"/>
      <c r="CJ7" s="293"/>
      <c r="CK7" s="293"/>
      <c r="CL7" s="293"/>
      <c r="CM7" s="293"/>
      <c r="CN7" s="293"/>
      <c r="CO7" s="293"/>
      <c r="CP7" s="293"/>
      <c r="CQ7" s="293"/>
      <c r="CR7" s="293"/>
      <c r="CS7" s="293"/>
      <c r="CT7" s="293"/>
      <c r="CU7" s="293"/>
      <c r="CV7" s="293"/>
      <c r="CW7" s="293"/>
      <c r="CX7" s="293"/>
      <c r="CY7" s="293"/>
      <c r="CZ7" s="293"/>
      <c r="DA7" s="293"/>
      <c r="DB7" s="293"/>
      <c r="DC7" s="293"/>
      <c r="DD7" s="293"/>
      <c r="DE7" s="293"/>
      <c r="DF7" s="293"/>
      <c r="DG7" s="293"/>
      <c r="DH7" s="293"/>
      <c r="DI7" s="293"/>
      <c r="DJ7" s="293"/>
      <c r="DK7" s="293"/>
      <c r="DL7" s="293"/>
      <c r="DM7" s="293"/>
      <c r="DN7" s="293"/>
      <c r="DO7" s="293"/>
      <c r="DP7" s="293"/>
      <c r="DQ7" s="293"/>
      <c r="DR7" s="293"/>
      <c r="DS7" s="293"/>
      <c r="DT7" s="293"/>
      <c r="DU7" s="293"/>
      <c r="DV7" s="293"/>
      <c r="DW7" s="293"/>
      <c r="DX7" s="293"/>
      <c r="DY7" s="293"/>
      <c r="DZ7" s="293"/>
      <c r="EA7" s="293"/>
      <c r="EB7" s="293"/>
      <c r="EC7" s="293"/>
      <c r="ED7" s="293"/>
      <c r="EE7" s="293"/>
      <c r="EF7" s="293"/>
      <c r="EG7" s="293"/>
      <c r="EH7" s="293"/>
      <c r="EI7" s="293"/>
      <c r="EJ7" s="293"/>
      <c r="EK7" s="293"/>
      <c r="EL7" s="293"/>
      <c r="EM7" s="293"/>
      <c r="EN7" s="293"/>
      <c r="EO7" s="293"/>
      <c r="EP7" s="293"/>
      <c r="EQ7" s="293"/>
      <c r="ER7" s="293"/>
      <c r="ES7" s="293"/>
      <c r="ET7" s="293"/>
      <c r="EU7" s="293"/>
      <c r="EV7" s="293"/>
      <c r="EW7" s="293"/>
      <c r="EX7" s="293"/>
      <c r="EY7" s="293"/>
      <c r="EZ7" s="293"/>
      <c r="FA7" s="293"/>
      <c r="FB7" s="293"/>
      <c r="FC7" s="293"/>
      <c r="FD7" s="293"/>
      <c r="FE7" s="293"/>
      <c r="FF7" s="293"/>
      <c r="FG7" s="293"/>
      <c r="FH7" s="293"/>
      <c r="FI7" s="293"/>
      <c r="FJ7" s="293"/>
      <c r="FK7" s="293"/>
      <c r="FL7" s="293"/>
      <c r="FM7" s="293"/>
      <c r="FN7" s="293"/>
      <c r="FO7" s="293"/>
      <c r="FP7" s="293"/>
      <c r="FQ7" s="293"/>
      <c r="FR7" s="293"/>
      <c r="FS7" s="293"/>
      <c r="FT7" s="293"/>
      <c r="FU7" s="293"/>
      <c r="FV7" s="293"/>
      <c r="FW7" s="293"/>
      <c r="FX7" s="293"/>
      <c r="FY7" s="293"/>
      <c r="FZ7" s="293"/>
      <c r="GA7" s="293"/>
      <c r="GB7" s="293"/>
      <c r="GC7" s="293"/>
      <c r="GD7" s="293"/>
      <c r="GE7" s="293"/>
      <c r="GF7" s="293"/>
      <c r="GG7" s="293"/>
      <c r="GH7" s="293"/>
      <c r="GI7" s="293"/>
      <c r="GJ7" s="293"/>
      <c r="GK7" s="293"/>
      <c r="GL7" s="293"/>
      <c r="GM7" s="293"/>
      <c r="GN7" s="293"/>
      <c r="GO7" s="293"/>
      <c r="GP7" s="293"/>
      <c r="GQ7" s="293"/>
      <c r="GR7" s="293"/>
      <c r="GS7" s="293"/>
      <c r="GT7" s="293"/>
      <c r="GU7" s="293"/>
      <c r="GV7" s="293"/>
      <c r="GW7" s="293"/>
      <c r="GX7" s="293"/>
      <c r="GY7" s="293"/>
      <c r="GZ7" s="293"/>
      <c r="HA7" s="293"/>
      <c r="HB7" s="293"/>
      <c r="HC7" s="293"/>
      <c r="HD7" s="293"/>
      <c r="HE7" s="293"/>
      <c r="HF7" s="293"/>
      <c r="HG7" s="293"/>
      <c r="HH7" s="293"/>
      <c r="HI7" s="293"/>
      <c r="HJ7" s="293"/>
      <c r="HK7" s="293"/>
      <c r="HL7" s="293"/>
      <c r="HM7" s="293"/>
      <c r="HN7" s="293"/>
      <c r="HO7" s="293"/>
      <c r="HP7" s="293"/>
      <c r="HQ7" s="293"/>
      <c r="HR7" s="293"/>
      <c r="HS7" s="293"/>
      <c r="HT7" s="293"/>
      <c r="HU7" s="293"/>
      <c r="HV7" s="293"/>
      <c r="HW7" s="293"/>
      <c r="HX7" s="293"/>
      <c r="HY7" s="293"/>
      <c r="HZ7" s="293"/>
      <c r="IA7" s="293"/>
      <c r="IB7" s="293"/>
      <c r="IC7" s="293"/>
      <c r="ID7" s="293"/>
      <c r="IE7" s="293"/>
      <c r="IF7" s="293"/>
      <c r="IG7" s="293"/>
      <c r="IH7" s="293"/>
      <c r="II7" s="293"/>
      <c r="IJ7" s="293"/>
      <c r="IK7" s="293"/>
      <c r="IL7" s="293"/>
      <c r="IM7" s="293"/>
      <c r="IN7" s="293"/>
      <c r="IO7" s="293"/>
      <c r="IP7" s="293"/>
      <c r="IQ7" s="293"/>
      <c r="IR7" s="293"/>
      <c r="IS7" s="293"/>
      <c r="IT7" s="293"/>
      <c r="IU7" s="293"/>
      <c r="IV7" s="293"/>
      <c r="IW7" s="293"/>
      <c r="IX7" s="293"/>
      <c r="IY7" s="293"/>
      <c r="IZ7" s="293"/>
      <c r="JA7" s="293"/>
      <c r="JB7" s="293"/>
      <c r="JC7" s="293"/>
      <c r="JD7" s="293"/>
      <c r="JE7" s="293"/>
      <c r="JF7" s="293"/>
      <c r="JG7" s="293"/>
      <c r="JH7" s="293"/>
      <c r="JI7" s="293"/>
      <c r="JJ7" s="293"/>
      <c r="JK7" s="293"/>
      <c r="JL7" s="293"/>
      <c r="JM7" s="293"/>
      <c r="JN7" s="293"/>
      <c r="JO7" s="293"/>
      <c r="JP7" s="293"/>
      <c r="JQ7" s="293"/>
      <c r="JR7" s="293"/>
      <c r="JS7" s="293"/>
      <c r="JT7" s="293"/>
      <c r="JU7" s="293"/>
      <c r="JV7" s="293"/>
      <c r="JW7" s="293"/>
      <c r="JX7" s="293"/>
      <c r="JY7" s="293"/>
      <c r="JZ7" s="293"/>
      <c r="KA7" s="293"/>
      <c r="KB7" s="293"/>
      <c r="KC7" s="293"/>
      <c r="KD7" s="293"/>
      <c r="KE7" s="293"/>
      <c r="KF7" s="293"/>
      <c r="KG7" s="293"/>
      <c r="KH7" s="293"/>
      <c r="KI7" s="293"/>
      <c r="KJ7" s="293"/>
      <c r="KK7" s="293"/>
      <c r="KL7" s="293"/>
      <c r="KM7" s="293"/>
      <c r="KN7" s="293"/>
      <c r="KO7" s="293"/>
      <c r="KP7" s="293"/>
      <c r="KQ7" s="293"/>
      <c r="KR7" s="293"/>
      <c r="KS7" s="293"/>
      <c r="KT7" s="293"/>
      <c r="KU7" s="293"/>
      <c r="KV7" s="293"/>
      <c r="KW7" s="293"/>
      <c r="KX7" s="293"/>
      <c r="KY7" s="293"/>
      <c r="KZ7" s="293"/>
      <c r="LA7" s="293"/>
      <c r="LB7" s="293"/>
      <c r="LC7" s="293"/>
      <c r="LD7" s="293"/>
      <c r="LE7" s="293"/>
      <c r="LF7" s="293"/>
      <c r="LG7" s="293"/>
      <c r="LH7" s="293"/>
      <c r="LI7" s="293"/>
      <c r="LJ7" s="293"/>
      <c r="LK7" s="293"/>
      <c r="LL7" s="293"/>
      <c r="LM7" s="293"/>
      <c r="LN7" s="293"/>
      <c r="LO7" s="293"/>
      <c r="LP7" s="293"/>
      <c r="LQ7" s="293"/>
      <c r="LR7" s="293"/>
      <c r="LS7" s="293"/>
      <c r="LT7" s="293"/>
      <c r="LU7" s="293"/>
      <c r="LV7" s="293"/>
      <c r="LW7" s="293"/>
      <c r="LX7" s="293"/>
      <c r="LY7" s="293"/>
      <c r="LZ7" s="293"/>
      <c r="MA7" s="293"/>
      <c r="MB7" s="293"/>
      <c r="MC7" s="293"/>
      <c r="MD7" s="293"/>
      <c r="ME7" s="293"/>
      <c r="MF7" s="293"/>
      <c r="MG7" s="293"/>
      <c r="MH7" s="293"/>
      <c r="MI7" s="293"/>
      <c r="MJ7" s="293"/>
      <c r="MK7" s="293"/>
      <c r="ML7" s="293"/>
      <c r="MM7" s="293"/>
      <c r="MN7" s="293"/>
      <c r="MO7" s="293"/>
      <c r="MP7" s="293"/>
      <c r="MQ7" s="293"/>
      <c r="MR7" s="293"/>
      <c r="MS7" s="293"/>
      <c r="MT7" s="293"/>
      <c r="MU7" s="293"/>
      <c r="MV7" s="293"/>
      <c r="MW7" s="293"/>
      <c r="MX7" s="293"/>
      <c r="MY7" s="293"/>
      <c r="MZ7" s="293"/>
      <c r="NA7" s="293"/>
      <c r="NB7" s="293"/>
      <c r="NC7" s="293"/>
      <c r="ND7" s="293"/>
      <c r="NE7" s="293"/>
      <c r="NF7" s="293"/>
      <c r="NG7" s="293"/>
      <c r="NH7" s="293"/>
      <c r="NI7" s="293"/>
      <c r="NJ7" s="293"/>
      <c r="NK7" s="293"/>
      <c r="NL7" s="293"/>
      <c r="NM7" s="293"/>
      <c r="NN7" s="293"/>
      <c r="NO7" s="293"/>
      <c r="NP7" s="293"/>
      <c r="NQ7" s="293"/>
      <c r="NR7" s="293"/>
      <c r="NS7" s="293"/>
      <c r="NT7" s="293"/>
      <c r="NU7" s="293"/>
      <c r="NV7" s="293"/>
      <c r="NW7" s="293"/>
      <c r="NX7" s="293"/>
      <c r="NY7" s="293"/>
      <c r="NZ7" s="293"/>
      <c r="OA7" s="293"/>
      <c r="OB7" s="293"/>
      <c r="OC7" s="293"/>
      <c r="OD7" s="293"/>
      <c r="OE7" s="293"/>
      <c r="OF7" s="293"/>
      <c r="OG7" s="293"/>
      <c r="OH7" s="293"/>
      <c r="OI7" s="293"/>
      <c r="OJ7" s="293"/>
      <c r="OK7" s="293"/>
      <c r="OL7" s="293"/>
      <c r="OM7" s="293"/>
      <c r="ON7" s="293"/>
      <c r="OO7" s="293"/>
      <c r="OP7" s="293"/>
      <c r="OQ7" s="293"/>
      <c r="OR7" s="293"/>
      <c r="OS7" s="293"/>
      <c r="OT7" s="293"/>
      <c r="OU7" s="293"/>
      <c r="OV7" s="293"/>
      <c r="OW7" s="293"/>
      <c r="OX7" s="293"/>
      <c r="OY7" s="293"/>
      <c r="OZ7" s="293"/>
      <c r="PA7" s="293"/>
      <c r="PB7" s="293"/>
      <c r="PC7" s="293"/>
      <c r="PD7" s="293"/>
      <c r="PE7" s="293"/>
      <c r="PF7" s="293"/>
      <c r="PG7" s="293"/>
      <c r="PH7" s="293"/>
      <c r="PI7" s="293"/>
      <c r="PJ7" s="293"/>
      <c r="PK7" s="293"/>
      <c r="PL7" s="293"/>
      <c r="PM7" s="293"/>
      <c r="PN7" s="293"/>
      <c r="PO7" s="293"/>
      <c r="PP7" s="293"/>
      <c r="PQ7" s="293"/>
      <c r="PR7" s="293"/>
      <c r="PS7" s="293"/>
      <c r="PT7" s="293"/>
      <c r="PU7" s="293"/>
      <c r="PV7" s="293"/>
      <c r="PW7" s="293"/>
      <c r="PX7" s="293"/>
      <c r="PY7" s="293"/>
      <c r="PZ7" s="293"/>
      <c r="QA7" s="293"/>
      <c r="QB7" s="293"/>
      <c r="QC7" s="293"/>
      <c r="QD7" s="293"/>
      <c r="QE7" s="293"/>
      <c r="QF7" s="293"/>
      <c r="QG7" s="293"/>
      <c r="QH7" s="293"/>
      <c r="QI7" s="293"/>
      <c r="QJ7" s="293"/>
      <c r="QK7" s="293"/>
      <c r="QL7" s="293"/>
      <c r="QM7" s="293"/>
      <c r="QN7" s="293"/>
      <c r="QO7" s="293"/>
      <c r="QP7" s="293"/>
      <c r="QQ7" s="293"/>
      <c r="QR7" s="293"/>
      <c r="QS7" s="293"/>
      <c r="QT7" s="293"/>
      <c r="QU7" s="293"/>
      <c r="QV7" s="293"/>
      <c r="QW7" s="293"/>
      <c r="QX7" s="293"/>
      <c r="QY7" s="293"/>
      <c r="QZ7" s="293"/>
      <c r="RA7" s="293"/>
      <c r="RB7" s="293"/>
      <c r="RC7" s="293"/>
      <c r="RD7" s="293"/>
      <c r="RE7" s="293"/>
      <c r="RF7" s="293"/>
      <c r="RG7" s="293"/>
      <c r="RH7" s="293"/>
      <c r="RI7" s="293"/>
      <c r="RJ7" s="293"/>
      <c r="RK7" s="293"/>
      <c r="RL7" s="293"/>
      <c r="RM7" s="293"/>
      <c r="RN7" s="293"/>
      <c r="RO7" s="293"/>
      <c r="RP7" s="293"/>
      <c r="RQ7" s="293"/>
      <c r="RR7" s="293"/>
      <c r="RS7" s="293"/>
      <c r="RT7" s="293"/>
      <c r="RU7" s="293"/>
      <c r="RV7" s="293"/>
      <c r="RW7" s="293"/>
      <c r="RX7" s="293"/>
      <c r="RY7" s="293"/>
      <c r="RZ7" s="293"/>
      <c r="SA7" s="293"/>
      <c r="SB7" s="293"/>
      <c r="SC7" s="293"/>
      <c r="SD7" s="293"/>
      <c r="SE7" s="293"/>
      <c r="SF7" s="293"/>
      <c r="SG7" s="293"/>
      <c r="SH7" s="293"/>
      <c r="SI7" s="293"/>
      <c r="SJ7" s="293"/>
      <c r="SK7" s="293"/>
      <c r="SL7" s="293"/>
      <c r="SM7" s="293"/>
      <c r="SN7" s="293"/>
      <c r="SO7" s="293"/>
      <c r="SP7" s="293"/>
      <c r="SQ7" s="293"/>
      <c r="SR7" s="293"/>
      <c r="SS7" s="293"/>
      <c r="ST7" s="293"/>
      <c r="SU7" s="293"/>
      <c r="SV7" s="293"/>
      <c r="SW7" s="293"/>
      <c r="SX7" s="293"/>
      <c r="SY7" s="293"/>
      <c r="SZ7" s="293"/>
      <c r="TA7" s="293"/>
      <c r="TB7" s="293"/>
      <c r="TC7" s="293"/>
      <c r="TD7" s="293"/>
      <c r="TE7" s="293"/>
      <c r="TF7" s="293"/>
      <c r="TG7" s="293"/>
      <c r="TH7" s="293"/>
      <c r="TI7" s="293"/>
      <c r="TJ7" s="293"/>
      <c r="TK7" s="293"/>
      <c r="TL7" s="293"/>
      <c r="TM7" s="293"/>
      <c r="TN7" s="293"/>
      <c r="TO7" s="293"/>
      <c r="TP7" s="293"/>
      <c r="TQ7" s="293"/>
      <c r="TR7" s="293"/>
      <c r="TS7" s="293"/>
      <c r="TT7" s="293"/>
      <c r="TU7" s="293"/>
      <c r="TV7" s="293"/>
      <c r="TW7" s="293"/>
      <c r="TX7" s="293"/>
      <c r="TY7" s="293"/>
      <c r="TZ7" s="293"/>
      <c r="UA7" s="293"/>
      <c r="UB7" s="293"/>
      <c r="UC7" s="293"/>
      <c r="UD7" s="293"/>
      <c r="UE7" s="293"/>
      <c r="UF7" s="293"/>
      <c r="UG7" s="293"/>
      <c r="UH7" s="293"/>
      <c r="UI7" s="293"/>
      <c r="UJ7" s="293"/>
      <c r="UK7" s="293"/>
      <c r="UL7" s="293"/>
      <c r="UM7" s="293"/>
      <c r="UN7" s="293"/>
      <c r="UO7" s="293"/>
      <c r="UP7" s="293"/>
      <c r="UQ7" s="293"/>
      <c r="UR7" s="293"/>
      <c r="US7" s="293"/>
      <c r="UT7" s="293"/>
      <c r="UU7" s="293"/>
      <c r="UV7" s="293"/>
      <c r="UW7" s="293"/>
      <c r="UX7" s="293"/>
      <c r="UY7" s="293"/>
      <c r="UZ7" s="293"/>
      <c r="VA7" s="293"/>
      <c r="VB7" s="293"/>
      <c r="VC7" s="293"/>
      <c r="VD7" s="293"/>
      <c r="VE7" s="293"/>
      <c r="VF7" s="293"/>
      <c r="VG7" s="293"/>
      <c r="VH7" s="293"/>
      <c r="VI7" s="293"/>
      <c r="VJ7" s="293"/>
      <c r="VK7" s="293"/>
      <c r="VL7" s="293"/>
      <c r="VM7" s="293"/>
      <c r="VN7" s="293"/>
      <c r="VO7" s="293"/>
      <c r="VP7" s="293"/>
      <c r="VQ7" s="293"/>
      <c r="VR7" s="293"/>
      <c r="VS7" s="293"/>
      <c r="VT7" s="293"/>
      <c r="VU7" s="293"/>
      <c r="VV7" s="293"/>
      <c r="VW7" s="293"/>
      <c r="VX7" s="293"/>
      <c r="VY7" s="293"/>
      <c r="VZ7" s="293"/>
      <c r="WA7" s="293"/>
      <c r="WB7" s="293"/>
      <c r="WC7" s="293"/>
      <c r="WD7" s="293"/>
      <c r="WE7" s="293"/>
      <c r="WF7" s="293"/>
      <c r="WG7" s="293"/>
      <c r="WH7" s="293"/>
      <c r="WI7" s="293"/>
      <c r="WJ7" s="293"/>
      <c r="WK7" s="293"/>
      <c r="WL7" s="293"/>
      <c r="WM7" s="293"/>
      <c r="WN7" s="293"/>
      <c r="WO7" s="293"/>
      <c r="WP7" s="293"/>
      <c r="WQ7" s="293"/>
      <c r="WR7" s="293"/>
      <c r="WS7" s="293"/>
      <c r="WT7" s="293"/>
      <c r="WU7" s="293"/>
      <c r="WV7" s="293"/>
      <c r="WW7" s="293"/>
      <c r="WX7" s="293"/>
      <c r="WY7" s="293"/>
      <c r="WZ7" s="293"/>
      <c r="XA7" s="293"/>
      <c r="XB7" s="293"/>
      <c r="XC7" s="293"/>
      <c r="XD7" s="293"/>
      <c r="XE7" s="293"/>
      <c r="XF7" s="293"/>
      <c r="XG7" s="293"/>
      <c r="XH7" s="293"/>
      <c r="XI7" s="293"/>
      <c r="XJ7" s="293"/>
      <c r="XK7" s="293"/>
      <c r="XL7" s="293"/>
      <c r="XM7" s="293"/>
      <c r="XN7" s="293"/>
      <c r="XO7" s="293"/>
      <c r="XP7" s="293"/>
      <c r="XQ7" s="293"/>
      <c r="XR7" s="293"/>
      <c r="XS7" s="293"/>
      <c r="XT7" s="293"/>
      <c r="XU7" s="293"/>
      <c r="XV7" s="293"/>
      <c r="XW7" s="293"/>
      <c r="XX7" s="293"/>
      <c r="XY7" s="293"/>
      <c r="XZ7" s="293"/>
      <c r="YA7" s="293"/>
      <c r="YB7" s="293"/>
      <c r="YC7" s="293"/>
      <c r="YD7" s="293"/>
      <c r="YE7" s="293"/>
      <c r="YF7" s="293"/>
      <c r="YG7" s="293"/>
      <c r="YH7" s="293"/>
      <c r="YI7" s="293"/>
      <c r="YJ7" s="293"/>
      <c r="YK7" s="293"/>
      <c r="YL7" s="293"/>
      <c r="YM7" s="293"/>
      <c r="YN7" s="293"/>
      <c r="YO7" s="293"/>
      <c r="YP7" s="293"/>
      <c r="YQ7" s="293"/>
      <c r="YR7" s="293"/>
      <c r="YS7" s="293"/>
      <c r="YT7" s="293"/>
      <c r="YU7" s="293"/>
      <c r="YV7" s="293"/>
      <c r="YW7" s="293"/>
      <c r="YX7" s="293"/>
      <c r="YY7" s="293"/>
      <c r="YZ7" s="293"/>
      <c r="ZA7" s="293"/>
      <c r="ZB7" s="293"/>
      <c r="ZC7" s="293"/>
      <c r="ZD7" s="293"/>
      <c r="ZE7" s="293"/>
      <c r="ZF7" s="293"/>
      <c r="ZG7" s="293"/>
      <c r="ZH7" s="293"/>
      <c r="ZI7" s="293"/>
      <c r="ZJ7" s="293"/>
      <c r="ZK7" s="293"/>
      <c r="ZL7" s="293"/>
      <c r="ZM7" s="293"/>
      <c r="ZN7" s="293"/>
      <c r="ZO7" s="293"/>
      <c r="ZP7" s="293"/>
      <c r="ZQ7" s="293"/>
      <c r="ZR7" s="293"/>
      <c r="ZS7" s="293"/>
      <c r="ZT7" s="293"/>
      <c r="ZU7" s="293"/>
      <c r="ZV7" s="293"/>
      <c r="ZW7" s="293"/>
      <c r="ZX7" s="293"/>
      <c r="ZY7" s="293"/>
      <c r="ZZ7" s="293"/>
      <c r="AAA7" s="293"/>
      <c r="AAB7" s="293"/>
      <c r="AAC7" s="293"/>
      <c r="AAD7" s="293"/>
      <c r="AAE7" s="293"/>
      <c r="AAF7" s="293"/>
      <c r="AAG7" s="293"/>
      <c r="AAH7" s="293"/>
      <c r="AAI7" s="293"/>
      <c r="AAJ7" s="293"/>
      <c r="AAK7" s="293"/>
      <c r="AAL7" s="293"/>
      <c r="AAM7" s="293"/>
      <c r="AAN7" s="293"/>
      <c r="AAO7" s="293"/>
      <c r="AAP7" s="293"/>
      <c r="AAQ7" s="293"/>
      <c r="AAR7" s="293"/>
      <c r="AAS7" s="293"/>
      <c r="AAT7" s="293"/>
      <c r="AAU7" s="293"/>
      <c r="AAV7" s="293"/>
      <c r="AAW7" s="293"/>
      <c r="AAX7" s="293"/>
      <c r="AAY7" s="293"/>
      <c r="AAZ7" s="293"/>
      <c r="ABA7" s="293"/>
      <c r="ABB7" s="293"/>
      <c r="ABC7" s="293"/>
      <c r="ABD7" s="293"/>
      <c r="ABE7" s="293"/>
      <c r="ABF7" s="293"/>
      <c r="ABG7" s="293"/>
      <c r="ABH7" s="293"/>
      <c r="ABI7" s="293"/>
      <c r="ABJ7" s="293"/>
      <c r="ABK7" s="293"/>
      <c r="ABL7" s="293"/>
      <c r="ABM7" s="293"/>
      <c r="ABN7" s="293"/>
      <c r="ABO7" s="293"/>
      <c r="ABP7" s="293"/>
      <c r="ABQ7" s="293"/>
      <c r="ABR7" s="293"/>
      <c r="ABS7" s="293"/>
      <c r="ABT7" s="293"/>
      <c r="ABU7" s="293"/>
      <c r="ABV7" s="293"/>
      <c r="ABW7" s="293"/>
      <c r="ABX7" s="293"/>
      <c r="ABY7" s="293"/>
      <c r="ABZ7" s="293"/>
      <c r="ACA7" s="293"/>
      <c r="ACB7" s="293"/>
      <c r="ACC7" s="293"/>
      <c r="ACD7" s="293"/>
      <c r="ACE7" s="293"/>
      <c r="ACF7" s="293"/>
      <c r="ACG7" s="293"/>
      <c r="ACH7" s="293"/>
      <c r="ACI7" s="293"/>
      <c r="ACJ7" s="293"/>
      <c r="ACK7" s="293"/>
      <c r="ACL7" s="293"/>
      <c r="ACM7" s="293"/>
      <c r="ACN7" s="293"/>
      <c r="ACO7" s="293"/>
      <c r="ACP7" s="293"/>
      <c r="ACQ7" s="293"/>
      <c r="ACR7" s="293"/>
      <c r="ACS7" s="293"/>
      <c r="ACT7" s="293"/>
      <c r="ACU7" s="293"/>
      <c r="ACV7" s="293"/>
      <c r="ACW7" s="293"/>
      <c r="ACX7" s="293"/>
      <c r="ACY7" s="293"/>
      <c r="ACZ7" s="293"/>
      <c r="ADA7" s="293"/>
      <c r="ADB7" s="293"/>
      <c r="ADC7" s="293"/>
      <c r="ADD7" s="293"/>
      <c r="ADE7" s="293"/>
      <c r="ADF7" s="293"/>
      <c r="ADG7" s="293"/>
      <c r="ADH7" s="293"/>
      <c r="ADI7" s="293"/>
      <c r="ADJ7" s="293"/>
      <c r="ADK7" s="293"/>
      <c r="ADL7" s="293"/>
      <c r="ADM7" s="293"/>
      <c r="ADN7" s="293"/>
      <c r="ADO7" s="293"/>
      <c r="ADP7" s="293"/>
      <c r="ADQ7" s="293"/>
      <c r="ADR7" s="293"/>
      <c r="ADS7" s="293"/>
      <c r="ADT7" s="293"/>
      <c r="ADU7" s="293"/>
      <c r="ADV7" s="293"/>
      <c r="ADW7" s="293"/>
      <c r="ADX7" s="293"/>
      <c r="ADY7" s="293"/>
      <c r="ADZ7" s="293"/>
      <c r="AEA7" s="293"/>
      <c r="AEB7" s="293"/>
      <c r="AEC7" s="293"/>
      <c r="AED7" s="293"/>
      <c r="AEE7" s="293"/>
      <c r="AEF7" s="293"/>
      <c r="AEG7" s="293"/>
      <c r="AEH7" s="293"/>
      <c r="AEI7" s="293"/>
      <c r="AEJ7" s="293"/>
      <c r="AEK7" s="293"/>
      <c r="AEL7" s="293"/>
      <c r="AEM7" s="293"/>
      <c r="AEN7" s="293"/>
      <c r="AEO7" s="293"/>
      <c r="AEP7" s="293"/>
      <c r="AEQ7" s="293"/>
      <c r="AER7" s="293"/>
      <c r="AES7" s="293"/>
      <c r="AET7" s="293"/>
      <c r="AEU7" s="293"/>
      <c r="AEV7" s="293"/>
      <c r="AEW7" s="293"/>
      <c r="AEX7" s="293"/>
      <c r="AEY7" s="293"/>
      <c r="AEZ7" s="293"/>
      <c r="AFA7" s="293"/>
      <c r="AFB7" s="293"/>
      <c r="AFC7" s="293"/>
      <c r="AFD7" s="293"/>
      <c r="AFE7" s="293"/>
      <c r="AFF7" s="293"/>
      <c r="AFG7" s="293"/>
      <c r="AFH7" s="293"/>
      <c r="AFI7" s="293"/>
      <c r="AFJ7" s="293"/>
      <c r="AFK7" s="293"/>
      <c r="AFL7" s="293"/>
      <c r="AFM7" s="293"/>
      <c r="AFN7" s="293"/>
      <c r="AFO7" s="293"/>
      <c r="AFP7" s="293"/>
      <c r="AFQ7" s="293"/>
      <c r="AFR7" s="293"/>
      <c r="AFS7" s="293"/>
      <c r="AFT7" s="293"/>
      <c r="AFU7" s="293"/>
      <c r="AFV7" s="293"/>
      <c r="AFW7" s="293"/>
      <c r="AFX7" s="293"/>
      <c r="AFY7" s="293"/>
      <c r="AFZ7" s="293"/>
      <c r="AGA7" s="293"/>
      <c r="AGB7" s="293"/>
      <c r="AGC7" s="293"/>
      <c r="AGD7" s="293"/>
      <c r="AGE7" s="293"/>
      <c r="AGF7" s="293"/>
      <c r="AGG7" s="293"/>
      <c r="AGH7" s="293"/>
      <c r="AGI7" s="293"/>
      <c r="AGJ7" s="293"/>
      <c r="AGK7" s="293"/>
      <c r="AGL7" s="293"/>
      <c r="AGM7" s="293"/>
      <c r="AGN7" s="293"/>
      <c r="AGO7" s="293"/>
      <c r="AGP7" s="293"/>
      <c r="AGQ7" s="293"/>
      <c r="AGR7" s="293"/>
      <c r="AGS7" s="293"/>
      <c r="AGT7" s="293"/>
      <c r="AGU7" s="293"/>
      <c r="AGV7" s="293"/>
      <c r="AGW7" s="293"/>
      <c r="AGX7" s="293"/>
      <c r="AGY7" s="293"/>
      <c r="AGZ7" s="293"/>
      <c r="AHA7" s="293"/>
      <c r="AHB7" s="293"/>
      <c r="AHC7" s="293"/>
      <c r="AHD7" s="293"/>
      <c r="AHE7" s="293"/>
      <c r="AHF7" s="293"/>
      <c r="AHG7" s="293"/>
      <c r="AHH7" s="293"/>
      <c r="AHI7" s="293"/>
      <c r="AHJ7" s="293"/>
      <c r="AHK7" s="293"/>
      <c r="AHL7" s="293"/>
      <c r="AHM7" s="293"/>
      <c r="AHN7" s="293"/>
      <c r="AHO7" s="293"/>
      <c r="AHP7" s="293"/>
      <c r="AHQ7" s="293"/>
      <c r="AHR7" s="293"/>
      <c r="AHS7" s="293"/>
      <c r="AHT7" s="293"/>
      <c r="AHU7" s="293"/>
      <c r="AHV7" s="293"/>
      <c r="AHW7" s="293"/>
      <c r="AHX7" s="293"/>
      <c r="AHY7" s="293"/>
      <c r="AHZ7" s="293"/>
      <c r="AIA7" s="293"/>
      <c r="AIB7" s="293"/>
      <c r="AIC7" s="293"/>
      <c r="AID7" s="293"/>
      <c r="AIE7" s="293"/>
      <c r="AIF7" s="293"/>
      <c r="AIG7" s="293"/>
      <c r="AIH7" s="293"/>
      <c r="AII7" s="293"/>
      <c r="AIJ7" s="293"/>
      <c r="AIK7" s="293"/>
      <c r="AIL7" s="293"/>
      <c r="AIM7" s="293"/>
      <c r="AIN7" s="293"/>
      <c r="AIO7" s="293"/>
      <c r="AIP7" s="293"/>
      <c r="AIQ7" s="293"/>
      <c r="AIR7" s="293"/>
      <c r="AIS7" s="293"/>
      <c r="AIT7" s="293"/>
      <c r="AIU7" s="293"/>
      <c r="AIV7" s="293"/>
      <c r="AIW7" s="293"/>
      <c r="AIX7" s="293"/>
      <c r="AIY7" s="293"/>
      <c r="AIZ7" s="293"/>
      <c r="AJA7" s="293"/>
      <c r="AJB7" s="293"/>
      <c r="AJC7" s="293"/>
      <c r="AJD7" s="293"/>
      <c r="AJE7" s="293"/>
      <c r="AJF7" s="293"/>
      <c r="AJG7" s="293"/>
      <c r="AJH7" s="293"/>
      <c r="AJI7" s="293"/>
      <c r="AJJ7" s="293"/>
      <c r="AJK7" s="293"/>
      <c r="AJL7" s="293"/>
      <c r="AJM7" s="293"/>
      <c r="AJN7" s="293"/>
      <c r="AJO7" s="293"/>
      <c r="AJP7" s="293"/>
      <c r="AJQ7" s="293"/>
      <c r="AJR7" s="293"/>
      <c r="AJS7" s="293"/>
      <c r="AJT7" s="293"/>
      <c r="AJU7" s="293"/>
      <c r="AJV7" s="293"/>
      <c r="AJW7" s="293"/>
      <c r="AJX7" s="293"/>
      <c r="AJY7" s="293"/>
      <c r="AJZ7" s="293"/>
      <c r="AKA7" s="293"/>
      <c r="AKB7" s="293"/>
      <c r="AKC7" s="293"/>
      <c r="AKD7" s="293"/>
      <c r="AKE7" s="293"/>
      <c r="AKF7" s="293"/>
      <c r="AKG7" s="293"/>
      <c r="AKH7" s="293"/>
      <c r="AKI7" s="293"/>
      <c r="AKJ7" s="293"/>
      <c r="AKK7" s="293"/>
      <c r="AKL7" s="293"/>
      <c r="AKM7" s="293"/>
      <c r="AKN7" s="293"/>
      <c r="AKO7" s="293"/>
      <c r="AKP7" s="293"/>
      <c r="AKQ7" s="293"/>
      <c r="AKR7" s="293"/>
      <c r="AKS7" s="293"/>
      <c r="AKT7" s="293"/>
      <c r="AKU7" s="293"/>
      <c r="AKV7" s="293"/>
      <c r="AKW7" s="293"/>
      <c r="AKX7" s="293"/>
      <c r="AKY7" s="293"/>
      <c r="AKZ7" s="293"/>
      <c r="ALA7" s="293"/>
      <c r="ALB7" s="293"/>
      <c r="ALC7" s="293"/>
      <c r="ALD7" s="293"/>
      <c r="ALE7" s="293"/>
      <c r="ALF7" s="293"/>
      <c r="ALG7" s="293"/>
      <c r="ALH7" s="293"/>
      <c r="ALI7" s="293"/>
      <c r="ALJ7" s="293"/>
      <c r="ALK7" s="293"/>
      <c r="ALL7" s="293"/>
      <c r="ALM7" s="293"/>
      <c r="ALN7" s="293"/>
      <c r="ALO7" s="293"/>
      <c r="ALP7" s="293"/>
      <c r="ALQ7" s="293"/>
      <c r="ALR7" s="293"/>
      <c r="ALS7" s="293"/>
      <c r="ALT7" s="293"/>
      <c r="ALU7" s="293"/>
      <c r="ALV7" s="293"/>
      <c r="ALW7" s="293"/>
      <c r="ALX7" s="293"/>
      <c r="ALY7" s="293"/>
      <c r="ALZ7" s="293"/>
      <c r="AMA7" s="293"/>
      <c r="AMB7" s="293"/>
      <c r="AMC7" s="293"/>
      <c r="AMD7" s="293"/>
      <c r="AME7" s="293"/>
      <c r="AMF7" s="293"/>
      <c r="AMG7" s="293"/>
      <c r="AMH7" s="293"/>
      <c r="AMI7" s="293"/>
      <c r="AMJ7" s="293"/>
      <c r="AMK7" s="293"/>
    </row>
    <row r="8" spans="1:1025" s="294" customFormat="1" ht="23.25" customHeight="1">
      <c r="A8" s="292">
        <v>7</v>
      </c>
      <c r="B8" s="297" t="s">
        <v>155</v>
      </c>
      <c r="C8" s="529">
        <f>C6+C7</f>
        <v>0</v>
      </c>
      <c r="D8" s="529"/>
      <c r="E8" s="529"/>
      <c r="F8" s="529"/>
      <c r="G8" s="313"/>
      <c r="H8" s="313"/>
      <c r="I8" s="313"/>
      <c r="J8" s="313"/>
      <c r="K8" s="313"/>
      <c r="L8" s="313"/>
      <c r="M8" s="313"/>
      <c r="N8" s="313"/>
      <c r="O8" s="313"/>
      <c r="P8" s="313"/>
      <c r="Q8" s="313"/>
      <c r="R8" s="313"/>
      <c r="S8" s="313"/>
      <c r="T8" s="313"/>
      <c r="U8" s="313"/>
      <c r="V8" s="293"/>
      <c r="W8" s="293"/>
      <c r="X8" s="293"/>
      <c r="Y8" s="293"/>
      <c r="Z8" s="293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293"/>
      <c r="AM8" s="293"/>
      <c r="AN8" s="293"/>
      <c r="AO8" s="293"/>
      <c r="AP8" s="293"/>
      <c r="AQ8" s="293"/>
      <c r="AR8" s="293"/>
      <c r="AS8" s="293"/>
      <c r="AT8" s="293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3"/>
      <c r="BN8" s="293"/>
      <c r="BO8" s="293"/>
      <c r="BP8" s="293"/>
      <c r="BQ8" s="293"/>
      <c r="BR8" s="293"/>
      <c r="BS8" s="293"/>
      <c r="BT8" s="293"/>
      <c r="BU8" s="293"/>
      <c r="BV8" s="293"/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3"/>
      <c r="CK8" s="293"/>
      <c r="CL8" s="293"/>
      <c r="CM8" s="293"/>
      <c r="CN8" s="293"/>
      <c r="CO8" s="293"/>
      <c r="CP8" s="293"/>
      <c r="CQ8" s="293"/>
      <c r="CR8" s="293"/>
      <c r="CS8" s="293"/>
      <c r="CT8" s="293"/>
      <c r="CU8" s="293"/>
      <c r="CV8" s="293"/>
      <c r="CW8" s="293"/>
      <c r="CX8" s="293"/>
      <c r="CY8" s="293"/>
      <c r="CZ8" s="293"/>
      <c r="DA8" s="293"/>
      <c r="DB8" s="293"/>
      <c r="DC8" s="293"/>
      <c r="DD8" s="293"/>
      <c r="DE8" s="293"/>
      <c r="DF8" s="293"/>
      <c r="DG8" s="293"/>
      <c r="DH8" s="293"/>
      <c r="DI8" s="293"/>
      <c r="DJ8" s="293"/>
      <c r="DK8" s="293"/>
      <c r="DL8" s="293"/>
      <c r="DM8" s="293"/>
      <c r="DN8" s="293"/>
      <c r="DO8" s="293"/>
      <c r="DP8" s="293"/>
      <c r="DQ8" s="293"/>
      <c r="DR8" s="293"/>
      <c r="DS8" s="293"/>
      <c r="DT8" s="293"/>
      <c r="DU8" s="293"/>
      <c r="DV8" s="293"/>
      <c r="DW8" s="293"/>
      <c r="DX8" s="293"/>
      <c r="DY8" s="293"/>
      <c r="DZ8" s="293"/>
      <c r="EA8" s="293"/>
      <c r="EB8" s="293"/>
      <c r="EC8" s="293"/>
      <c r="ED8" s="293"/>
      <c r="EE8" s="293"/>
      <c r="EF8" s="293"/>
      <c r="EG8" s="293"/>
      <c r="EH8" s="293"/>
      <c r="EI8" s="293"/>
      <c r="EJ8" s="293"/>
      <c r="EK8" s="293"/>
      <c r="EL8" s="293"/>
      <c r="EM8" s="293"/>
      <c r="EN8" s="293"/>
      <c r="EO8" s="293"/>
      <c r="EP8" s="293"/>
      <c r="EQ8" s="293"/>
      <c r="ER8" s="293"/>
      <c r="ES8" s="293"/>
      <c r="ET8" s="293"/>
      <c r="EU8" s="293"/>
      <c r="EV8" s="293"/>
      <c r="EW8" s="293"/>
      <c r="EX8" s="293"/>
      <c r="EY8" s="293"/>
      <c r="EZ8" s="293"/>
      <c r="FA8" s="293"/>
      <c r="FB8" s="293"/>
      <c r="FC8" s="293"/>
      <c r="FD8" s="293"/>
      <c r="FE8" s="293"/>
      <c r="FF8" s="293"/>
      <c r="FG8" s="293"/>
      <c r="FH8" s="293"/>
      <c r="FI8" s="293"/>
      <c r="FJ8" s="293"/>
      <c r="FK8" s="293"/>
      <c r="FL8" s="293"/>
      <c r="FM8" s="293"/>
      <c r="FN8" s="293"/>
      <c r="FO8" s="293"/>
      <c r="FP8" s="293"/>
      <c r="FQ8" s="293"/>
      <c r="FR8" s="293"/>
      <c r="FS8" s="293"/>
      <c r="FT8" s="293"/>
      <c r="FU8" s="293"/>
      <c r="FV8" s="293"/>
      <c r="FW8" s="293"/>
      <c r="FX8" s="293"/>
      <c r="FY8" s="293"/>
      <c r="FZ8" s="293"/>
      <c r="GA8" s="293"/>
      <c r="GB8" s="293"/>
      <c r="GC8" s="293"/>
      <c r="GD8" s="293"/>
      <c r="GE8" s="293"/>
      <c r="GF8" s="293"/>
      <c r="GG8" s="293"/>
      <c r="GH8" s="293"/>
      <c r="GI8" s="293"/>
      <c r="GJ8" s="293"/>
      <c r="GK8" s="293"/>
      <c r="GL8" s="293"/>
      <c r="GM8" s="293"/>
      <c r="GN8" s="293"/>
      <c r="GO8" s="293"/>
      <c r="GP8" s="293"/>
      <c r="GQ8" s="293"/>
      <c r="GR8" s="293"/>
      <c r="GS8" s="293"/>
      <c r="GT8" s="293"/>
      <c r="GU8" s="293"/>
      <c r="GV8" s="293"/>
      <c r="GW8" s="293"/>
      <c r="GX8" s="293"/>
      <c r="GY8" s="293"/>
      <c r="GZ8" s="293"/>
      <c r="HA8" s="293"/>
      <c r="HB8" s="293"/>
      <c r="HC8" s="293"/>
      <c r="HD8" s="293"/>
      <c r="HE8" s="293"/>
      <c r="HF8" s="293"/>
      <c r="HG8" s="293"/>
      <c r="HH8" s="293"/>
      <c r="HI8" s="293"/>
      <c r="HJ8" s="293"/>
      <c r="HK8" s="293"/>
      <c r="HL8" s="293"/>
      <c r="HM8" s="293"/>
      <c r="HN8" s="293"/>
      <c r="HO8" s="293"/>
      <c r="HP8" s="293"/>
      <c r="HQ8" s="293"/>
      <c r="HR8" s="293"/>
      <c r="HS8" s="293"/>
      <c r="HT8" s="293"/>
      <c r="HU8" s="293"/>
      <c r="HV8" s="293"/>
      <c r="HW8" s="293"/>
      <c r="HX8" s="293"/>
      <c r="HY8" s="293"/>
      <c r="HZ8" s="293"/>
      <c r="IA8" s="293"/>
      <c r="IB8" s="293"/>
      <c r="IC8" s="293"/>
      <c r="ID8" s="293"/>
      <c r="IE8" s="293"/>
      <c r="IF8" s="293"/>
      <c r="IG8" s="293"/>
      <c r="IH8" s="293"/>
      <c r="II8" s="293"/>
      <c r="IJ8" s="293"/>
      <c r="IK8" s="293"/>
      <c r="IL8" s="293"/>
      <c r="IM8" s="293"/>
      <c r="IN8" s="293"/>
      <c r="IO8" s="293"/>
      <c r="IP8" s="293"/>
      <c r="IQ8" s="293"/>
      <c r="IR8" s="293"/>
      <c r="IS8" s="293"/>
      <c r="IT8" s="293"/>
      <c r="IU8" s="293"/>
      <c r="IV8" s="293"/>
      <c r="IW8" s="293"/>
      <c r="IX8" s="293"/>
      <c r="IY8" s="293"/>
      <c r="IZ8" s="293"/>
      <c r="JA8" s="293"/>
      <c r="JB8" s="293"/>
      <c r="JC8" s="293"/>
      <c r="JD8" s="293"/>
      <c r="JE8" s="293"/>
      <c r="JF8" s="293"/>
      <c r="JG8" s="293"/>
      <c r="JH8" s="293"/>
      <c r="JI8" s="293"/>
      <c r="JJ8" s="293"/>
      <c r="JK8" s="293"/>
      <c r="JL8" s="293"/>
      <c r="JM8" s="293"/>
      <c r="JN8" s="293"/>
      <c r="JO8" s="293"/>
      <c r="JP8" s="293"/>
      <c r="JQ8" s="293"/>
      <c r="JR8" s="293"/>
      <c r="JS8" s="293"/>
      <c r="JT8" s="293"/>
      <c r="JU8" s="293"/>
      <c r="JV8" s="293"/>
      <c r="JW8" s="293"/>
      <c r="JX8" s="293"/>
      <c r="JY8" s="293"/>
      <c r="JZ8" s="293"/>
      <c r="KA8" s="293"/>
      <c r="KB8" s="293"/>
      <c r="KC8" s="293"/>
      <c r="KD8" s="293"/>
      <c r="KE8" s="293"/>
      <c r="KF8" s="293"/>
      <c r="KG8" s="293"/>
      <c r="KH8" s="293"/>
      <c r="KI8" s="293"/>
      <c r="KJ8" s="293"/>
      <c r="KK8" s="293"/>
      <c r="KL8" s="293"/>
      <c r="KM8" s="293"/>
      <c r="KN8" s="293"/>
      <c r="KO8" s="293"/>
      <c r="KP8" s="293"/>
      <c r="KQ8" s="293"/>
      <c r="KR8" s="293"/>
      <c r="KS8" s="293"/>
      <c r="KT8" s="293"/>
      <c r="KU8" s="293"/>
      <c r="KV8" s="293"/>
      <c r="KW8" s="293"/>
      <c r="KX8" s="293"/>
      <c r="KY8" s="293"/>
      <c r="KZ8" s="293"/>
      <c r="LA8" s="293"/>
      <c r="LB8" s="293"/>
      <c r="LC8" s="293"/>
      <c r="LD8" s="293"/>
      <c r="LE8" s="293"/>
      <c r="LF8" s="293"/>
      <c r="LG8" s="293"/>
      <c r="LH8" s="293"/>
      <c r="LI8" s="293"/>
      <c r="LJ8" s="293"/>
      <c r="LK8" s="293"/>
      <c r="LL8" s="293"/>
      <c r="LM8" s="293"/>
      <c r="LN8" s="293"/>
      <c r="LO8" s="293"/>
      <c r="LP8" s="293"/>
      <c r="LQ8" s="293"/>
      <c r="LR8" s="293"/>
      <c r="LS8" s="293"/>
      <c r="LT8" s="293"/>
      <c r="LU8" s="293"/>
      <c r="LV8" s="293"/>
      <c r="LW8" s="293"/>
      <c r="LX8" s="293"/>
      <c r="LY8" s="293"/>
      <c r="LZ8" s="293"/>
      <c r="MA8" s="293"/>
      <c r="MB8" s="293"/>
      <c r="MC8" s="293"/>
      <c r="MD8" s="293"/>
      <c r="ME8" s="293"/>
      <c r="MF8" s="293"/>
      <c r="MG8" s="293"/>
      <c r="MH8" s="293"/>
      <c r="MI8" s="293"/>
      <c r="MJ8" s="293"/>
      <c r="MK8" s="293"/>
      <c r="ML8" s="293"/>
      <c r="MM8" s="293"/>
      <c r="MN8" s="293"/>
      <c r="MO8" s="293"/>
      <c r="MP8" s="293"/>
      <c r="MQ8" s="293"/>
      <c r="MR8" s="293"/>
      <c r="MS8" s="293"/>
      <c r="MT8" s="293"/>
      <c r="MU8" s="293"/>
      <c r="MV8" s="293"/>
      <c r="MW8" s="293"/>
      <c r="MX8" s="293"/>
      <c r="MY8" s="293"/>
      <c r="MZ8" s="293"/>
      <c r="NA8" s="293"/>
      <c r="NB8" s="293"/>
      <c r="NC8" s="293"/>
      <c r="ND8" s="293"/>
      <c r="NE8" s="293"/>
      <c r="NF8" s="293"/>
      <c r="NG8" s="293"/>
      <c r="NH8" s="293"/>
      <c r="NI8" s="293"/>
      <c r="NJ8" s="293"/>
      <c r="NK8" s="293"/>
      <c r="NL8" s="293"/>
      <c r="NM8" s="293"/>
      <c r="NN8" s="293"/>
      <c r="NO8" s="293"/>
      <c r="NP8" s="293"/>
      <c r="NQ8" s="293"/>
      <c r="NR8" s="293"/>
      <c r="NS8" s="293"/>
      <c r="NT8" s="293"/>
      <c r="NU8" s="293"/>
      <c r="NV8" s="293"/>
      <c r="NW8" s="293"/>
      <c r="NX8" s="293"/>
      <c r="NY8" s="293"/>
      <c r="NZ8" s="293"/>
      <c r="OA8" s="293"/>
      <c r="OB8" s="293"/>
      <c r="OC8" s="293"/>
      <c r="OD8" s="293"/>
      <c r="OE8" s="293"/>
      <c r="OF8" s="293"/>
      <c r="OG8" s="293"/>
      <c r="OH8" s="293"/>
      <c r="OI8" s="293"/>
      <c r="OJ8" s="293"/>
      <c r="OK8" s="293"/>
      <c r="OL8" s="293"/>
      <c r="OM8" s="293"/>
      <c r="ON8" s="293"/>
      <c r="OO8" s="293"/>
      <c r="OP8" s="293"/>
      <c r="OQ8" s="293"/>
      <c r="OR8" s="293"/>
      <c r="OS8" s="293"/>
      <c r="OT8" s="293"/>
      <c r="OU8" s="293"/>
      <c r="OV8" s="293"/>
      <c r="OW8" s="293"/>
      <c r="OX8" s="293"/>
      <c r="OY8" s="293"/>
      <c r="OZ8" s="293"/>
      <c r="PA8" s="293"/>
      <c r="PB8" s="293"/>
      <c r="PC8" s="293"/>
      <c r="PD8" s="293"/>
      <c r="PE8" s="293"/>
      <c r="PF8" s="293"/>
      <c r="PG8" s="293"/>
      <c r="PH8" s="293"/>
      <c r="PI8" s="293"/>
      <c r="PJ8" s="293"/>
      <c r="PK8" s="293"/>
      <c r="PL8" s="293"/>
      <c r="PM8" s="293"/>
      <c r="PN8" s="293"/>
      <c r="PO8" s="293"/>
      <c r="PP8" s="293"/>
      <c r="PQ8" s="293"/>
      <c r="PR8" s="293"/>
      <c r="PS8" s="293"/>
      <c r="PT8" s="293"/>
      <c r="PU8" s="293"/>
      <c r="PV8" s="293"/>
      <c r="PW8" s="293"/>
      <c r="PX8" s="293"/>
      <c r="PY8" s="293"/>
      <c r="PZ8" s="293"/>
      <c r="QA8" s="293"/>
      <c r="QB8" s="293"/>
      <c r="QC8" s="293"/>
      <c r="QD8" s="293"/>
      <c r="QE8" s="293"/>
      <c r="QF8" s="293"/>
      <c r="QG8" s="293"/>
      <c r="QH8" s="293"/>
      <c r="QI8" s="293"/>
      <c r="QJ8" s="293"/>
      <c r="QK8" s="293"/>
      <c r="QL8" s="293"/>
      <c r="QM8" s="293"/>
      <c r="QN8" s="293"/>
      <c r="QO8" s="293"/>
      <c r="QP8" s="293"/>
      <c r="QQ8" s="293"/>
      <c r="QR8" s="293"/>
      <c r="QS8" s="293"/>
      <c r="QT8" s="293"/>
      <c r="QU8" s="293"/>
      <c r="QV8" s="293"/>
      <c r="QW8" s="293"/>
      <c r="QX8" s="293"/>
      <c r="QY8" s="293"/>
      <c r="QZ8" s="293"/>
      <c r="RA8" s="293"/>
      <c r="RB8" s="293"/>
      <c r="RC8" s="293"/>
      <c r="RD8" s="293"/>
      <c r="RE8" s="293"/>
      <c r="RF8" s="293"/>
      <c r="RG8" s="293"/>
      <c r="RH8" s="293"/>
      <c r="RI8" s="293"/>
      <c r="RJ8" s="293"/>
      <c r="RK8" s="293"/>
      <c r="RL8" s="293"/>
      <c r="RM8" s="293"/>
      <c r="RN8" s="293"/>
      <c r="RO8" s="293"/>
      <c r="RP8" s="293"/>
      <c r="RQ8" s="293"/>
      <c r="RR8" s="293"/>
      <c r="RS8" s="293"/>
      <c r="RT8" s="293"/>
      <c r="RU8" s="293"/>
      <c r="RV8" s="293"/>
      <c r="RW8" s="293"/>
      <c r="RX8" s="293"/>
      <c r="RY8" s="293"/>
      <c r="RZ8" s="293"/>
      <c r="SA8" s="293"/>
      <c r="SB8" s="293"/>
      <c r="SC8" s="293"/>
      <c r="SD8" s="293"/>
      <c r="SE8" s="293"/>
      <c r="SF8" s="293"/>
      <c r="SG8" s="293"/>
      <c r="SH8" s="293"/>
      <c r="SI8" s="293"/>
      <c r="SJ8" s="293"/>
      <c r="SK8" s="293"/>
      <c r="SL8" s="293"/>
      <c r="SM8" s="293"/>
      <c r="SN8" s="293"/>
      <c r="SO8" s="293"/>
      <c r="SP8" s="293"/>
      <c r="SQ8" s="293"/>
      <c r="SR8" s="293"/>
      <c r="SS8" s="293"/>
      <c r="ST8" s="293"/>
      <c r="SU8" s="293"/>
      <c r="SV8" s="293"/>
      <c r="SW8" s="293"/>
      <c r="SX8" s="293"/>
      <c r="SY8" s="293"/>
      <c r="SZ8" s="293"/>
      <c r="TA8" s="293"/>
      <c r="TB8" s="293"/>
      <c r="TC8" s="293"/>
      <c r="TD8" s="293"/>
      <c r="TE8" s="293"/>
      <c r="TF8" s="293"/>
      <c r="TG8" s="293"/>
      <c r="TH8" s="293"/>
      <c r="TI8" s="293"/>
      <c r="TJ8" s="293"/>
      <c r="TK8" s="293"/>
      <c r="TL8" s="293"/>
      <c r="TM8" s="293"/>
      <c r="TN8" s="293"/>
      <c r="TO8" s="293"/>
      <c r="TP8" s="293"/>
      <c r="TQ8" s="293"/>
      <c r="TR8" s="293"/>
      <c r="TS8" s="293"/>
      <c r="TT8" s="293"/>
      <c r="TU8" s="293"/>
      <c r="TV8" s="293"/>
      <c r="TW8" s="293"/>
      <c r="TX8" s="293"/>
      <c r="TY8" s="293"/>
      <c r="TZ8" s="293"/>
      <c r="UA8" s="293"/>
      <c r="UB8" s="293"/>
      <c r="UC8" s="293"/>
      <c r="UD8" s="293"/>
      <c r="UE8" s="293"/>
      <c r="UF8" s="293"/>
      <c r="UG8" s="293"/>
      <c r="UH8" s="293"/>
      <c r="UI8" s="293"/>
      <c r="UJ8" s="293"/>
      <c r="UK8" s="293"/>
      <c r="UL8" s="293"/>
      <c r="UM8" s="293"/>
      <c r="UN8" s="293"/>
      <c r="UO8" s="293"/>
      <c r="UP8" s="293"/>
      <c r="UQ8" s="293"/>
      <c r="UR8" s="293"/>
      <c r="US8" s="293"/>
      <c r="UT8" s="293"/>
      <c r="UU8" s="293"/>
      <c r="UV8" s="293"/>
      <c r="UW8" s="293"/>
      <c r="UX8" s="293"/>
      <c r="UY8" s="293"/>
      <c r="UZ8" s="293"/>
      <c r="VA8" s="293"/>
      <c r="VB8" s="293"/>
      <c r="VC8" s="293"/>
      <c r="VD8" s="293"/>
      <c r="VE8" s="293"/>
      <c r="VF8" s="293"/>
      <c r="VG8" s="293"/>
      <c r="VH8" s="293"/>
      <c r="VI8" s="293"/>
      <c r="VJ8" s="293"/>
      <c r="VK8" s="293"/>
      <c r="VL8" s="293"/>
      <c r="VM8" s="293"/>
      <c r="VN8" s="293"/>
      <c r="VO8" s="293"/>
      <c r="VP8" s="293"/>
      <c r="VQ8" s="293"/>
      <c r="VR8" s="293"/>
      <c r="VS8" s="293"/>
      <c r="VT8" s="293"/>
      <c r="VU8" s="293"/>
      <c r="VV8" s="293"/>
      <c r="VW8" s="293"/>
      <c r="VX8" s="293"/>
      <c r="VY8" s="293"/>
      <c r="VZ8" s="293"/>
      <c r="WA8" s="293"/>
      <c r="WB8" s="293"/>
      <c r="WC8" s="293"/>
      <c r="WD8" s="293"/>
      <c r="WE8" s="293"/>
      <c r="WF8" s="293"/>
      <c r="WG8" s="293"/>
      <c r="WH8" s="293"/>
      <c r="WI8" s="293"/>
      <c r="WJ8" s="293"/>
      <c r="WK8" s="293"/>
      <c r="WL8" s="293"/>
      <c r="WM8" s="293"/>
      <c r="WN8" s="293"/>
      <c r="WO8" s="293"/>
      <c r="WP8" s="293"/>
      <c r="WQ8" s="293"/>
      <c r="WR8" s="293"/>
      <c r="WS8" s="293"/>
      <c r="WT8" s="293"/>
      <c r="WU8" s="293"/>
      <c r="WV8" s="293"/>
      <c r="WW8" s="293"/>
      <c r="WX8" s="293"/>
      <c r="WY8" s="293"/>
      <c r="WZ8" s="293"/>
      <c r="XA8" s="293"/>
      <c r="XB8" s="293"/>
      <c r="XC8" s="293"/>
      <c r="XD8" s="293"/>
      <c r="XE8" s="293"/>
      <c r="XF8" s="293"/>
      <c r="XG8" s="293"/>
      <c r="XH8" s="293"/>
      <c r="XI8" s="293"/>
      <c r="XJ8" s="293"/>
      <c r="XK8" s="293"/>
      <c r="XL8" s="293"/>
      <c r="XM8" s="293"/>
      <c r="XN8" s="293"/>
      <c r="XO8" s="293"/>
      <c r="XP8" s="293"/>
      <c r="XQ8" s="293"/>
      <c r="XR8" s="293"/>
      <c r="XS8" s="293"/>
      <c r="XT8" s="293"/>
      <c r="XU8" s="293"/>
      <c r="XV8" s="293"/>
      <c r="XW8" s="293"/>
      <c r="XX8" s="293"/>
      <c r="XY8" s="293"/>
      <c r="XZ8" s="293"/>
      <c r="YA8" s="293"/>
      <c r="YB8" s="293"/>
      <c r="YC8" s="293"/>
      <c r="YD8" s="293"/>
      <c r="YE8" s="293"/>
      <c r="YF8" s="293"/>
      <c r="YG8" s="293"/>
      <c r="YH8" s="293"/>
      <c r="YI8" s="293"/>
      <c r="YJ8" s="293"/>
      <c r="YK8" s="293"/>
      <c r="YL8" s="293"/>
      <c r="YM8" s="293"/>
      <c r="YN8" s="293"/>
      <c r="YO8" s="293"/>
      <c r="YP8" s="293"/>
      <c r="YQ8" s="293"/>
      <c r="YR8" s="293"/>
      <c r="YS8" s="293"/>
      <c r="YT8" s="293"/>
      <c r="YU8" s="293"/>
      <c r="YV8" s="293"/>
      <c r="YW8" s="293"/>
      <c r="YX8" s="293"/>
      <c r="YY8" s="293"/>
      <c r="YZ8" s="293"/>
      <c r="ZA8" s="293"/>
      <c r="ZB8" s="293"/>
      <c r="ZC8" s="293"/>
      <c r="ZD8" s="293"/>
      <c r="ZE8" s="293"/>
      <c r="ZF8" s="293"/>
      <c r="ZG8" s="293"/>
      <c r="ZH8" s="293"/>
      <c r="ZI8" s="293"/>
      <c r="ZJ8" s="293"/>
      <c r="ZK8" s="293"/>
      <c r="ZL8" s="293"/>
      <c r="ZM8" s="293"/>
      <c r="ZN8" s="293"/>
      <c r="ZO8" s="293"/>
      <c r="ZP8" s="293"/>
      <c r="ZQ8" s="293"/>
      <c r="ZR8" s="293"/>
      <c r="ZS8" s="293"/>
      <c r="ZT8" s="293"/>
      <c r="ZU8" s="293"/>
      <c r="ZV8" s="293"/>
      <c r="ZW8" s="293"/>
      <c r="ZX8" s="293"/>
      <c r="ZY8" s="293"/>
      <c r="ZZ8" s="293"/>
      <c r="AAA8" s="293"/>
      <c r="AAB8" s="293"/>
      <c r="AAC8" s="293"/>
      <c r="AAD8" s="293"/>
      <c r="AAE8" s="293"/>
      <c r="AAF8" s="293"/>
      <c r="AAG8" s="293"/>
      <c r="AAH8" s="293"/>
      <c r="AAI8" s="293"/>
      <c r="AAJ8" s="293"/>
      <c r="AAK8" s="293"/>
      <c r="AAL8" s="293"/>
      <c r="AAM8" s="293"/>
      <c r="AAN8" s="293"/>
      <c r="AAO8" s="293"/>
      <c r="AAP8" s="293"/>
      <c r="AAQ8" s="293"/>
      <c r="AAR8" s="293"/>
      <c r="AAS8" s="293"/>
      <c r="AAT8" s="293"/>
      <c r="AAU8" s="293"/>
      <c r="AAV8" s="293"/>
      <c r="AAW8" s="293"/>
      <c r="AAX8" s="293"/>
      <c r="AAY8" s="293"/>
      <c r="AAZ8" s="293"/>
      <c r="ABA8" s="293"/>
      <c r="ABB8" s="293"/>
      <c r="ABC8" s="293"/>
      <c r="ABD8" s="293"/>
      <c r="ABE8" s="293"/>
      <c r="ABF8" s="293"/>
      <c r="ABG8" s="293"/>
      <c r="ABH8" s="293"/>
      <c r="ABI8" s="293"/>
      <c r="ABJ8" s="293"/>
      <c r="ABK8" s="293"/>
      <c r="ABL8" s="293"/>
      <c r="ABM8" s="293"/>
      <c r="ABN8" s="293"/>
      <c r="ABO8" s="293"/>
      <c r="ABP8" s="293"/>
      <c r="ABQ8" s="293"/>
      <c r="ABR8" s="293"/>
      <c r="ABS8" s="293"/>
      <c r="ABT8" s="293"/>
      <c r="ABU8" s="293"/>
      <c r="ABV8" s="293"/>
      <c r="ABW8" s="293"/>
      <c r="ABX8" s="293"/>
      <c r="ABY8" s="293"/>
      <c r="ABZ8" s="293"/>
      <c r="ACA8" s="293"/>
      <c r="ACB8" s="293"/>
      <c r="ACC8" s="293"/>
      <c r="ACD8" s="293"/>
      <c r="ACE8" s="293"/>
      <c r="ACF8" s="293"/>
      <c r="ACG8" s="293"/>
      <c r="ACH8" s="293"/>
      <c r="ACI8" s="293"/>
      <c r="ACJ8" s="293"/>
      <c r="ACK8" s="293"/>
      <c r="ACL8" s="293"/>
      <c r="ACM8" s="293"/>
      <c r="ACN8" s="293"/>
      <c r="ACO8" s="293"/>
      <c r="ACP8" s="293"/>
      <c r="ACQ8" s="293"/>
      <c r="ACR8" s="293"/>
      <c r="ACS8" s="293"/>
      <c r="ACT8" s="293"/>
      <c r="ACU8" s="293"/>
      <c r="ACV8" s="293"/>
      <c r="ACW8" s="293"/>
      <c r="ACX8" s="293"/>
      <c r="ACY8" s="293"/>
      <c r="ACZ8" s="293"/>
      <c r="ADA8" s="293"/>
      <c r="ADB8" s="293"/>
      <c r="ADC8" s="293"/>
      <c r="ADD8" s="293"/>
      <c r="ADE8" s="293"/>
      <c r="ADF8" s="293"/>
      <c r="ADG8" s="293"/>
      <c r="ADH8" s="293"/>
      <c r="ADI8" s="293"/>
      <c r="ADJ8" s="293"/>
      <c r="ADK8" s="293"/>
      <c r="ADL8" s="293"/>
      <c r="ADM8" s="293"/>
      <c r="ADN8" s="293"/>
      <c r="ADO8" s="293"/>
      <c r="ADP8" s="293"/>
      <c r="ADQ8" s="293"/>
      <c r="ADR8" s="293"/>
      <c r="ADS8" s="293"/>
      <c r="ADT8" s="293"/>
      <c r="ADU8" s="293"/>
      <c r="ADV8" s="293"/>
      <c r="ADW8" s="293"/>
      <c r="ADX8" s="293"/>
      <c r="ADY8" s="293"/>
      <c r="ADZ8" s="293"/>
      <c r="AEA8" s="293"/>
      <c r="AEB8" s="293"/>
      <c r="AEC8" s="293"/>
      <c r="AED8" s="293"/>
      <c r="AEE8" s="293"/>
      <c r="AEF8" s="293"/>
      <c r="AEG8" s="293"/>
      <c r="AEH8" s="293"/>
      <c r="AEI8" s="293"/>
      <c r="AEJ8" s="293"/>
      <c r="AEK8" s="293"/>
      <c r="AEL8" s="293"/>
      <c r="AEM8" s="293"/>
      <c r="AEN8" s="293"/>
      <c r="AEO8" s="293"/>
      <c r="AEP8" s="293"/>
      <c r="AEQ8" s="293"/>
      <c r="AER8" s="293"/>
      <c r="AES8" s="293"/>
      <c r="AET8" s="293"/>
      <c r="AEU8" s="293"/>
      <c r="AEV8" s="293"/>
      <c r="AEW8" s="293"/>
      <c r="AEX8" s="293"/>
      <c r="AEY8" s="293"/>
      <c r="AEZ8" s="293"/>
      <c r="AFA8" s="293"/>
      <c r="AFB8" s="293"/>
      <c r="AFC8" s="293"/>
      <c r="AFD8" s="293"/>
      <c r="AFE8" s="293"/>
      <c r="AFF8" s="293"/>
      <c r="AFG8" s="293"/>
      <c r="AFH8" s="293"/>
      <c r="AFI8" s="293"/>
      <c r="AFJ8" s="293"/>
      <c r="AFK8" s="293"/>
      <c r="AFL8" s="293"/>
      <c r="AFM8" s="293"/>
      <c r="AFN8" s="293"/>
      <c r="AFO8" s="293"/>
      <c r="AFP8" s="293"/>
      <c r="AFQ8" s="293"/>
      <c r="AFR8" s="293"/>
      <c r="AFS8" s="293"/>
      <c r="AFT8" s="293"/>
      <c r="AFU8" s="293"/>
      <c r="AFV8" s="293"/>
      <c r="AFW8" s="293"/>
      <c r="AFX8" s="293"/>
      <c r="AFY8" s="293"/>
      <c r="AFZ8" s="293"/>
      <c r="AGA8" s="293"/>
      <c r="AGB8" s="293"/>
      <c r="AGC8" s="293"/>
      <c r="AGD8" s="293"/>
      <c r="AGE8" s="293"/>
      <c r="AGF8" s="293"/>
      <c r="AGG8" s="293"/>
      <c r="AGH8" s="293"/>
      <c r="AGI8" s="293"/>
      <c r="AGJ8" s="293"/>
      <c r="AGK8" s="293"/>
      <c r="AGL8" s="293"/>
      <c r="AGM8" s="293"/>
      <c r="AGN8" s="293"/>
      <c r="AGO8" s="293"/>
      <c r="AGP8" s="293"/>
      <c r="AGQ8" s="293"/>
      <c r="AGR8" s="293"/>
      <c r="AGS8" s="293"/>
      <c r="AGT8" s="293"/>
      <c r="AGU8" s="293"/>
      <c r="AGV8" s="293"/>
      <c r="AGW8" s="293"/>
      <c r="AGX8" s="293"/>
      <c r="AGY8" s="293"/>
      <c r="AGZ8" s="293"/>
      <c r="AHA8" s="293"/>
      <c r="AHB8" s="293"/>
      <c r="AHC8" s="293"/>
      <c r="AHD8" s="293"/>
      <c r="AHE8" s="293"/>
      <c r="AHF8" s="293"/>
      <c r="AHG8" s="293"/>
      <c r="AHH8" s="293"/>
      <c r="AHI8" s="293"/>
      <c r="AHJ8" s="293"/>
      <c r="AHK8" s="293"/>
      <c r="AHL8" s="293"/>
      <c r="AHM8" s="293"/>
      <c r="AHN8" s="293"/>
      <c r="AHO8" s="293"/>
      <c r="AHP8" s="293"/>
      <c r="AHQ8" s="293"/>
      <c r="AHR8" s="293"/>
      <c r="AHS8" s="293"/>
      <c r="AHT8" s="293"/>
      <c r="AHU8" s="293"/>
      <c r="AHV8" s="293"/>
      <c r="AHW8" s="293"/>
      <c r="AHX8" s="293"/>
      <c r="AHY8" s="293"/>
      <c r="AHZ8" s="293"/>
      <c r="AIA8" s="293"/>
      <c r="AIB8" s="293"/>
      <c r="AIC8" s="293"/>
      <c r="AID8" s="293"/>
      <c r="AIE8" s="293"/>
      <c r="AIF8" s="293"/>
      <c r="AIG8" s="293"/>
      <c r="AIH8" s="293"/>
      <c r="AII8" s="293"/>
      <c r="AIJ8" s="293"/>
      <c r="AIK8" s="293"/>
      <c r="AIL8" s="293"/>
      <c r="AIM8" s="293"/>
      <c r="AIN8" s="293"/>
      <c r="AIO8" s="293"/>
      <c r="AIP8" s="293"/>
      <c r="AIQ8" s="293"/>
      <c r="AIR8" s="293"/>
      <c r="AIS8" s="293"/>
      <c r="AIT8" s="293"/>
      <c r="AIU8" s="293"/>
      <c r="AIV8" s="293"/>
      <c r="AIW8" s="293"/>
      <c r="AIX8" s="293"/>
      <c r="AIY8" s="293"/>
      <c r="AIZ8" s="293"/>
      <c r="AJA8" s="293"/>
      <c r="AJB8" s="293"/>
      <c r="AJC8" s="293"/>
      <c r="AJD8" s="293"/>
      <c r="AJE8" s="293"/>
      <c r="AJF8" s="293"/>
      <c r="AJG8" s="293"/>
      <c r="AJH8" s="293"/>
      <c r="AJI8" s="293"/>
      <c r="AJJ8" s="293"/>
      <c r="AJK8" s="293"/>
      <c r="AJL8" s="293"/>
      <c r="AJM8" s="293"/>
      <c r="AJN8" s="293"/>
      <c r="AJO8" s="293"/>
      <c r="AJP8" s="293"/>
      <c r="AJQ8" s="293"/>
      <c r="AJR8" s="293"/>
      <c r="AJS8" s="293"/>
      <c r="AJT8" s="293"/>
      <c r="AJU8" s="293"/>
      <c r="AJV8" s="293"/>
      <c r="AJW8" s="293"/>
      <c r="AJX8" s="293"/>
      <c r="AJY8" s="293"/>
      <c r="AJZ8" s="293"/>
      <c r="AKA8" s="293"/>
      <c r="AKB8" s="293"/>
      <c r="AKC8" s="293"/>
      <c r="AKD8" s="293"/>
      <c r="AKE8" s="293"/>
      <c r="AKF8" s="293"/>
      <c r="AKG8" s="293"/>
      <c r="AKH8" s="293"/>
      <c r="AKI8" s="293"/>
      <c r="AKJ8" s="293"/>
      <c r="AKK8" s="293"/>
      <c r="AKL8" s="293"/>
      <c r="AKM8" s="293"/>
      <c r="AKN8" s="293"/>
      <c r="AKO8" s="293"/>
      <c r="AKP8" s="293"/>
      <c r="AKQ8" s="293"/>
      <c r="AKR8" s="293"/>
      <c r="AKS8" s="293"/>
      <c r="AKT8" s="293"/>
      <c r="AKU8" s="293"/>
      <c r="AKV8" s="293"/>
      <c r="AKW8" s="293"/>
      <c r="AKX8" s="293"/>
      <c r="AKY8" s="293"/>
      <c r="AKZ8" s="293"/>
      <c r="ALA8" s="293"/>
      <c r="ALB8" s="293"/>
      <c r="ALC8" s="293"/>
      <c r="ALD8" s="293"/>
      <c r="ALE8" s="293"/>
      <c r="ALF8" s="293"/>
      <c r="ALG8" s="293"/>
      <c r="ALH8" s="293"/>
      <c r="ALI8" s="293"/>
      <c r="ALJ8" s="293"/>
      <c r="ALK8" s="293"/>
      <c r="ALL8" s="293"/>
      <c r="ALM8" s="293"/>
      <c r="ALN8" s="293"/>
      <c r="ALO8" s="293"/>
      <c r="ALP8" s="293"/>
      <c r="ALQ8" s="293"/>
      <c r="ALR8" s="293"/>
      <c r="ALS8" s="293"/>
      <c r="ALT8" s="293"/>
      <c r="ALU8" s="293"/>
      <c r="ALV8" s="293"/>
      <c r="ALW8" s="293"/>
      <c r="ALX8" s="293"/>
      <c r="ALY8" s="293"/>
      <c r="ALZ8" s="293"/>
      <c r="AMA8" s="293"/>
      <c r="AMB8" s="293"/>
      <c r="AMC8" s="293"/>
      <c r="AMD8" s="293"/>
      <c r="AME8" s="293"/>
      <c r="AMF8" s="293"/>
      <c r="AMG8" s="293"/>
      <c r="AMH8" s="293"/>
      <c r="AMI8" s="293"/>
      <c r="AMJ8" s="293"/>
      <c r="AMK8" s="293"/>
    </row>
    <row r="9" spans="1:1025" s="294" customFormat="1" ht="30">
      <c r="A9" s="292">
        <v>8</v>
      </c>
      <c r="B9" s="298" t="s">
        <v>2050</v>
      </c>
      <c r="C9" s="531"/>
      <c r="D9" s="531"/>
      <c r="E9" s="531"/>
      <c r="F9" s="531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293"/>
      <c r="W9" s="293"/>
      <c r="X9" s="293"/>
      <c r="Y9" s="293"/>
      <c r="Z9" s="293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  <c r="AN9" s="293"/>
      <c r="AO9" s="293"/>
      <c r="AP9" s="293"/>
      <c r="AQ9" s="293"/>
      <c r="AR9" s="293"/>
      <c r="AS9" s="293"/>
      <c r="AT9" s="293"/>
      <c r="AU9" s="293"/>
      <c r="AV9" s="293"/>
      <c r="AW9" s="293"/>
      <c r="AX9" s="293"/>
      <c r="AY9" s="293"/>
      <c r="AZ9" s="293"/>
      <c r="BA9" s="293"/>
      <c r="BB9" s="293"/>
      <c r="BC9" s="293"/>
      <c r="BD9" s="293"/>
      <c r="BE9" s="293"/>
      <c r="BF9" s="293"/>
      <c r="BG9" s="293"/>
      <c r="BH9" s="293"/>
      <c r="BI9" s="293"/>
      <c r="BJ9" s="293"/>
      <c r="BK9" s="293"/>
      <c r="BL9" s="293"/>
      <c r="BM9" s="293"/>
      <c r="BN9" s="293"/>
      <c r="BO9" s="293"/>
      <c r="BP9" s="293"/>
      <c r="BQ9" s="293"/>
      <c r="BR9" s="293"/>
      <c r="BS9" s="293"/>
      <c r="BT9" s="293"/>
      <c r="BU9" s="293"/>
      <c r="BV9" s="293"/>
      <c r="BW9" s="293"/>
      <c r="BX9" s="293"/>
      <c r="BY9" s="293"/>
      <c r="BZ9" s="293"/>
      <c r="CA9" s="293"/>
      <c r="CB9" s="293"/>
      <c r="CC9" s="293"/>
      <c r="CD9" s="293"/>
      <c r="CE9" s="293"/>
      <c r="CF9" s="293"/>
      <c r="CG9" s="293"/>
      <c r="CH9" s="293"/>
      <c r="CI9" s="293"/>
      <c r="CJ9" s="293"/>
      <c r="CK9" s="293"/>
      <c r="CL9" s="293"/>
      <c r="CM9" s="293"/>
      <c r="CN9" s="293"/>
      <c r="CO9" s="293"/>
      <c r="CP9" s="293"/>
      <c r="CQ9" s="293"/>
      <c r="CR9" s="293"/>
      <c r="CS9" s="293"/>
      <c r="CT9" s="293"/>
      <c r="CU9" s="293"/>
      <c r="CV9" s="293"/>
      <c r="CW9" s="293"/>
      <c r="CX9" s="293"/>
      <c r="CY9" s="293"/>
      <c r="CZ9" s="293"/>
      <c r="DA9" s="293"/>
      <c r="DB9" s="293"/>
      <c r="DC9" s="293"/>
      <c r="DD9" s="293"/>
      <c r="DE9" s="293"/>
      <c r="DF9" s="293"/>
      <c r="DG9" s="293"/>
      <c r="DH9" s="293"/>
      <c r="DI9" s="293"/>
      <c r="DJ9" s="293"/>
      <c r="DK9" s="293"/>
      <c r="DL9" s="293"/>
      <c r="DM9" s="293"/>
      <c r="DN9" s="293"/>
      <c r="DO9" s="293"/>
      <c r="DP9" s="293"/>
      <c r="DQ9" s="293"/>
      <c r="DR9" s="293"/>
      <c r="DS9" s="293"/>
      <c r="DT9" s="293"/>
      <c r="DU9" s="293"/>
      <c r="DV9" s="293"/>
      <c r="DW9" s="293"/>
      <c r="DX9" s="293"/>
      <c r="DY9" s="293"/>
      <c r="DZ9" s="293"/>
      <c r="EA9" s="293"/>
      <c r="EB9" s="293"/>
      <c r="EC9" s="293"/>
      <c r="ED9" s="293"/>
      <c r="EE9" s="293"/>
      <c r="EF9" s="293"/>
      <c r="EG9" s="293"/>
      <c r="EH9" s="293"/>
      <c r="EI9" s="293"/>
      <c r="EJ9" s="293"/>
      <c r="EK9" s="293"/>
      <c r="EL9" s="293"/>
      <c r="EM9" s="293"/>
      <c r="EN9" s="293"/>
      <c r="EO9" s="293"/>
      <c r="EP9" s="293"/>
      <c r="EQ9" s="293"/>
      <c r="ER9" s="293"/>
      <c r="ES9" s="293"/>
      <c r="ET9" s="293"/>
      <c r="EU9" s="293"/>
      <c r="EV9" s="293"/>
      <c r="EW9" s="293"/>
      <c r="EX9" s="293"/>
      <c r="EY9" s="293"/>
      <c r="EZ9" s="293"/>
      <c r="FA9" s="293"/>
      <c r="FB9" s="293"/>
      <c r="FC9" s="293"/>
      <c r="FD9" s="293"/>
      <c r="FE9" s="293"/>
      <c r="FF9" s="293"/>
      <c r="FG9" s="293"/>
      <c r="FH9" s="293"/>
      <c r="FI9" s="293"/>
      <c r="FJ9" s="293"/>
      <c r="FK9" s="293"/>
      <c r="FL9" s="293"/>
      <c r="FM9" s="293"/>
      <c r="FN9" s="293"/>
      <c r="FO9" s="293"/>
      <c r="FP9" s="293"/>
      <c r="FQ9" s="293"/>
      <c r="FR9" s="293"/>
      <c r="FS9" s="293"/>
      <c r="FT9" s="293"/>
      <c r="FU9" s="293"/>
      <c r="FV9" s="293"/>
      <c r="FW9" s="293"/>
      <c r="FX9" s="293"/>
      <c r="FY9" s="293"/>
      <c r="FZ9" s="293"/>
      <c r="GA9" s="293"/>
      <c r="GB9" s="293"/>
      <c r="GC9" s="293"/>
      <c r="GD9" s="293"/>
      <c r="GE9" s="293"/>
      <c r="GF9" s="293"/>
      <c r="GG9" s="293"/>
      <c r="GH9" s="293"/>
      <c r="GI9" s="293"/>
      <c r="GJ9" s="293"/>
      <c r="GK9" s="293"/>
      <c r="GL9" s="293"/>
      <c r="GM9" s="293"/>
      <c r="GN9" s="293"/>
      <c r="GO9" s="293"/>
      <c r="GP9" s="293"/>
      <c r="GQ9" s="293"/>
      <c r="GR9" s="293"/>
      <c r="GS9" s="293"/>
      <c r="GT9" s="293"/>
      <c r="GU9" s="293"/>
      <c r="GV9" s="293"/>
      <c r="GW9" s="293"/>
      <c r="GX9" s="293"/>
      <c r="GY9" s="293"/>
      <c r="GZ9" s="293"/>
      <c r="HA9" s="293"/>
      <c r="HB9" s="293"/>
      <c r="HC9" s="293"/>
      <c r="HD9" s="293"/>
      <c r="HE9" s="293"/>
      <c r="HF9" s="293"/>
      <c r="HG9" s="293"/>
      <c r="HH9" s="293"/>
      <c r="HI9" s="293"/>
      <c r="HJ9" s="293"/>
      <c r="HK9" s="293"/>
      <c r="HL9" s="293"/>
      <c r="HM9" s="293"/>
      <c r="HN9" s="293"/>
      <c r="HO9" s="293"/>
      <c r="HP9" s="293"/>
      <c r="HQ9" s="293"/>
      <c r="HR9" s="293"/>
      <c r="HS9" s="293"/>
      <c r="HT9" s="293"/>
      <c r="HU9" s="293"/>
      <c r="HV9" s="293"/>
      <c r="HW9" s="293"/>
      <c r="HX9" s="293"/>
      <c r="HY9" s="293"/>
      <c r="HZ9" s="293"/>
      <c r="IA9" s="293"/>
      <c r="IB9" s="293"/>
      <c r="IC9" s="293"/>
      <c r="ID9" s="293"/>
      <c r="IE9" s="293"/>
      <c r="IF9" s="293"/>
      <c r="IG9" s="293"/>
      <c r="IH9" s="293"/>
      <c r="II9" s="293"/>
      <c r="IJ9" s="293"/>
      <c r="IK9" s="293"/>
      <c r="IL9" s="293"/>
      <c r="IM9" s="293"/>
      <c r="IN9" s="293"/>
      <c r="IO9" s="293"/>
      <c r="IP9" s="293"/>
      <c r="IQ9" s="293"/>
      <c r="IR9" s="293"/>
      <c r="IS9" s="293"/>
      <c r="IT9" s="293"/>
      <c r="IU9" s="293"/>
      <c r="IV9" s="293"/>
      <c r="IW9" s="293"/>
      <c r="IX9" s="293"/>
      <c r="IY9" s="293"/>
      <c r="IZ9" s="293"/>
      <c r="JA9" s="293"/>
      <c r="JB9" s="293"/>
      <c r="JC9" s="293"/>
      <c r="JD9" s="293"/>
      <c r="JE9" s="293"/>
      <c r="JF9" s="293"/>
      <c r="JG9" s="293"/>
      <c r="JH9" s="293"/>
      <c r="JI9" s="293"/>
      <c r="JJ9" s="293"/>
      <c r="JK9" s="293"/>
      <c r="JL9" s="293"/>
      <c r="JM9" s="293"/>
      <c r="JN9" s="293"/>
      <c r="JO9" s="293"/>
      <c r="JP9" s="293"/>
      <c r="JQ9" s="293"/>
      <c r="JR9" s="293"/>
      <c r="JS9" s="293"/>
      <c r="JT9" s="293"/>
      <c r="JU9" s="293"/>
      <c r="JV9" s="293"/>
      <c r="JW9" s="293"/>
      <c r="JX9" s="293"/>
      <c r="JY9" s="293"/>
      <c r="JZ9" s="293"/>
      <c r="KA9" s="293"/>
      <c r="KB9" s="293"/>
      <c r="KC9" s="293"/>
      <c r="KD9" s="293"/>
      <c r="KE9" s="293"/>
      <c r="KF9" s="293"/>
      <c r="KG9" s="293"/>
      <c r="KH9" s="293"/>
      <c r="KI9" s="293"/>
      <c r="KJ9" s="293"/>
      <c r="KK9" s="293"/>
      <c r="KL9" s="293"/>
      <c r="KM9" s="293"/>
      <c r="KN9" s="293"/>
      <c r="KO9" s="293"/>
      <c r="KP9" s="293"/>
      <c r="KQ9" s="293"/>
      <c r="KR9" s="293"/>
      <c r="KS9" s="293"/>
      <c r="KT9" s="293"/>
      <c r="KU9" s="293"/>
      <c r="KV9" s="293"/>
      <c r="KW9" s="293"/>
      <c r="KX9" s="293"/>
      <c r="KY9" s="293"/>
      <c r="KZ9" s="293"/>
      <c r="LA9" s="293"/>
      <c r="LB9" s="293"/>
      <c r="LC9" s="293"/>
      <c r="LD9" s="293"/>
      <c r="LE9" s="293"/>
      <c r="LF9" s="293"/>
      <c r="LG9" s="293"/>
      <c r="LH9" s="293"/>
      <c r="LI9" s="293"/>
      <c r="LJ9" s="293"/>
      <c r="LK9" s="293"/>
      <c r="LL9" s="293"/>
      <c r="LM9" s="293"/>
      <c r="LN9" s="293"/>
      <c r="LO9" s="293"/>
      <c r="LP9" s="293"/>
      <c r="LQ9" s="293"/>
      <c r="LR9" s="293"/>
      <c r="LS9" s="293"/>
      <c r="LT9" s="293"/>
      <c r="LU9" s="293"/>
      <c r="LV9" s="293"/>
      <c r="LW9" s="293"/>
      <c r="LX9" s="293"/>
      <c r="LY9" s="293"/>
      <c r="LZ9" s="293"/>
      <c r="MA9" s="293"/>
      <c r="MB9" s="293"/>
      <c r="MC9" s="293"/>
      <c r="MD9" s="293"/>
      <c r="ME9" s="293"/>
      <c r="MF9" s="293"/>
      <c r="MG9" s="293"/>
      <c r="MH9" s="293"/>
      <c r="MI9" s="293"/>
      <c r="MJ9" s="293"/>
      <c r="MK9" s="293"/>
      <c r="ML9" s="293"/>
      <c r="MM9" s="293"/>
      <c r="MN9" s="293"/>
      <c r="MO9" s="293"/>
      <c r="MP9" s="293"/>
      <c r="MQ9" s="293"/>
      <c r="MR9" s="293"/>
      <c r="MS9" s="293"/>
      <c r="MT9" s="293"/>
      <c r="MU9" s="293"/>
      <c r="MV9" s="293"/>
      <c r="MW9" s="293"/>
      <c r="MX9" s="293"/>
      <c r="MY9" s="293"/>
      <c r="MZ9" s="293"/>
      <c r="NA9" s="293"/>
      <c r="NB9" s="293"/>
      <c r="NC9" s="293"/>
      <c r="ND9" s="293"/>
      <c r="NE9" s="293"/>
      <c r="NF9" s="293"/>
      <c r="NG9" s="293"/>
      <c r="NH9" s="293"/>
      <c r="NI9" s="293"/>
      <c r="NJ9" s="293"/>
      <c r="NK9" s="293"/>
      <c r="NL9" s="293"/>
      <c r="NM9" s="293"/>
      <c r="NN9" s="293"/>
      <c r="NO9" s="293"/>
      <c r="NP9" s="293"/>
      <c r="NQ9" s="293"/>
      <c r="NR9" s="293"/>
      <c r="NS9" s="293"/>
      <c r="NT9" s="293"/>
      <c r="NU9" s="293"/>
      <c r="NV9" s="293"/>
      <c r="NW9" s="293"/>
      <c r="NX9" s="293"/>
      <c r="NY9" s="293"/>
      <c r="NZ9" s="293"/>
      <c r="OA9" s="293"/>
      <c r="OB9" s="293"/>
      <c r="OC9" s="293"/>
      <c r="OD9" s="293"/>
      <c r="OE9" s="293"/>
      <c r="OF9" s="293"/>
      <c r="OG9" s="293"/>
      <c r="OH9" s="293"/>
      <c r="OI9" s="293"/>
      <c r="OJ9" s="293"/>
      <c r="OK9" s="293"/>
      <c r="OL9" s="293"/>
      <c r="OM9" s="293"/>
      <c r="ON9" s="293"/>
      <c r="OO9" s="293"/>
      <c r="OP9" s="293"/>
      <c r="OQ9" s="293"/>
      <c r="OR9" s="293"/>
      <c r="OS9" s="293"/>
      <c r="OT9" s="293"/>
      <c r="OU9" s="293"/>
      <c r="OV9" s="293"/>
      <c r="OW9" s="293"/>
      <c r="OX9" s="293"/>
      <c r="OY9" s="293"/>
      <c r="OZ9" s="293"/>
      <c r="PA9" s="293"/>
      <c r="PB9" s="293"/>
      <c r="PC9" s="293"/>
      <c r="PD9" s="293"/>
      <c r="PE9" s="293"/>
      <c r="PF9" s="293"/>
      <c r="PG9" s="293"/>
      <c r="PH9" s="293"/>
      <c r="PI9" s="293"/>
      <c r="PJ9" s="293"/>
      <c r="PK9" s="293"/>
      <c r="PL9" s="293"/>
      <c r="PM9" s="293"/>
      <c r="PN9" s="293"/>
      <c r="PO9" s="293"/>
      <c r="PP9" s="293"/>
      <c r="PQ9" s="293"/>
      <c r="PR9" s="293"/>
      <c r="PS9" s="293"/>
      <c r="PT9" s="293"/>
      <c r="PU9" s="293"/>
      <c r="PV9" s="293"/>
      <c r="PW9" s="293"/>
      <c r="PX9" s="293"/>
      <c r="PY9" s="293"/>
      <c r="PZ9" s="293"/>
      <c r="QA9" s="293"/>
      <c r="QB9" s="293"/>
      <c r="QC9" s="293"/>
      <c r="QD9" s="293"/>
      <c r="QE9" s="293"/>
      <c r="QF9" s="293"/>
      <c r="QG9" s="293"/>
      <c r="QH9" s="293"/>
      <c r="QI9" s="293"/>
      <c r="QJ9" s="293"/>
      <c r="QK9" s="293"/>
      <c r="QL9" s="293"/>
      <c r="QM9" s="293"/>
      <c r="QN9" s="293"/>
      <c r="QO9" s="293"/>
      <c r="QP9" s="293"/>
      <c r="QQ9" s="293"/>
      <c r="QR9" s="293"/>
      <c r="QS9" s="293"/>
      <c r="QT9" s="293"/>
      <c r="QU9" s="293"/>
      <c r="QV9" s="293"/>
      <c r="QW9" s="293"/>
      <c r="QX9" s="293"/>
      <c r="QY9" s="293"/>
      <c r="QZ9" s="293"/>
      <c r="RA9" s="293"/>
      <c r="RB9" s="293"/>
      <c r="RC9" s="293"/>
      <c r="RD9" s="293"/>
      <c r="RE9" s="293"/>
      <c r="RF9" s="293"/>
      <c r="RG9" s="293"/>
      <c r="RH9" s="293"/>
      <c r="RI9" s="293"/>
      <c r="RJ9" s="293"/>
      <c r="RK9" s="293"/>
      <c r="RL9" s="293"/>
      <c r="RM9" s="293"/>
      <c r="RN9" s="293"/>
      <c r="RO9" s="293"/>
      <c r="RP9" s="293"/>
      <c r="RQ9" s="293"/>
      <c r="RR9" s="293"/>
      <c r="RS9" s="293"/>
      <c r="RT9" s="293"/>
      <c r="RU9" s="293"/>
      <c r="RV9" s="293"/>
      <c r="RW9" s="293"/>
      <c r="RX9" s="293"/>
      <c r="RY9" s="293"/>
      <c r="RZ9" s="293"/>
      <c r="SA9" s="293"/>
      <c r="SB9" s="293"/>
      <c r="SC9" s="293"/>
      <c r="SD9" s="293"/>
      <c r="SE9" s="293"/>
      <c r="SF9" s="293"/>
      <c r="SG9" s="293"/>
      <c r="SH9" s="293"/>
      <c r="SI9" s="293"/>
      <c r="SJ9" s="293"/>
      <c r="SK9" s="293"/>
      <c r="SL9" s="293"/>
      <c r="SM9" s="293"/>
      <c r="SN9" s="293"/>
      <c r="SO9" s="293"/>
      <c r="SP9" s="293"/>
      <c r="SQ9" s="293"/>
      <c r="SR9" s="293"/>
      <c r="SS9" s="293"/>
      <c r="ST9" s="293"/>
      <c r="SU9" s="293"/>
      <c r="SV9" s="293"/>
      <c r="SW9" s="293"/>
      <c r="SX9" s="293"/>
      <c r="SY9" s="293"/>
      <c r="SZ9" s="293"/>
      <c r="TA9" s="293"/>
      <c r="TB9" s="293"/>
      <c r="TC9" s="293"/>
      <c r="TD9" s="293"/>
      <c r="TE9" s="293"/>
      <c r="TF9" s="293"/>
      <c r="TG9" s="293"/>
      <c r="TH9" s="293"/>
      <c r="TI9" s="293"/>
      <c r="TJ9" s="293"/>
      <c r="TK9" s="293"/>
      <c r="TL9" s="293"/>
      <c r="TM9" s="293"/>
      <c r="TN9" s="293"/>
      <c r="TO9" s="293"/>
      <c r="TP9" s="293"/>
      <c r="TQ9" s="293"/>
      <c r="TR9" s="293"/>
      <c r="TS9" s="293"/>
      <c r="TT9" s="293"/>
      <c r="TU9" s="293"/>
      <c r="TV9" s="293"/>
      <c r="TW9" s="293"/>
      <c r="TX9" s="293"/>
      <c r="TY9" s="293"/>
      <c r="TZ9" s="293"/>
      <c r="UA9" s="293"/>
      <c r="UB9" s="293"/>
      <c r="UC9" s="293"/>
      <c r="UD9" s="293"/>
      <c r="UE9" s="293"/>
      <c r="UF9" s="293"/>
      <c r="UG9" s="293"/>
      <c r="UH9" s="293"/>
      <c r="UI9" s="293"/>
      <c r="UJ9" s="293"/>
      <c r="UK9" s="293"/>
      <c r="UL9" s="293"/>
      <c r="UM9" s="293"/>
      <c r="UN9" s="293"/>
      <c r="UO9" s="293"/>
      <c r="UP9" s="293"/>
      <c r="UQ9" s="293"/>
      <c r="UR9" s="293"/>
      <c r="US9" s="293"/>
      <c r="UT9" s="293"/>
      <c r="UU9" s="293"/>
      <c r="UV9" s="293"/>
      <c r="UW9" s="293"/>
      <c r="UX9" s="293"/>
      <c r="UY9" s="293"/>
      <c r="UZ9" s="293"/>
      <c r="VA9" s="293"/>
      <c r="VB9" s="293"/>
      <c r="VC9" s="293"/>
      <c r="VD9" s="293"/>
      <c r="VE9" s="293"/>
      <c r="VF9" s="293"/>
      <c r="VG9" s="293"/>
      <c r="VH9" s="293"/>
      <c r="VI9" s="293"/>
      <c r="VJ9" s="293"/>
      <c r="VK9" s="293"/>
      <c r="VL9" s="293"/>
      <c r="VM9" s="293"/>
      <c r="VN9" s="293"/>
      <c r="VO9" s="293"/>
      <c r="VP9" s="293"/>
      <c r="VQ9" s="293"/>
      <c r="VR9" s="293"/>
      <c r="VS9" s="293"/>
      <c r="VT9" s="293"/>
      <c r="VU9" s="293"/>
      <c r="VV9" s="293"/>
      <c r="VW9" s="293"/>
      <c r="VX9" s="293"/>
      <c r="VY9" s="293"/>
      <c r="VZ9" s="293"/>
      <c r="WA9" s="293"/>
      <c r="WB9" s="293"/>
      <c r="WC9" s="293"/>
      <c r="WD9" s="293"/>
      <c r="WE9" s="293"/>
      <c r="WF9" s="293"/>
      <c r="WG9" s="293"/>
      <c r="WH9" s="293"/>
      <c r="WI9" s="293"/>
      <c r="WJ9" s="293"/>
      <c r="WK9" s="293"/>
      <c r="WL9" s="293"/>
      <c r="WM9" s="293"/>
      <c r="WN9" s="293"/>
      <c r="WO9" s="293"/>
      <c r="WP9" s="293"/>
      <c r="WQ9" s="293"/>
      <c r="WR9" s="293"/>
      <c r="WS9" s="293"/>
      <c r="WT9" s="293"/>
      <c r="WU9" s="293"/>
      <c r="WV9" s="293"/>
      <c r="WW9" s="293"/>
      <c r="WX9" s="293"/>
      <c r="WY9" s="293"/>
      <c r="WZ9" s="293"/>
      <c r="XA9" s="293"/>
      <c r="XB9" s="293"/>
      <c r="XC9" s="293"/>
      <c r="XD9" s="293"/>
      <c r="XE9" s="293"/>
      <c r="XF9" s="293"/>
      <c r="XG9" s="293"/>
      <c r="XH9" s="293"/>
      <c r="XI9" s="293"/>
      <c r="XJ9" s="293"/>
      <c r="XK9" s="293"/>
      <c r="XL9" s="293"/>
      <c r="XM9" s="293"/>
      <c r="XN9" s="293"/>
      <c r="XO9" s="293"/>
      <c r="XP9" s="293"/>
      <c r="XQ9" s="293"/>
      <c r="XR9" s="293"/>
      <c r="XS9" s="293"/>
      <c r="XT9" s="293"/>
      <c r="XU9" s="293"/>
      <c r="XV9" s="293"/>
      <c r="XW9" s="293"/>
      <c r="XX9" s="293"/>
      <c r="XY9" s="293"/>
      <c r="XZ9" s="293"/>
      <c r="YA9" s="293"/>
      <c r="YB9" s="293"/>
      <c r="YC9" s="293"/>
      <c r="YD9" s="293"/>
      <c r="YE9" s="293"/>
      <c r="YF9" s="293"/>
      <c r="YG9" s="293"/>
      <c r="YH9" s="293"/>
      <c r="YI9" s="293"/>
      <c r="YJ9" s="293"/>
      <c r="YK9" s="293"/>
      <c r="YL9" s="293"/>
      <c r="YM9" s="293"/>
      <c r="YN9" s="293"/>
      <c r="YO9" s="293"/>
      <c r="YP9" s="293"/>
      <c r="YQ9" s="293"/>
      <c r="YR9" s="293"/>
      <c r="YS9" s="293"/>
      <c r="YT9" s="293"/>
      <c r="YU9" s="293"/>
      <c r="YV9" s="293"/>
      <c r="YW9" s="293"/>
      <c r="YX9" s="293"/>
      <c r="YY9" s="293"/>
      <c r="YZ9" s="293"/>
      <c r="ZA9" s="293"/>
      <c r="ZB9" s="293"/>
      <c r="ZC9" s="293"/>
      <c r="ZD9" s="293"/>
      <c r="ZE9" s="293"/>
      <c r="ZF9" s="293"/>
      <c r="ZG9" s="293"/>
      <c r="ZH9" s="293"/>
      <c r="ZI9" s="293"/>
      <c r="ZJ9" s="293"/>
      <c r="ZK9" s="293"/>
      <c r="ZL9" s="293"/>
      <c r="ZM9" s="293"/>
      <c r="ZN9" s="293"/>
      <c r="ZO9" s="293"/>
      <c r="ZP9" s="293"/>
      <c r="ZQ9" s="293"/>
      <c r="ZR9" s="293"/>
      <c r="ZS9" s="293"/>
      <c r="ZT9" s="293"/>
      <c r="ZU9" s="293"/>
      <c r="ZV9" s="293"/>
      <c r="ZW9" s="293"/>
      <c r="ZX9" s="293"/>
      <c r="ZY9" s="293"/>
      <c r="ZZ9" s="293"/>
      <c r="AAA9" s="293"/>
      <c r="AAB9" s="293"/>
      <c r="AAC9" s="293"/>
      <c r="AAD9" s="293"/>
      <c r="AAE9" s="293"/>
      <c r="AAF9" s="293"/>
      <c r="AAG9" s="293"/>
      <c r="AAH9" s="293"/>
      <c r="AAI9" s="293"/>
      <c r="AAJ9" s="293"/>
      <c r="AAK9" s="293"/>
      <c r="AAL9" s="293"/>
      <c r="AAM9" s="293"/>
      <c r="AAN9" s="293"/>
      <c r="AAO9" s="293"/>
      <c r="AAP9" s="293"/>
      <c r="AAQ9" s="293"/>
      <c r="AAR9" s="293"/>
      <c r="AAS9" s="293"/>
      <c r="AAT9" s="293"/>
      <c r="AAU9" s="293"/>
      <c r="AAV9" s="293"/>
      <c r="AAW9" s="293"/>
      <c r="AAX9" s="293"/>
      <c r="AAY9" s="293"/>
      <c r="AAZ9" s="293"/>
      <c r="ABA9" s="293"/>
      <c r="ABB9" s="293"/>
      <c r="ABC9" s="293"/>
      <c r="ABD9" s="293"/>
      <c r="ABE9" s="293"/>
      <c r="ABF9" s="293"/>
      <c r="ABG9" s="293"/>
      <c r="ABH9" s="293"/>
      <c r="ABI9" s="293"/>
      <c r="ABJ9" s="293"/>
      <c r="ABK9" s="293"/>
      <c r="ABL9" s="293"/>
      <c r="ABM9" s="293"/>
      <c r="ABN9" s="293"/>
      <c r="ABO9" s="293"/>
      <c r="ABP9" s="293"/>
      <c r="ABQ9" s="293"/>
      <c r="ABR9" s="293"/>
      <c r="ABS9" s="293"/>
      <c r="ABT9" s="293"/>
      <c r="ABU9" s="293"/>
      <c r="ABV9" s="293"/>
      <c r="ABW9" s="293"/>
      <c r="ABX9" s="293"/>
      <c r="ABY9" s="293"/>
      <c r="ABZ9" s="293"/>
      <c r="ACA9" s="293"/>
      <c r="ACB9" s="293"/>
      <c r="ACC9" s="293"/>
      <c r="ACD9" s="293"/>
      <c r="ACE9" s="293"/>
      <c r="ACF9" s="293"/>
      <c r="ACG9" s="293"/>
      <c r="ACH9" s="293"/>
      <c r="ACI9" s="293"/>
      <c r="ACJ9" s="293"/>
      <c r="ACK9" s="293"/>
      <c r="ACL9" s="293"/>
      <c r="ACM9" s="293"/>
      <c r="ACN9" s="293"/>
      <c r="ACO9" s="293"/>
      <c r="ACP9" s="293"/>
      <c r="ACQ9" s="293"/>
      <c r="ACR9" s="293"/>
      <c r="ACS9" s="293"/>
      <c r="ACT9" s="293"/>
      <c r="ACU9" s="293"/>
      <c r="ACV9" s="293"/>
      <c r="ACW9" s="293"/>
      <c r="ACX9" s="293"/>
      <c r="ACY9" s="293"/>
      <c r="ACZ9" s="293"/>
      <c r="ADA9" s="293"/>
      <c r="ADB9" s="293"/>
      <c r="ADC9" s="293"/>
      <c r="ADD9" s="293"/>
      <c r="ADE9" s="293"/>
      <c r="ADF9" s="293"/>
      <c r="ADG9" s="293"/>
      <c r="ADH9" s="293"/>
      <c r="ADI9" s="293"/>
      <c r="ADJ9" s="293"/>
      <c r="ADK9" s="293"/>
      <c r="ADL9" s="293"/>
      <c r="ADM9" s="293"/>
      <c r="ADN9" s="293"/>
      <c r="ADO9" s="293"/>
      <c r="ADP9" s="293"/>
      <c r="ADQ9" s="293"/>
      <c r="ADR9" s="293"/>
      <c r="ADS9" s="293"/>
      <c r="ADT9" s="293"/>
      <c r="ADU9" s="293"/>
      <c r="ADV9" s="293"/>
      <c r="ADW9" s="293"/>
      <c r="ADX9" s="293"/>
      <c r="ADY9" s="293"/>
      <c r="ADZ9" s="293"/>
      <c r="AEA9" s="293"/>
      <c r="AEB9" s="293"/>
      <c r="AEC9" s="293"/>
      <c r="AED9" s="293"/>
      <c r="AEE9" s="293"/>
      <c r="AEF9" s="293"/>
      <c r="AEG9" s="293"/>
      <c r="AEH9" s="293"/>
      <c r="AEI9" s="293"/>
      <c r="AEJ9" s="293"/>
      <c r="AEK9" s="293"/>
      <c r="AEL9" s="293"/>
      <c r="AEM9" s="293"/>
      <c r="AEN9" s="293"/>
      <c r="AEO9" s="293"/>
      <c r="AEP9" s="293"/>
      <c r="AEQ9" s="293"/>
      <c r="AER9" s="293"/>
      <c r="AES9" s="293"/>
      <c r="AET9" s="293"/>
      <c r="AEU9" s="293"/>
      <c r="AEV9" s="293"/>
      <c r="AEW9" s="293"/>
      <c r="AEX9" s="293"/>
      <c r="AEY9" s="293"/>
      <c r="AEZ9" s="293"/>
      <c r="AFA9" s="293"/>
      <c r="AFB9" s="293"/>
      <c r="AFC9" s="293"/>
      <c r="AFD9" s="293"/>
      <c r="AFE9" s="293"/>
      <c r="AFF9" s="293"/>
      <c r="AFG9" s="293"/>
      <c r="AFH9" s="293"/>
      <c r="AFI9" s="293"/>
      <c r="AFJ9" s="293"/>
      <c r="AFK9" s="293"/>
      <c r="AFL9" s="293"/>
      <c r="AFM9" s="293"/>
      <c r="AFN9" s="293"/>
      <c r="AFO9" s="293"/>
      <c r="AFP9" s="293"/>
      <c r="AFQ9" s="293"/>
      <c r="AFR9" s="293"/>
      <c r="AFS9" s="293"/>
      <c r="AFT9" s="293"/>
      <c r="AFU9" s="293"/>
      <c r="AFV9" s="293"/>
      <c r="AFW9" s="293"/>
      <c r="AFX9" s="293"/>
      <c r="AFY9" s="293"/>
      <c r="AFZ9" s="293"/>
      <c r="AGA9" s="293"/>
      <c r="AGB9" s="293"/>
      <c r="AGC9" s="293"/>
      <c r="AGD9" s="293"/>
      <c r="AGE9" s="293"/>
      <c r="AGF9" s="293"/>
      <c r="AGG9" s="293"/>
      <c r="AGH9" s="293"/>
      <c r="AGI9" s="293"/>
      <c r="AGJ9" s="293"/>
      <c r="AGK9" s="293"/>
      <c r="AGL9" s="293"/>
      <c r="AGM9" s="293"/>
      <c r="AGN9" s="293"/>
      <c r="AGO9" s="293"/>
      <c r="AGP9" s="293"/>
      <c r="AGQ9" s="293"/>
      <c r="AGR9" s="293"/>
      <c r="AGS9" s="293"/>
      <c r="AGT9" s="293"/>
      <c r="AGU9" s="293"/>
      <c r="AGV9" s="293"/>
      <c r="AGW9" s="293"/>
      <c r="AGX9" s="293"/>
      <c r="AGY9" s="293"/>
      <c r="AGZ9" s="293"/>
      <c r="AHA9" s="293"/>
      <c r="AHB9" s="293"/>
      <c r="AHC9" s="293"/>
      <c r="AHD9" s="293"/>
      <c r="AHE9" s="293"/>
      <c r="AHF9" s="293"/>
      <c r="AHG9" s="293"/>
      <c r="AHH9" s="293"/>
      <c r="AHI9" s="293"/>
      <c r="AHJ9" s="293"/>
      <c r="AHK9" s="293"/>
      <c r="AHL9" s="293"/>
      <c r="AHM9" s="293"/>
      <c r="AHN9" s="293"/>
      <c r="AHO9" s="293"/>
      <c r="AHP9" s="293"/>
      <c r="AHQ9" s="293"/>
      <c r="AHR9" s="293"/>
      <c r="AHS9" s="293"/>
      <c r="AHT9" s="293"/>
      <c r="AHU9" s="293"/>
      <c r="AHV9" s="293"/>
      <c r="AHW9" s="293"/>
      <c r="AHX9" s="293"/>
      <c r="AHY9" s="293"/>
      <c r="AHZ9" s="293"/>
      <c r="AIA9" s="293"/>
      <c r="AIB9" s="293"/>
      <c r="AIC9" s="293"/>
      <c r="AID9" s="293"/>
      <c r="AIE9" s="293"/>
      <c r="AIF9" s="293"/>
      <c r="AIG9" s="293"/>
      <c r="AIH9" s="293"/>
      <c r="AII9" s="293"/>
      <c r="AIJ9" s="293"/>
      <c r="AIK9" s="293"/>
      <c r="AIL9" s="293"/>
      <c r="AIM9" s="293"/>
      <c r="AIN9" s="293"/>
      <c r="AIO9" s="293"/>
      <c r="AIP9" s="293"/>
      <c r="AIQ9" s="293"/>
      <c r="AIR9" s="293"/>
      <c r="AIS9" s="293"/>
      <c r="AIT9" s="293"/>
      <c r="AIU9" s="293"/>
      <c r="AIV9" s="293"/>
      <c r="AIW9" s="293"/>
      <c r="AIX9" s="293"/>
      <c r="AIY9" s="293"/>
      <c r="AIZ9" s="293"/>
      <c r="AJA9" s="293"/>
      <c r="AJB9" s="293"/>
      <c r="AJC9" s="293"/>
      <c r="AJD9" s="293"/>
      <c r="AJE9" s="293"/>
      <c r="AJF9" s="293"/>
      <c r="AJG9" s="293"/>
      <c r="AJH9" s="293"/>
      <c r="AJI9" s="293"/>
      <c r="AJJ9" s="293"/>
      <c r="AJK9" s="293"/>
      <c r="AJL9" s="293"/>
      <c r="AJM9" s="293"/>
      <c r="AJN9" s="293"/>
      <c r="AJO9" s="293"/>
      <c r="AJP9" s="293"/>
      <c r="AJQ9" s="293"/>
      <c r="AJR9" s="293"/>
      <c r="AJS9" s="293"/>
      <c r="AJT9" s="293"/>
      <c r="AJU9" s="293"/>
      <c r="AJV9" s="293"/>
      <c r="AJW9" s="293"/>
      <c r="AJX9" s="293"/>
      <c r="AJY9" s="293"/>
      <c r="AJZ9" s="293"/>
      <c r="AKA9" s="293"/>
      <c r="AKB9" s="293"/>
      <c r="AKC9" s="293"/>
      <c r="AKD9" s="293"/>
      <c r="AKE9" s="293"/>
      <c r="AKF9" s="293"/>
      <c r="AKG9" s="293"/>
      <c r="AKH9" s="293"/>
      <c r="AKI9" s="293"/>
      <c r="AKJ9" s="293"/>
      <c r="AKK9" s="293"/>
      <c r="AKL9" s="293"/>
      <c r="AKM9" s="293"/>
      <c r="AKN9" s="293"/>
      <c r="AKO9" s="293"/>
      <c r="AKP9" s="293"/>
      <c r="AKQ9" s="293"/>
      <c r="AKR9" s="293"/>
      <c r="AKS9" s="293"/>
      <c r="AKT9" s="293"/>
      <c r="AKU9" s="293"/>
      <c r="AKV9" s="293"/>
      <c r="AKW9" s="293"/>
      <c r="AKX9" s="293"/>
      <c r="AKY9" s="293"/>
      <c r="AKZ9" s="293"/>
      <c r="ALA9" s="293"/>
      <c r="ALB9" s="293"/>
      <c r="ALC9" s="293"/>
      <c r="ALD9" s="293"/>
      <c r="ALE9" s="293"/>
      <c r="ALF9" s="293"/>
      <c r="ALG9" s="293"/>
      <c r="ALH9" s="293"/>
      <c r="ALI9" s="293"/>
      <c r="ALJ9" s="293"/>
      <c r="ALK9" s="293"/>
      <c r="ALL9" s="293"/>
      <c r="ALM9" s="293"/>
      <c r="ALN9" s="293"/>
      <c r="ALO9" s="293"/>
      <c r="ALP9" s="293"/>
      <c r="ALQ9" s="293"/>
      <c r="ALR9" s="293"/>
      <c r="ALS9" s="293"/>
      <c r="ALT9" s="293"/>
      <c r="ALU9" s="293"/>
      <c r="ALV9" s="293"/>
      <c r="ALW9" s="293"/>
      <c r="ALX9" s="293"/>
      <c r="ALY9" s="293"/>
      <c r="ALZ9" s="293"/>
      <c r="AMA9" s="293"/>
      <c r="AMB9" s="293"/>
      <c r="AMC9" s="293"/>
      <c r="AMD9" s="293"/>
      <c r="AME9" s="293"/>
      <c r="AMF9" s="293"/>
      <c r="AMG9" s="293"/>
      <c r="AMH9" s="293"/>
      <c r="AMI9" s="293"/>
      <c r="AMJ9" s="293"/>
      <c r="AMK9" s="293"/>
    </row>
    <row r="10" spans="1:1025" s="294" customFormat="1" ht="23.25" customHeight="1">
      <c r="A10" s="292">
        <v>9</v>
      </c>
      <c r="B10" s="296" t="s">
        <v>2052</v>
      </c>
      <c r="C10" s="530" t="e">
        <f>'Customer Details'!K5</f>
        <v>#NUM!</v>
      </c>
      <c r="D10" s="530"/>
      <c r="E10" s="530"/>
      <c r="F10" s="530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S10" s="313"/>
      <c r="T10" s="313"/>
      <c r="U10" s="313"/>
      <c r="V10" s="293"/>
      <c r="W10" s="293"/>
      <c r="X10" s="293"/>
      <c r="Y10" s="293"/>
      <c r="Z10" s="293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  <c r="AN10" s="293"/>
      <c r="AO10" s="293"/>
      <c r="AP10" s="293"/>
      <c r="AQ10" s="293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93"/>
      <c r="BQ10" s="293"/>
      <c r="BR10" s="293"/>
      <c r="BS10" s="293"/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3"/>
      <c r="CK10" s="293"/>
      <c r="CL10" s="293"/>
      <c r="CM10" s="293"/>
      <c r="CN10" s="293"/>
      <c r="CO10" s="293"/>
      <c r="CP10" s="293"/>
      <c r="CQ10" s="293"/>
      <c r="CR10" s="293"/>
      <c r="CS10" s="293"/>
      <c r="CT10" s="293"/>
      <c r="CU10" s="293"/>
      <c r="CV10" s="293"/>
      <c r="CW10" s="293"/>
      <c r="CX10" s="293"/>
      <c r="CY10" s="293"/>
      <c r="CZ10" s="293"/>
      <c r="DA10" s="293"/>
      <c r="DB10" s="293"/>
      <c r="DC10" s="293"/>
      <c r="DD10" s="293"/>
      <c r="DE10" s="293"/>
      <c r="DF10" s="293"/>
      <c r="DG10" s="293"/>
      <c r="DH10" s="293"/>
      <c r="DI10" s="293"/>
      <c r="DJ10" s="293"/>
      <c r="DK10" s="293"/>
      <c r="DL10" s="293"/>
      <c r="DM10" s="293"/>
      <c r="DN10" s="293"/>
      <c r="DO10" s="293"/>
      <c r="DP10" s="293"/>
      <c r="DQ10" s="293"/>
      <c r="DR10" s="293"/>
      <c r="DS10" s="293"/>
      <c r="DT10" s="293"/>
      <c r="DU10" s="293"/>
      <c r="DV10" s="293"/>
      <c r="DW10" s="293"/>
      <c r="DX10" s="293"/>
      <c r="DY10" s="293"/>
      <c r="DZ10" s="293"/>
      <c r="EA10" s="293"/>
      <c r="EB10" s="293"/>
      <c r="EC10" s="293"/>
      <c r="ED10" s="293"/>
      <c r="EE10" s="293"/>
      <c r="EF10" s="293"/>
      <c r="EG10" s="293"/>
      <c r="EH10" s="293"/>
      <c r="EI10" s="293"/>
      <c r="EJ10" s="293"/>
      <c r="EK10" s="293"/>
      <c r="EL10" s="293"/>
      <c r="EM10" s="293"/>
      <c r="EN10" s="293"/>
      <c r="EO10" s="293"/>
      <c r="EP10" s="293"/>
      <c r="EQ10" s="293"/>
      <c r="ER10" s="293"/>
      <c r="ES10" s="293"/>
      <c r="ET10" s="293"/>
      <c r="EU10" s="293"/>
      <c r="EV10" s="293"/>
      <c r="EW10" s="293"/>
      <c r="EX10" s="293"/>
      <c r="EY10" s="293"/>
      <c r="EZ10" s="293"/>
      <c r="FA10" s="293"/>
      <c r="FB10" s="293"/>
      <c r="FC10" s="293"/>
      <c r="FD10" s="293"/>
      <c r="FE10" s="293"/>
      <c r="FF10" s="293"/>
      <c r="FG10" s="293"/>
      <c r="FH10" s="293"/>
      <c r="FI10" s="293"/>
      <c r="FJ10" s="293"/>
      <c r="FK10" s="293"/>
      <c r="FL10" s="293"/>
      <c r="FM10" s="293"/>
      <c r="FN10" s="293"/>
      <c r="FO10" s="293"/>
      <c r="FP10" s="293"/>
      <c r="FQ10" s="293"/>
      <c r="FR10" s="293"/>
      <c r="FS10" s="293"/>
      <c r="FT10" s="293"/>
      <c r="FU10" s="293"/>
      <c r="FV10" s="293"/>
      <c r="FW10" s="293"/>
      <c r="FX10" s="293"/>
      <c r="FY10" s="293"/>
      <c r="FZ10" s="293"/>
      <c r="GA10" s="293"/>
      <c r="GB10" s="293"/>
      <c r="GC10" s="293"/>
      <c r="GD10" s="293"/>
      <c r="GE10" s="293"/>
      <c r="GF10" s="293"/>
      <c r="GG10" s="293"/>
      <c r="GH10" s="293"/>
      <c r="GI10" s="293"/>
      <c r="GJ10" s="293"/>
      <c r="GK10" s="293"/>
      <c r="GL10" s="293"/>
      <c r="GM10" s="293"/>
      <c r="GN10" s="293"/>
      <c r="GO10" s="293"/>
      <c r="GP10" s="293"/>
      <c r="GQ10" s="293"/>
      <c r="GR10" s="293"/>
      <c r="GS10" s="293"/>
      <c r="GT10" s="293"/>
      <c r="GU10" s="293"/>
      <c r="GV10" s="293"/>
      <c r="GW10" s="293"/>
      <c r="GX10" s="293"/>
      <c r="GY10" s="293"/>
      <c r="GZ10" s="293"/>
      <c r="HA10" s="293"/>
      <c r="HB10" s="293"/>
      <c r="HC10" s="293"/>
      <c r="HD10" s="293"/>
      <c r="HE10" s="293"/>
      <c r="HF10" s="293"/>
      <c r="HG10" s="293"/>
      <c r="HH10" s="293"/>
      <c r="HI10" s="293"/>
      <c r="HJ10" s="293"/>
      <c r="HK10" s="293"/>
      <c r="HL10" s="293"/>
      <c r="HM10" s="293"/>
      <c r="HN10" s="293"/>
      <c r="HO10" s="293"/>
      <c r="HP10" s="293"/>
      <c r="HQ10" s="293"/>
      <c r="HR10" s="293"/>
      <c r="HS10" s="293"/>
      <c r="HT10" s="293"/>
      <c r="HU10" s="293"/>
      <c r="HV10" s="293"/>
      <c r="HW10" s="293"/>
      <c r="HX10" s="293"/>
      <c r="HY10" s="293"/>
      <c r="HZ10" s="293"/>
      <c r="IA10" s="293"/>
      <c r="IB10" s="293"/>
      <c r="IC10" s="293"/>
      <c r="ID10" s="293"/>
      <c r="IE10" s="293"/>
      <c r="IF10" s="293"/>
      <c r="IG10" s="293"/>
      <c r="IH10" s="293"/>
      <c r="II10" s="293"/>
      <c r="IJ10" s="293"/>
      <c r="IK10" s="293"/>
      <c r="IL10" s="293"/>
      <c r="IM10" s="293"/>
      <c r="IN10" s="293"/>
      <c r="IO10" s="293"/>
      <c r="IP10" s="293"/>
      <c r="IQ10" s="293"/>
      <c r="IR10" s="293"/>
      <c r="IS10" s="293"/>
      <c r="IT10" s="293"/>
      <c r="IU10" s="293"/>
      <c r="IV10" s="293"/>
      <c r="IW10" s="293"/>
      <c r="IX10" s="293"/>
      <c r="IY10" s="293"/>
      <c r="IZ10" s="293"/>
      <c r="JA10" s="293"/>
      <c r="JB10" s="293"/>
      <c r="JC10" s="293"/>
      <c r="JD10" s="293"/>
      <c r="JE10" s="293"/>
      <c r="JF10" s="293"/>
      <c r="JG10" s="293"/>
      <c r="JH10" s="293"/>
      <c r="JI10" s="293"/>
      <c r="JJ10" s="293"/>
      <c r="JK10" s="293"/>
      <c r="JL10" s="293"/>
      <c r="JM10" s="293"/>
      <c r="JN10" s="293"/>
      <c r="JO10" s="293"/>
      <c r="JP10" s="293"/>
      <c r="JQ10" s="293"/>
      <c r="JR10" s="293"/>
      <c r="JS10" s="293"/>
      <c r="JT10" s="293"/>
      <c r="JU10" s="293"/>
      <c r="JV10" s="293"/>
      <c r="JW10" s="293"/>
      <c r="JX10" s="293"/>
      <c r="JY10" s="293"/>
      <c r="JZ10" s="293"/>
      <c r="KA10" s="293"/>
      <c r="KB10" s="293"/>
      <c r="KC10" s="293"/>
      <c r="KD10" s="293"/>
      <c r="KE10" s="293"/>
      <c r="KF10" s="293"/>
      <c r="KG10" s="293"/>
      <c r="KH10" s="293"/>
      <c r="KI10" s="293"/>
      <c r="KJ10" s="293"/>
      <c r="KK10" s="293"/>
      <c r="KL10" s="293"/>
      <c r="KM10" s="293"/>
      <c r="KN10" s="293"/>
      <c r="KO10" s="293"/>
      <c r="KP10" s="293"/>
      <c r="KQ10" s="293"/>
      <c r="KR10" s="293"/>
      <c r="KS10" s="293"/>
      <c r="KT10" s="293"/>
      <c r="KU10" s="293"/>
      <c r="KV10" s="293"/>
      <c r="KW10" s="293"/>
      <c r="KX10" s="293"/>
      <c r="KY10" s="293"/>
      <c r="KZ10" s="293"/>
      <c r="LA10" s="293"/>
      <c r="LB10" s="293"/>
      <c r="LC10" s="293"/>
      <c r="LD10" s="293"/>
      <c r="LE10" s="293"/>
      <c r="LF10" s="293"/>
      <c r="LG10" s="293"/>
      <c r="LH10" s="293"/>
      <c r="LI10" s="293"/>
      <c r="LJ10" s="293"/>
      <c r="LK10" s="293"/>
      <c r="LL10" s="293"/>
      <c r="LM10" s="293"/>
      <c r="LN10" s="293"/>
      <c r="LO10" s="293"/>
      <c r="LP10" s="293"/>
      <c r="LQ10" s="293"/>
      <c r="LR10" s="293"/>
      <c r="LS10" s="293"/>
      <c r="LT10" s="293"/>
      <c r="LU10" s="293"/>
      <c r="LV10" s="293"/>
      <c r="LW10" s="293"/>
      <c r="LX10" s="293"/>
      <c r="LY10" s="293"/>
      <c r="LZ10" s="293"/>
      <c r="MA10" s="293"/>
      <c r="MB10" s="293"/>
      <c r="MC10" s="293"/>
      <c r="MD10" s="293"/>
      <c r="ME10" s="293"/>
      <c r="MF10" s="293"/>
      <c r="MG10" s="293"/>
      <c r="MH10" s="293"/>
      <c r="MI10" s="293"/>
      <c r="MJ10" s="293"/>
      <c r="MK10" s="293"/>
      <c r="ML10" s="293"/>
      <c r="MM10" s="293"/>
      <c r="MN10" s="293"/>
      <c r="MO10" s="293"/>
      <c r="MP10" s="293"/>
      <c r="MQ10" s="293"/>
      <c r="MR10" s="293"/>
      <c r="MS10" s="293"/>
      <c r="MT10" s="293"/>
      <c r="MU10" s="293"/>
      <c r="MV10" s="293"/>
      <c r="MW10" s="293"/>
      <c r="MX10" s="293"/>
      <c r="MY10" s="293"/>
      <c r="MZ10" s="293"/>
      <c r="NA10" s="293"/>
      <c r="NB10" s="293"/>
      <c r="NC10" s="293"/>
      <c r="ND10" s="293"/>
      <c r="NE10" s="293"/>
      <c r="NF10" s="293"/>
      <c r="NG10" s="293"/>
      <c r="NH10" s="293"/>
      <c r="NI10" s="293"/>
      <c r="NJ10" s="293"/>
      <c r="NK10" s="293"/>
      <c r="NL10" s="293"/>
      <c r="NM10" s="293"/>
      <c r="NN10" s="293"/>
      <c r="NO10" s="293"/>
      <c r="NP10" s="293"/>
      <c r="NQ10" s="293"/>
      <c r="NR10" s="293"/>
      <c r="NS10" s="293"/>
      <c r="NT10" s="293"/>
      <c r="NU10" s="293"/>
      <c r="NV10" s="293"/>
      <c r="NW10" s="293"/>
      <c r="NX10" s="293"/>
      <c r="NY10" s="293"/>
      <c r="NZ10" s="293"/>
      <c r="OA10" s="293"/>
      <c r="OB10" s="293"/>
      <c r="OC10" s="293"/>
      <c r="OD10" s="293"/>
      <c r="OE10" s="293"/>
      <c r="OF10" s="293"/>
      <c r="OG10" s="293"/>
      <c r="OH10" s="293"/>
      <c r="OI10" s="293"/>
      <c r="OJ10" s="293"/>
      <c r="OK10" s="293"/>
      <c r="OL10" s="293"/>
      <c r="OM10" s="293"/>
      <c r="ON10" s="293"/>
      <c r="OO10" s="293"/>
      <c r="OP10" s="293"/>
      <c r="OQ10" s="293"/>
      <c r="OR10" s="293"/>
      <c r="OS10" s="293"/>
      <c r="OT10" s="293"/>
      <c r="OU10" s="293"/>
      <c r="OV10" s="293"/>
      <c r="OW10" s="293"/>
      <c r="OX10" s="293"/>
      <c r="OY10" s="293"/>
      <c r="OZ10" s="293"/>
      <c r="PA10" s="293"/>
      <c r="PB10" s="293"/>
      <c r="PC10" s="293"/>
      <c r="PD10" s="293"/>
      <c r="PE10" s="293"/>
      <c r="PF10" s="293"/>
      <c r="PG10" s="293"/>
      <c r="PH10" s="293"/>
      <c r="PI10" s="293"/>
      <c r="PJ10" s="293"/>
      <c r="PK10" s="293"/>
      <c r="PL10" s="293"/>
      <c r="PM10" s="293"/>
      <c r="PN10" s="293"/>
      <c r="PO10" s="293"/>
      <c r="PP10" s="293"/>
      <c r="PQ10" s="293"/>
      <c r="PR10" s="293"/>
      <c r="PS10" s="293"/>
      <c r="PT10" s="293"/>
      <c r="PU10" s="293"/>
      <c r="PV10" s="293"/>
      <c r="PW10" s="293"/>
      <c r="PX10" s="293"/>
      <c r="PY10" s="293"/>
      <c r="PZ10" s="293"/>
      <c r="QA10" s="293"/>
      <c r="QB10" s="293"/>
      <c r="QC10" s="293"/>
      <c r="QD10" s="293"/>
      <c r="QE10" s="293"/>
      <c r="QF10" s="293"/>
      <c r="QG10" s="293"/>
      <c r="QH10" s="293"/>
      <c r="QI10" s="293"/>
      <c r="QJ10" s="293"/>
      <c r="QK10" s="293"/>
      <c r="QL10" s="293"/>
      <c r="QM10" s="293"/>
      <c r="QN10" s="293"/>
      <c r="QO10" s="293"/>
      <c r="QP10" s="293"/>
      <c r="QQ10" s="293"/>
      <c r="QR10" s="293"/>
      <c r="QS10" s="293"/>
      <c r="QT10" s="293"/>
      <c r="QU10" s="293"/>
      <c r="QV10" s="293"/>
      <c r="QW10" s="293"/>
      <c r="QX10" s="293"/>
      <c r="QY10" s="293"/>
      <c r="QZ10" s="293"/>
      <c r="RA10" s="293"/>
      <c r="RB10" s="293"/>
      <c r="RC10" s="293"/>
      <c r="RD10" s="293"/>
      <c r="RE10" s="293"/>
      <c r="RF10" s="293"/>
      <c r="RG10" s="293"/>
      <c r="RH10" s="293"/>
      <c r="RI10" s="293"/>
      <c r="RJ10" s="293"/>
      <c r="RK10" s="293"/>
      <c r="RL10" s="293"/>
      <c r="RM10" s="293"/>
      <c r="RN10" s="293"/>
      <c r="RO10" s="293"/>
      <c r="RP10" s="293"/>
      <c r="RQ10" s="293"/>
      <c r="RR10" s="293"/>
      <c r="RS10" s="293"/>
      <c r="RT10" s="293"/>
      <c r="RU10" s="293"/>
      <c r="RV10" s="293"/>
      <c r="RW10" s="293"/>
      <c r="RX10" s="293"/>
      <c r="RY10" s="293"/>
      <c r="RZ10" s="293"/>
      <c r="SA10" s="293"/>
      <c r="SB10" s="293"/>
      <c r="SC10" s="293"/>
      <c r="SD10" s="293"/>
      <c r="SE10" s="293"/>
      <c r="SF10" s="293"/>
      <c r="SG10" s="293"/>
      <c r="SH10" s="293"/>
      <c r="SI10" s="293"/>
      <c r="SJ10" s="293"/>
      <c r="SK10" s="293"/>
      <c r="SL10" s="293"/>
      <c r="SM10" s="293"/>
      <c r="SN10" s="293"/>
      <c r="SO10" s="293"/>
      <c r="SP10" s="293"/>
      <c r="SQ10" s="293"/>
      <c r="SR10" s="293"/>
      <c r="SS10" s="293"/>
      <c r="ST10" s="293"/>
      <c r="SU10" s="293"/>
      <c r="SV10" s="293"/>
      <c r="SW10" s="293"/>
      <c r="SX10" s="293"/>
      <c r="SY10" s="293"/>
      <c r="SZ10" s="293"/>
      <c r="TA10" s="293"/>
      <c r="TB10" s="293"/>
      <c r="TC10" s="293"/>
      <c r="TD10" s="293"/>
      <c r="TE10" s="293"/>
      <c r="TF10" s="293"/>
      <c r="TG10" s="293"/>
      <c r="TH10" s="293"/>
      <c r="TI10" s="293"/>
      <c r="TJ10" s="293"/>
      <c r="TK10" s="293"/>
      <c r="TL10" s="293"/>
      <c r="TM10" s="293"/>
      <c r="TN10" s="293"/>
      <c r="TO10" s="293"/>
      <c r="TP10" s="293"/>
      <c r="TQ10" s="293"/>
      <c r="TR10" s="293"/>
      <c r="TS10" s="293"/>
      <c r="TT10" s="293"/>
      <c r="TU10" s="293"/>
      <c r="TV10" s="293"/>
      <c r="TW10" s="293"/>
      <c r="TX10" s="293"/>
      <c r="TY10" s="293"/>
      <c r="TZ10" s="293"/>
      <c r="UA10" s="293"/>
      <c r="UB10" s="293"/>
      <c r="UC10" s="293"/>
      <c r="UD10" s="293"/>
      <c r="UE10" s="293"/>
      <c r="UF10" s="293"/>
      <c r="UG10" s="293"/>
      <c r="UH10" s="293"/>
      <c r="UI10" s="293"/>
      <c r="UJ10" s="293"/>
      <c r="UK10" s="293"/>
      <c r="UL10" s="293"/>
      <c r="UM10" s="293"/>
      <c r="UN10" s="293"/>
      <c r="UO10" s="293"/>
      <c r="UP10" s="293"/>
      <c r="UQ10" s="293"/>
      <c r="UR10" s="293"/>
      <c r="US10" s="293"/>
      <c r="UT10" s="293"/>
      <c r="UU10" s="293"/>
      <c r="UV10" s="293"/>
      <c r="UW10" s="293"/>
      <c r="UX10" s="293"/>
      <c r="UY10" s="293"/>
      <c r="UZ10" s="293"/>
      <c r="VA10" s="293"/>
      <c r="VB10" s="293"/>
      <c r="VC10" s="293"/>
      <c r="VD10" s="293"/>
      <c r="VE10" s="293"/>
      <c r="VF10" s="293"/>
      <c r="VG10" s="293"/>
      <c r="VH10" s="293"/>
      <c r="VI10" s="293"/>
      <c r="VJ10" s="293"/>
      <c r="VK10" s="293"/>
      <c r="VL10" s="293"/>
      <c r="VM10" s="293"/>
      <c r="VN10" s="293"/>
      <c r="VO10" s="293"/>
      <c r="VP10" s="293"/>
      <c r="VQ10" s="293"/>
      <c r="VR10" s="293"/>
      <c r="VS10" s="293"/>
      <c r="VT10" s="293"/>
      <c r="VU10" s="293"/>
      <c r="VV10" s="293"/>
      <c r="VW10" s="293"/>
      <c r="VX10" s="293"/>
      <c r="VY10" s="293"/>
      <c r="VZ10" s="293"/>
      <c r="WA10" s="293"/>
      <c r="WB10" s="293"/>
      <c r="WC10" s="293"/>
      <c r="WD10" s="293"/>
      <c r="WE10" s="293"/>
      <c r="WF10" s="293"/>
      <c r="WG10" s="293"/>
      <c r="WH10" s="293"/>
      <c r="WI10" s="293"/>
      <c r="WJ10" s="293"/>
      <c r="WK10" s="293"/>
      <c r="WL10" s="293"/>
      <c r="WM10" s="293"/>
      <c r="WN10" s="293"/>
      <c r="WO10" s="293"/>
      <c r="WP10" s="293"/>
      <c r="WQ10" s="293"/>
      <c r="WR10" s="293"/>
      <c r="WS10" s="293"/>
      <c r="WT10" s="293"/>
      <c r="WU10" s="293"/>
      <c r="WV10" s="293"/>
      <c r="WW10" s="293"/>
      <c r="WX10" s="293"/>
      <c r="WY10" s="293"/>
      <c r="WZ10" s="293"/>
      <c r="XA10" s="293"/>
      <c r="XB10" s="293"/>
      <c r="XC10" s="293"/>
      <c r="XD10" s="293"/>
      <c r="XE10" s="293"/>
      <c r="XF10" s="293"/>
      <c r="XG10" s="293"/>
      <c r="XH10" s="293"/>
      <c r="XI10" s="293"/>
      <c r="XJ10" s="293"/>
      <c r="XK10" s="293"/>
      <c r="XL10" s="293"/>
      <c r="XM10" s="293"/>
      <c r="XN10" s="293"/>
      <c r="XO10" s="293"/>
      <c r="XP10" s="293"/>
      <c r="XQ10" s="293"/>
      <c r="XR10" s="293"/>
      <c r="XS10" s="293"/>
      <c r="XT10" s="293"/>
      <c r="XU10" s="293"/>
      <c r="XV10" s="293"/>
      <c r="XW10" s="293"/>
      <c r="XX10" s="293"/>
      <c r="XY10" s="293"/>
      <c r="XZ10" s="293"/>
      <c r="YA10" s="293"/>
      <c r="YB10" s="293"/>
      <c r="YC10" s="293"/>
      <c r="YD10" s="293"/>
      <c r="YE10" s="293"/>
      <c r="YF10" s="293"/>
      <c r="YG10" s="293"/>
      <c r="YH10" s="293"/>
      <c r="YI10" s="293"/>
      <c r="YJ10" s="293"/>
      <c r="YK10" s="293"/>
      <c r="YL10" s="293"/>
      <c r="YM10" s="293"/>
      <c r="YN10" s="293"/>
      <c r="YO10" s="293"/>
      <c r="YP10" s="293"/>
      <c r="YQ10" s="293"/>
      <c r="YR10" s="293"/>
      <c r="YS10" s="293"/>
      <c r="YT10" s="293"/>
      <c r="YU10" s="293"/>
      <c r="YV10" s="293"/>
      <c r="YW10" s="293"/>
      <c r="YX10" s="293"/>
      <c r="YY10" s="293"/>
      <c r="YZ10" s="293"/>
      <c r="ZA10" s="293"/>
      <c r="ZB10" s="293"/>
      <c r="ZC10" s="293"/>
      <c r="ZD10" s="293"/>
      <c r="ZE10" s="293"/>
      <c r="ZF10" s="293"/>
      <c r="ZG10" s="293"/>
      <c r="ZH10" s="293"/>
      <c r="ZI10" s="293"/>
      <c r="ZJ10" s="293"/>
      <c r="ZK10" s="293"/>
      <c r="ZL10" s="293"/>
      <c r="ZM10" s="293"/>
      <c r="ZN10" s="293"/>
      <c r="ZO10" s="293"/>
      <c r="ZP10" s="293"/>
      <c r="ZQ10" s="293"/>
      <c r="ZR10" s="293"/>
      <c r="ZS10" s="293"/>
      <c r="ZT10" s="293"/>
      <c r="ZU10" s="293"/>
      <c r="ZV10" s="293"/>
      <c r="ZW10" s="293"/>
      <c r="ZX10" s="293"/>
      <c r="ZY10" s="293"/>
      <c r="ZZ10" s="293"/>
      <c r="AAA10" s="293"/>
      <c r="AAB10" s="293"/>
      <c r="AAC10" s="293"/>
      <c r="AAD10" s="293"/>
      <c r="AAE10" s="293"/>
      <c r="AAF10" s="293"/>
      <c r="AAG10" s="293"/>
      <c r="AAH10" s="293"/>
      <c r="AAI10" s="293"/>
      <c r="AAJ10" s="293"/>
      <c r="AAK10" s="293"/>
      <c r="AAL10" s="293"/>
      <c r="AAM10" s="293"/>
      <c r="AAN10" s="293"/>
      <c r="AAO10" s="293"/>
      <c r="AAP10" s="293"/>
      <c r="AAQ10" s="293"/>
      <c r="AAR10" s="293"/>
      <c r="AAS10" s="293"/>
      <c r="AAT10" s="293"/>
      <c r="AAU10" s="293"/>
      <c r="AAV10" s="293"/>
      <c r="AAW10" s="293"/>
      <c r="AAX10" s="293"/>
      <c r="AAY10" s="293"/>
      <c r="AAZ10" s="293"/>
      <c r="ABA10" s="293"/>
      <c r="ABB10" s="293"/>
      <c r="ABC10" s="293"/>
      <c r="ABD10" s="293"/>
      <c r="ABE10" s="293"/>
      <c r="ABF10" s="293"/>
      <c r="ABG10" s="293"/>
      <c r="ABH10" s="293"/>
      <c r="ABI10" s="293"/>
      <c r="ABJ10" s="293"/>
      <c r="ABK10" s="293"/>
      <c r="ABL10" s="293"/>
      <c r="ABM10" s="293"/>
      <c r="ABN10" s="293"/>
      <c r="ABO10" s="293"/>
      <c r="ABP10" s="293"/>
      <c r="ABQ10" s="293"/>
      <c r="ABR10" s="293"/>
      <c r="ABS10" s="293"/>
      <c r="ABT10" s="293"/>
      <c r="ABU10" s="293"/>
      <c r="ABV10" s="293"/>
      <c r="ABW10" s="293"/>
      <c r="ABX10" s="293"/>
      <c r="ABY10" s="293"/>
      <c r="ABZ10" s="293"/>
      <c r="ACA10" s="293"/>
      <c r="ACB10" s="293"/>
      <c r="ACC10" s="293"/>
      <c r="ACD10" s="293"/>
      <c r="ACE10" s="293"/>
      <c r="ACF10" s="293"/>
      <c r="ACG10" s="293"/>
      <c r="ACH10" s="293"/>
      <c r="ACI10" s="293"/>
      <c r="ACJ10" s="293"/>
      <c r="ACK10" s="293"/>
      <c r="ACL10" s="293"/>
      <c r="ACM10" s="293"/>
      <c r="ACN10" s="293"/>
      <c r="ACO10" s="293"/>
      <c r="ACP10" s="293"/>
      <c r="ACQ10" s="293"/>
      <c r="ACR10" s="293"/>
      <c r="ACS10" s="293"/>
      <c r="ACT10" s="293"/>
      <c r="ACU10" s="293"/>
      <c r="ACV10" s="293"/>
      <c r="ACW10" s="293"/>
      <c r="ACX10" s="293"/>
      <c r="ACY10" s="293"/>
      <c r="ACZ10" s="293"/>
      <c r="ADA10" s="293"/>
      <c r="ADB10" s="293"/>
      <c r="ADC10" s="293"/>
      <c r="ADD10" s="293"/>
      <c r="ADE10" s="293"/>
      <c r="ADF10" s="293"/>
      <c r="ADG10" s="293"/>
      <c r="ADH10" s="293"/>
      <c r="ADI10" s="293"/>
      <c r="ADJ10" s="293"/>
      <c r="ADK10" s="293"/>
      <c r="ADL10" s="293"/>
      <c r="ADM10" s="293"/>
      <c r="ADN10" s="293"/>
      <c r="ADO10" s="293"/>
      <c r="ADP10" s="293"/>
      <c r="ADQ10" s="293"/>
      <c r="ADR10" s="293"/>
      <c r="ADS10" s="293"/>
      <c r="ADT10" s="293"/>
      <c r="ADU10" s="293"/>
      <c r="ADV10" s="293"/>
      <c r="ADW10" s="293"/>
      <c r="ADX10" s="293"/>
      <c r="ADY10" s="293"/>
      <c r="ADZ10" s="293"/>
      <c r="AEA10" s="293"/>
      <c r="AEB10" s="293"/>
      <c r="AEC10" s="293"/>
      <c r="AED10" s="293"/>
      <c r="AEE10" s="293"/>
      <c r="AEF10" s="293"/>
      <c r="AEG10" s="293"/>
      <c r="AEH10" s="293"/>
      <c r="AEI10" s="293"/>
      <c r="AEJ10" s="293"/>
      <c r="AEK10" s="293"/>
      <c r="AEL10" s="293"/>
      <c r="AEM10" s="293"/>
      <c r="AEN10" s="293"/>
      <c r="AEO10" s="293"/>
      <c r="AEP10" s="293"/>
      <c r="AEQ10" s="293"/>
      <c r="AER10" s="293"/>
      <c r="AES10" s="293"/>
      <c r="AET10" s="293"/>
      <c r="AEU10" s="293"/>
      <c r="AEV10" s="293"/>
      <c r="AEW10" s="293"/>
      <c r="AEX10" s="293"/>
      <c r="AEY10" s="293"/>
      <c r="AEZ10" s="293"/>
      <c r="AFA10" s="293"/>
      <c r="AFB10" s="293"/>
      <c r="AFC10" s="293"/>
      <c r="AFD10" s="293"/>
      <c r="AFE10" s="293"/>
      <c r="AFF10" s="293"/>
      <c r="AFG10" s="293"/>
      <c r="AFH10" s="293"/>
      <c r="AFI10" s="293"/>
      <c r="AFJ10" s="293"/>
      <c r="AFK10" s="293"/>
      <c r="AFL10" s="293"/>
      <c r="AFM10" s="293"/>
      <c r="AFN10" s="293"/>
      <c r="AFO10" s="293"/>
      <c r="AFP10" s="293"/>
      <c r="AFQ10" s="293"/>
      <c r="AFR10" s="293"/>
      <c r="AFS10" s="293"/>
      <c r="AFT10" s="293"/>
      <c r="AFU10" s="293"/>
      <c r="AFV10" s="293"/>
      <c r="AFW10" s="293"/>
      <c r="AFX10" s="293"/>
      <c r="AFY10" s="293"/>
      <c r="AFZ10" s="293"/>
      <c r="AGA10" s="293"/>
      <c r="AGB10" s="293"/>
      <c r="AGC10" s="293"/>
      <c r="AGD10" s="293"/>
      <c r="AGE10" s="293"/>
      <c r="AGF10" s="293"/>
      <c r="AGG10" s="293"/>
      <c r="AGH10" s="293"/>
      <c r="AGI10" s="293"/>
      <c r="AGJ10" s="293"/>
      <c r="AGK10" s="293"/>
      <c r="AGL10" s="293"/>
      <c r="AGM10" s="293"/>
      <c r="AGN10" s="293"/>
      <c r="AGO10" s="293"/>
      <c r="AGP10" s="293"/>
      <c r="AGQ10" s="293"/>
      <c r="AGR10" s="293"/>
      <c r="AGS10" s="293"/>
      <c r="AGT10" s="293"/>
      <c r="AGU10" s="293"/>
      <c r="AGV10" s="293"/>
      <c r="AGW10" s="293"/>
      <c r="AGX10" s="293"/>
      <c r="AGY10" s="293"/>
      <c r="AGZ10" s="293"/>
      <c r="AHA10" s="293"/>
      <c r="AHB10" s="293"/>
      <c r="AHC10" s="293"/>
      <c r="AHD10" s="293"/>
      <c r="AHE10" s="293"/>
      <c r="AHF10" s="293"/>
      <c r="AHG10" s="293"/>
      <c r="AHH10" s="293"/>
      <c r="AHI10" s="293"/>
      <c r="AHJ10" s="293"/>
      <c r="AHK10" s="293"/>
      <c r="AHL10" s="293"/>
      <c r="AHM10" s="293"/>
      <c r="AHN10" s="293"/>
      <c r="AHO10" s="293"/>
      <c r="AHP10" s="293"/>
      <c r="AHQ10" s="293"/>
      <c r="AHR10" s="293"/>
      <c r="AHS10" s="293"/>
      <c r="AHT10" s="293"/>
      <c r="AHU10" s="293"/>
      <c r="AHV10" s="293"/>
      <c r="AHW10" s="293"/>
      <c r="AHX10" s="293"/>
      <c r="AHY10" s="293"/>
      <c r="AHZ10" s="293"/>
      <c r="AIA10" s="293"/>
      <c r="AIB10" s="293"/>
      <c r="AIC10" s="293"/>
      <c r="AID10" s="293"/>
      <c r="AIE10" s="293"/>
      <c r="AIF10" s="293"/>
      <c r="AIG10" s="293"/>
      <c r="AIH10" s="293"/>
      <c r="AII10" s="293"/>
      <c r="AIJ10" s="293"/>
      <c r="AIK10" s="293"/>
      <c r="AIL10" s="293"/>
      <c r="AIM10" s="293"/>
      <c r="AIN10" s="293"/>
      <c r="AIO10" s="293"/>
      <c r="AIP10" s="293"/>
      <c r="AIQ10" s="293"/>
      <c r="AIR10" s="293"/>
      <c r="AIS10" s="293"/>
      <c r="AIT10" s="293"/>
      <c r="AIU10" s="293"/>
      <c r="AIV10" s="293"/>
      <c r="AIW10" s="293"/>
      <c r="AIX10" s="293"/>
      <c r="AIY10" s="293"/>
      <c r="AIZ10" s="293"/>
      <c r="AJA10" s="293"/>
      <c r="AJB10" s="293"/>
      <c r="AJC10" s="293"/>
      <c r="AJD10" s="293"/>
      <c r="AJE10" s="293"/>
      <c r="AJF10" s="293"/>
      <c r="AJG10" s="293"/>
      <c r="AJH10" s="293"/>
      <c r="AJI10" s="293"/>
      <c r="AJJ10" s="293"/>
      <c r="AJK10" s="293"/>
      <c r="AJL10" s="293"/>
      <c r="AJM10" s="293"/>
      <c r="AJN10" s="293"/>
      <c r="AJO10" s="293"/>
      <c r="AJP10" s="293"/>
      <c r="AJQ10" s="293"/>
      <c r="AJR10" s="293"/>
      <c r="AJS10" s="293"/>
      <c r="AJT10" s="293"/>
      <c r="AJU10" s="293"/>
      <c r="AJV10" s="293"/>
      <c r="AJW10" s="293"/>
      <c r="AJX10" s="293"/>
      <c r="AJY10" s="293"/>
      <c r="AJZ10" s="293"/>
      <c r="AKA10" s="293"/>
      <c r="AKB10" s="293"/>
      <c r="AKC10" s="293"/>
      <c r="AKD10" s="293"/>
      <c r="AKE10" s="293"/>
      <c r="AKF10" s="293"/>
      <c r="AKG10" s="293"/>
      <c r="AKH10" s="293"/>
      <c r="AKI10" s="293"/>
      <c r="AKJ10" s="293"/>
      <c r="AKK10" s="293"/>
      <c r="AKL10" s="293"/>
      <c r="AKM10" s="293"/>
      <c r="AKN10" s="293"/>
      <c r="AKO10" s="293"/>
      <c r="AKP10" s="293"/>
      <c r="AKQ10" s="293"/>
      <c r="AKR10" s="293"/>
      <c r="AKS10" s="293"/>
      <c r="AKT10" s="293"/>
      <c r="AKU10" s="293"/>
      <c r="AKV10" s="293"/>
      <c r="AKW10" s="293"/>
      <c r="AKX10" s="293"/>
      <c r="AKY10" s="293"/>
      <c r="AKZ10" s="293"/>
      <c r="ALA10" s="293"/>
      <c r="ALB10" s="293"/>
      <c r="ALC10" s="293"/>
      <c r="ALD10" s="293"/>
      <c r="ALE10" s="293"/>
      <c r="ALF10" s="293"/>
      <c r="ALG10" s="293"/>
      <c r="ALH10" s="293"/>
      <c r="ALI10" s="293"/>
      <c r="ALJ10" s="293"/>
      <c r="ALK10" s="293"/>
      <c r="ALL10" s="293"/>
      <c r="ALM10" s="293"/>
      <c r="ALN10" s="293"/>
      <c r="ALO10" s="293"/>
      <c r="ALP10" s="293"/>
      <c r="ALQ10" s="293"/>
      <c r="ALR10" s="293"/>
      <c r="ALS10" s="293"/>
      <c r="ALT10" s="293"/>
      <c r="ALU10" s="293"/>
      <c r="ALV10" s="293"/>
      <c r="ALW10" s="293"/>
      <c r="ALX10" s="293"/>
      <c r="ALY10" s="293"/>
      <c r="ALZ10" s="293"/>
      <c r="AMA10" s="293"/>
      <c r="AMB10" s="293"/>
      <c r="AMC10" s="293"/>
      <c r="AMD10" s="293"/>
      <c r="AME10" s="293"/>
      <c r="AMF10" s="293"/>
      <c r="AMG10" s="293"/>
      <c r="AMH10" s="293"/>
      <c r="AMI10" s="293"/>
      <c r="AMJ10" s="293"/>
      <c r="AMK10" s="293"/>
    </row>
    <row r="11" spans="1:1025" s="294" customFormat="1" ht="23.25" customHeight="1">
      <c r="A11" s="292">
        <v>10</v>
      </c>
      <c r="B11" s="296" t="s">
        <v>156</v>
      </c>
      <c r="C11" s="526">
        <f>'Customer Details'!K4</f>
        <v>0</v>
      </c>
      <c r="D11" s="526"/>
      <c r="E11" s="526"/>
      <c r="F11" s="526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  <c r="S11" s="313"/>
      <c r="T11" s="313"/>
      <c r="U11" s="313"/>
      <c r="V11" s="293"/>
      <c r="W11" s="293"/>
      <c r="X11" s="293"/>
      <c r="Y11" s="293"/>
      <c r="Z11" s="293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  <c r="AN11" s="293"/>
      <c r="AO11" s="293"/>
      <c r="AP11" s="293"/>
      <c r="AQ11" s="293"/>
      <c r="AR11" s="293"/>
      <c r="AS11" s="293"/>
      <c r="AT11" s="293"/>
      <c r="AU11" s="293"/>
      <c r="AV11" s="293"/>
      <c r="AW11" s="293"/>
      <c r="AX11" s="293"/>
      <c r="AY11" s="293"/>
      <c r="AZ11" s="293"/>
      <c r="BA11" s="293"/>
      <c r="BB11" s="293"/>
      <c r="BC11" s="293"/>
      <c r="BD11" s="293"/>
      <c r="BE11" s="293"/>
      <c r="BF11" s="293"/>
      <c r="BG11" s="293"/>
      <c r="BH11" s="293"/>
      <c r="BI11" s="293"/>
      <c r="BJ11" s="293"/>
      <c r="BK11" s="293"/>
      <c r="BL11" s="293"/>
      <c r="BM11" s="293"/>
      <c r="BN11" s="293"/>
      <c r="BO11" s="293"/>
      <c r="BP11" s="293"/>
      <c r="BQ11" s="293"/>
      <c r="BR11" s="293"/>
      <c r="BS11" s="293"/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/>
      <c r="CE11" s="293"/>
      <c r="CF11" s="293"/>
      <c r="CG11" s="293"/>
      <c r="CH11" s="293"/>
      <c r="CI11" s="293"/>
      <c r="CJ11" s="293"/>
      <c r="CK11" s="293"/>
      <c r="CL11" s="293"/>
      <c r="CM11" s="293"/>
      <c r="CN11" s="293"/>
      <c r="CO11" s="293"/>
      <c r="CP11" s="293"/>
      <c r="CQ11" s="293"/>
      <c r="CR11" s="293"/>
      <c r="CS11" s="293"/>
      <c r="CT11" s="293"/>
      <c r="CU11" s="293"/>
      <c r="CV11" s="293"/>
      <c r="CW11" s="293"/>
      <c r="CX11" s="293"/>
      <c r="CY11" s="293"/>
      <c r="CZ11" s="293"/>
      <c r="DA11" s="293"/>
      <c r="DB11" s="293"/>
      <c r="DC11" s="293"/>
      <c r="DD11" s="293"/>
      <c r="DE11" s="293"/>
      <c r="DF11" s="293"/>
      <c r="DG11" s="293"/>
      <c r="DH11" s="293"/>
      <c r="DI11" s="293"/>
      <c r="DJ11" s="293"/>
      <c r="DK11" s="293"/>
      <c r="DL11" s="293"/>
      <c r="DM11" s="293"/>
      <c r="DN11" s="293"/>
      <c r="DO11" s="293"/>
      <c r="DP11" s="293"/>
      <c r="DQ11" s="293"/>
      <c r="DR11" s="293"/>
      <c r="DS11" s="293"/>
      <c r="DT11" s="293"/>
      <c r="DU11" s="293"/>
      <c r="DV11" s="293"/>
      <c r="DW11" s="293"/>
      <c r="DX11" s="293"/>
      <c r="DY11" s="293"/>
      <c r="DZ11" s="293"/>
      <c r="EA11" s="293"/>
      <c r="EB11" s="293"/>
      <c r="EC11" s="293"/>
      <c r="ED11" s="293"/>
      <c r="EE11" s="293"/>
      <c r="EF11" s="293"/>
      <c r="EG11" s="293"/>
      <c r="EH11" s="293"/>
      <c r="EI11" s="293"/>
      <c r="EJ11" s="293"/>
      <c r="EK11" s="293"/>
      <c r="EL11" s="293"/>
      <c r="EM11" s="293"/>
      <c r="EN11" s="293"/>
      <c r="EO11" s="293"/>
      <c r="EP11" s="293"/>
      <c r="EQ11" s="293"/>
      <c r="ER11" s="293"/>
      <c r="ES11" s="293"/>
      <c r="ET11" s="293"/>
      <c r="EU11" s="293"/>
      <c r="EV11" s="293"/>
      <c r="EW11" s="293"/>
      <c r="EX11" s="293"/>
      <c r="EY11" s="293"/>
      <c r="EZ11" s="293"/>
      <c r="FA11" s="293"/>
      <c r="FB11" s="293"/>
      <c r="FC11" s="293"/>
      <c r="FD11" s="293"/>
      <c r="FE11" s="293"/>
      <c r="FF11" s="293"/>
      <c r="FG11" s="293"/>
      <c r="FH11" s="293"/>
      <c r="FI11" s="293"/>
      <c r="FJ11" s="293"/>
      <c r="FK11" s="293"/>
      <c r="FL11" s="293"/>
      <c r="FM11" s="293"/>
      <c r="FN11" s="293"/>
      <c r="FO11" s="293"/>
      <c r="FP11" s="293"/>
      <c r="FQ11" s="293"/>
      <c r="FR11" s="293"/>
      <c r="FS11" s="293"/>
      <c r="FT11" s="293"/>
      <c r="FU11" s="293"/>
      <c r="FV11" s="293"/>
      <c r="FW11" s="293"/>
      <c r="FX11" s="293"/>
      <c r="FY11" s="293"/>
      <c r="FZ11" s="293"/>
      <c r="GA11" s="293"/>
      <c r="GB11" s="293"/>
      <c r="GC11" s="293"/>
      <c r="GD11" s="293"/>
      <c r="GE11" s="293"/>
      <c r="GF11" s="293"/>
      <c r="GG11" s="293"/>
      <c r="GH11" s="293"/>
      <c r="GI11" s="293"/>
      <c r="GJ11" s="293"/>
      <c r="GK11" s="293"/>
      <c r="GL11" s="293"/>
      <c r="GM11" s="293"/>
      <c r="GN11" s="293"/>
      <c r="GO11" s="293"/>
      <c r="GP11" s="293"/>
      <c r="GQ11" s="293"/>
      <c r="GR11" s="293"/>
      <c r="GS11" s="293"/>
      <c r="GT11" s="293"/>
      <c r="GU11" s="293"/>
      <c r="GV11" s="293"/>
      <c r="GW11" s="293"/>
      <c r="GX11" s="293"/>
      <c r="GY11" s="293"/>
      <c r="GZ11" s="293"/>
      <c r="HA11" s="293"/>
      <c r="HB11" s="293"/>
      <c r="HC11" s="293"/>
      <c r="HD11" s="293"/>
      <c r="HE11" s="293"/>
      <c r="HF11" s="293"/>
      <c r="HG11" s="293"/>
      <c r="HH11" s="293"/>
      <c r="HI11" s="293"/>
      <c r="HJ11" s="293"/>
      <c r="HK11" s="293"/>
      <c r="HL11" s="293"/>
      <c r="HM11" s="293"/>
      <c r="HN11" s="293"/>
      <c r="HO11" s="293"/>
      <c r="HP11" s="293"/>
      <c r="HQ11" s="293"/>
      <c r="HR11" s="293"/>
      <c r="HS11" s="293"/>
      <c r="HT11" s="293"/>
      <c r="HU11" s="293"/>
      <c r="HV11" s="293"/>
      <c r="HW11" s="293"/>
      <c r="HX11" s="293"/>
      <c r="HY11" s="293"/>
      <c r="HZ11" s="293"/>
      <c r="IA11" s="293"/>
      <c r="IB11" s="293"/>
      <c r="IC11" s="293"/>
      <c r="ID11" s="293"/>
      <c r="IE11" s="293"/>
      <c r="IF11" s="293"/>
      <c r="IG11" s="293"/>
      <c r="IH11" s="293"/>
      <c r="II11" s="293"/>
      <c r="IJ11" s="293"/>
      <c r="IK11" s="293"/>
      <c r="IL11" s="293"/>
      <c r="IM11" s="293"/>
      <c r="IN11" s="293"/>
      <c r="IO11" s="293"/>
      <c r="IP11" s="293"/>
      <c r="IQ11" s="293"/>
      <c r="IR11" s="293"/>
      <c r="IS11" s="293"/>
      <c r="IT11" s="293"/>
      <c r="IU11" s="293"/>
      <c r="IV11" s="293"/>
      <c r="IW11" s="293"/>
      <c r="IX11" s="293"/>
      <c r="IY11" s="293"/>
      <c r="IZ11" s="293"/>
      <c r="JA11" s="293"/>
      <c r="JB11" s="293"/>
      <c r="JC11" s="293"/>
      <c r="JD11" s="293"/>
      <c r="JE11" s="293"/>
      <c r="JF11" s="293"/>
      <c r="JG11" s="293"/>
      <c r="JH11" s="293"/>
      <c r="JI11" s="293"/>
      <c r="JJ11" s="293"/>
      <c r="JK11" s="293"/>
      <c r="JL11" s="293"/>
      <c r="JM11" s="293"/>
      <c r="JN11" s="293"/>
      <c r="JO11" s="293"/>
      <c r="JP11" s="293"/>
      <c r="JQ11" s="293"/>
      <c r="JR11" s="293"/>
      <c r="JS11" s="293"/>
      <c r="JT11" s="293"/>
      <c r="JU11" s="293"/>
      <c r="JV11" s="293"/>
      <c r="JW11" s="293"/>
      <c r="JX11" s="293"/>
      <c r="JY11" s="293"/>
      <c r="JZ11" s="293"/>
      <c r="KA11" s="293"/>
      <c r="KB11" s="293"/>
      <c r="KC11" s="293"/>
      <c r="KD11" s="293"/>
      <c r="KE11" s="293"/>
      <c r="KF11" s="293"/>
      <c r="KG11" s="293"/>
      <c r="KH11" s="293"/>
      <c r="KI11" s="293"/>
      <c r="KJ11" s="293"/>
      <c r="KK11" s="293"/>
      <c r="KL11" s="293"/>
      <c r="KM11" s="293"/>
      <c r="KN11" s="293"/>
      <c r="KO11" s="293"/>
      <c r="KP11" s="293"/>
      <c r="KQ11" s="293"/>
      <c r="KR11" s="293"/>
      <c r="KS11" s="293"/>
      <c r="KT11" s="293"/>
      <c r="KU11" s="293"/>
      <c r="KV11" s="293"/>
      <c r="KW11" s="293"/>
      <c r="KX11" s="293"/>
      <c r="KY11" s="293"/>
      <c r="KZ11" s="293"/>
      <c r="LA11" s="293"/>
      <c r="LB11" s="293"/>
      <c r="LC11" s="293"/>
      <c r="LD11" s="293"/>
      <c r="LE11" s="293"/>
      <c r="LF11" s="293"/>
      <c r="LG11" s="293"/>
      <c r="LH11" s="293"/>
      <c r="LI11" s="293"/>
      <c r="LJ11" s="293"/>
      <c r="LK11" s="293"/>
      <c r="LL11" s="293"/>
      <c r="LM11" s="293"/>
      <c r="LN11" s="293"/>
      <c r="LO11" s="293"/>
      <c r="LP11" s="293"/>
      <c r="LQ11" s="293"/>
      <c r="LR11" s="293"/>
      <c r="LS11" s="293"/>
      <c r="LT11" s="293"/>
      <c r="LU11" s="293"/>
      <c r="LV11" s="293"/>
      <c r="LW11" s="293"/>
      <c r="LX11" s="293"/>
      <c r="LY11" s="293"/>
      <c r="LZ11" s="293"/>
      <c r="MA11" s="293"/>
      <c r="MB11" s="293"/>
      <c r="MC11" s="293"/>
      <c r="MD11" s="293"/>
      <c r="ME11" s="293"/>
      <c r="MF11" s="293"/>
      <c r="MG11" s="293"/>
      <c r="MH11" s="293"/>
      <c r="MI11" s="293"/>
      <c r="MJ11" s="293"/>
      <c r="MK11" s="293"/>
      <c r="ML11" s="293"/>
      <c r="MM11" s="293"/>
      <c r="MN11" s="293"/>
      <c r="MO11" s="293"/>
      <c r="MP11" s="293"/>
      <c r="MQ11" s="293"/>
      <c r="MR11" s="293"/>
      <c r="MS11" s="293"/>
      <c r="MT11" s="293"/>
      <c r="MU11" s="293"/>
      <c r="MV11" s="293"/>
      <c r="MW11" s="293"/>
      <c r="MX11" s="293"/>
      <c r="MY11" s="293"/>
      <c r="MZ11" s="293"/>
      <c r="NA11" s="293"/>
      <c r="NB11" s="293"/>
      <c r="NC11" s="293"/>
      <c r="ND11" s="293"/>
      <c r="NE11" s="293"/>
      <c r="NF11" s="293"/>
      <c r="NG11" s="293"/>
      <c r="NH11" s="293"/>
      <c r="NI11" s="293"/>
      <c r="NJ11" s="293"/>
      <c r="NK11" s="293"/>
      <c r="NL11" s="293"/>
      <c r="NM11" s="293"/>
      <c r="NN11" s="293"/>
      <c r="NO11" s="293"/>
      <c r="NP11" s="293"/>
      <c r="NQ11" s="293"/>
      <c r="NR11" s="293"/>
      <c r="NS11" s="293"/>
      <c r="NT11" s="293"/>
      <c r="NU11" s="293"/>
      <c r="NV11" s="293"/>
      <c r="NW11" s="293"/>
      <c r="NX11" s="293"/>
      <c r="NY11" s="293"/>
      <c r="NZ11" s="293"/>
      <c r="OA11" s="293"/>
      <c r="OB11" s="293"/>
      <c r="OC11" s="293"/>
      <c r="OD11" s="293"/>
      <c r="OE11" s="293"/>
      <c r="OF11" s="293"/>
      <c r="OG11" s="293"/>
      <c r="OH11" s="293"/>
      <c r="OI11" s="293"/>
      <c r="OJ11" s="293"/>
      <c r="OK11" s="293"/>
      <c r="OL11" s="293"/>
      <c r="OM11" s="293"/>
      <c r="ON11" s="293"/>
      <c r="OO11" s="293"/>
      <c r="OP11" s="293"/>
      <c r="OQ11" s="293"/>
      <c r="OR11" s="293"/>
      <c r="OS11" s="293"/>
      <c r="OT11" s="293"/>
      <c r="OU11" s="293"/>
      <c r="OV11" s="293"/>
      <c r="OW11" s="293"/>
      <c r="OX11" s="293"/>
      <c r="OY11" s="293"/>
      <c r="OZ11" s="293"/>
      <c r="PA11" s="293"/>
      <c r="PB11" s="293"/>
      <c r="PC11" s="293"/>
      <c r="PD11" s="293"/>
      <c r="PE11" s="293"/>
      <c r="PF11" s="293"/>
      <c r="PG11" s="293"/>
      <c r="PH11" s="293"/>
      <c r="PI11" s="293"/>
      <c r="PJ11" s="293"/>
      <c r="PK11" s="293"/>
      <c r="PL11" s="293"/>
      <c r="PM11" s="293"/>
      <c r="PN11" s="293"/>
      <c r="PO11" s="293"/>
      <c r="PP11" s="293"/>
      <c r="PQ11" s="293"/>
      <c r="PR11" s="293"/>
      <c r="PS11" s="293"/>
      <c r="PT11" s="293"/>
      <c r="PU11" s="293"/>
      <c r="PV11" s="293"/>
      <c r="PW11" s="293"/>
      <c r="PX11" s="293"/>
      <c r="PY11" s="293"/>
      <c r="PZ11" s="293"/>
      <c r="QA11" s="293"/>
      <c r="QB11" s="293"/>
      <c r="QC11" s="293"/>
      <c r="QD11" s="293"/>
      <c r="QE11" s="293"/>
      <c r="QF11" s="293"/>
      <c r="QG11" s="293"/>
      <c r="QH11" s="293"/>
      <c r="QI11" s="293"/>
      <c r="QJ11" s="293"/>
      <c r="QK11" s="293"/>
      <c r="QL11" s="293"/>
      <c r="QM11" s="293"/>
      <c r="QN11" s="293"/>
      <c r="QO11" s="293"/>
      <c r="QP11" s="293"/>
      <c r="QQ11" s="293"/>
      <c r="QR11" s="293"/>
      <c r="QS11" s="293"/>
      <c r="QT11" s="293"/>
      <c r="QU11" s="293"/>
      <c r="QV11" s="293"/>
      <c r="QW11" s="293"/>
      <c r="QX11" s="293"/>
      <c r="QY11" s="293"/>
      <c r="QZ11" s="293"/>
      <c r="RA11" s="293"/>
      <c r="RB11" s="293"/>
      <c r="RC11" s="293"/>
      <c r="RD11" s="293"/>
      <c r="RE11" s="293"/>
      <c r="RF11" s="293"/>
      <c r="RG11" s="293"/>
      <c r="RH11" s="293"/>
      <c r="RI11" s="293"/>
      <c r="RJ11" s="293"/>
      <c r="RK11" s="293"/>
      <c r="RL11" s="293"/>
      <c r="RM11" s="293"/>
      <c r="RN11" s="293"/>
      <c r="RO11" s="293"/>
      <c r="RP11" s="293"/>
      <c r="RQ11" s="293"/>
      <c r="RR11" s="293"/>
      <c r="RS11" s="293"/>
      <c r="RT11" s="293"/>
      <c r="RU11" s="293"/>
      <c r="RV11" s="293"/>
      <c r="RW11" s="293"/>
      <c r="RX11" s="293"/>
      <c r="RY11" s="293"/>
      <c r="RZ11" s="293"/>
      <c r="SA11" s="293"/>
      <c r="SB11" s="293"/>
      <c r="SC11" s="293"/>
      <c r="SD11" s="293"/>
      <c r="SE11" s="293"/>
      <c r="SF11" s="293"/>
      <c r="SG11" s="293"/>
      <c r="SH11" s="293"/>
      <c r="SI11" s="293"/>
      <c r="SJ11" s="293"/>
      <c r="SK11" s="293"/>
      <c r="SL11" s="293"/>
      <c r="SM11" s="293"/>
      <c r="SN11" s="293"/>
      <c r="SO11" s="293"/>
      <c r="SP11" s="293"/>
      <c r="SQ11" s="293"/>
      <c r="SR11" s="293"/>
      <c r="SS11" s="293"/>
      <c r="ST11" s="293"/>
      <c r="SU11" s="293"/>
      <c r="SV11" s="293"/>
      <c r="SW11" s="293"/>
      <c r="SX11" s="293"/>
      <c r="SY11" s="293"/>
      <c r="SZ11" s="293"/>
      <c r="TA11" s="293"/>
      <c r="TB11" s="293"/>
      <c r="TC11" s="293"/>
      <c r="TD11" s="293"/>
      <c r="TE11" s="293"/>
      <c r="TF11" s="293"/>
      <c r="TG11" s="293"/>
      <c r="TH11" s="293"/>
      <c r="TI11" s="293"/>
      <c r="TJ11" s="293"/>
      <c r="TK11" s="293"/>
      <c r="TL11" s="293"/>
      <c r="TM11" s="293"/>
      <c r="TN11" s="293"/>
      <c r="TO11" s="293"/>
      <c r="TP11" s="293"/>
      <c r="TQ11" s="293"/>
      <c r="TR11" s="293"/>
      <c r="TS11" s="293"/>
      <c r="TT11" s="293"/>
      <c r="TU11" s="293"/>
      <c r="TV11" s="293"/>
      <c r="TW11" s="293"/>
      <c r="TX11" s="293"/>
      <c r="TY11" s="293"/>
      <c r="TZ11" s="293"/>
      <c r="UA11" s="293"/>
      <c r="UB11" s="293"/>
      <c r="UC11" s="293"/>
      <c r="UD11" s="293"/>
      <c r="UE11" s="293"/>
      <c r="UF11" s="293"/>
      <c r="UG11" s="293"/>
      <c r="UH11" s="293"/>
      <c r="UI11" s="293"/>
      <c r="UJ11" s="293"/>
      <c r="UK11" s="293"/>
      <c r="UL11" s="293"/>
      <c r="UM11" s="293"/>
      <c r="UN11" s="293"/>
      <c r="UO11" s="293"/>
      <c r="UP11" s="293"/>
      <c r="UQ11" s="293"/>
      <c r="UR11" s="293"/>
      <c r="US11" s="293"/>
      <c r="UT11" s="293"/>
      <c r="UU11" s="293"/>
      <c r="UV11" s="293"/>
      <c r="UW11" s="293"/>
      <c r="UX11" s="293"/>
      <c r="UY11" s="293"/>
      <c r="UZ11" s="293"/>
      <c r="VA11" s="293"/>
      <c r="VB11" s="293"/>
      <c r="VC11" s="293"/>
      <c r="VD11" s="293"/>
      <c r="VE11" s="293"/>
      <c r="VF11" s="293"/>
      <c r="VG11" s="293"/>
      <c r="VH11" s="293"/>
      <c r="VI11" s="293"/>
      <c r="VJ11" s="293"/>
      <c r="VK11" s="293"/>
      <c r="VL11" s="293"/>
      <c r="VM11" s="293"/>
      <c r="VN11" s="293"/>
      <c r="VO11" s="293"/>
      <c r="VP11" s="293"/>
      <c r="VQ11" s="293"/>
      <c r="VR11" s="293"/>
      <c r="VS11" s="293"/>
      <c r="VT11" s="293"/>
      <c r="VU11" s="293"/>
      <c r="VV11" s="293"/>
      <c r="VW11" s="293"/>
      <c r="VX11" s="293"/>
      <c r="VY11" s="293"/>
      <c r="VZ11" s="293"/>
      <c r="WA11" s="293"/>
      <c r="WB11" s="293"/>
      <c r="WC11" s="293"/>
      <c r="WD11" s="293"/>
      <c r="WE11" s="293"/>
      <c r="WF11" s="293"/>
      <c r="WG11" s="293"/>
      <c r="WH11" s="293"/>
      <c r="WI11" s="293"/>
      <c r="WJ11" s="293"/>
      <c r="WK11" s="293"/>
      <c r="WL11" s="293"/>
      <c r="WM11" s="293"/>
      <c r="WN11" s="293"/>
      <c r="WO11" s="293"/>
      <c r="WP11" s="293"/>
      <c r="WQ11" s="293"/>
      <c r="WR11" s="293"/>
      <c r="WS11" s="293"/>
      <c r="WT11" s="293"/>
      <c r="WU11" s="293"/>
      <c r="WV11" s="293"/>
      <c r="WW11" s="293"/>
      <c r="WX11" s="293"/>
      <c r="WY11" s="293"/>
      <c r="WZ11" s="293"/>
      <c r="XA11" s="293"/>
      <c r="XB11" s="293"/>
      <c r="XC11" s="293"/>
      <c r="XD11" s="293"/>
      <c r="XE11" s="293"/>
      <c r="XF11" s="293"/>
      <c r="XG11" s="293"/>
      <c r="XH11" s="293"/>
      <c r="XI11" s="293"/>
      <c r="XJ11" s="293"/>
      <c r="XK11" s="293"/>
      <c r="XL11" s="293"/>
      <c r="XM11" s="293"/>
      <c r="XN11" s="293"/>
      <c r="XO11" s="293"/>
      <c r="XP11" s="293"/>
      <c r="XQ11" s="293"/>
      <c r="XR11" s="293"/>
      <c r="XS11" s="293"/>
      <c r="XT11" s="293"/>
      <c r="XU11" s="293"/>
      <c r="XV11" s="293"/>
      <c r="XW11" s="293"/>
      <c r="XX11" s="293"/>
      <c r="XY11" s="293"/>
      <c r="XZ11" s="293"/>
      <c r="YA11" s="293"/>
      <c r="YB11" s="293"/>
      <c r="YC11" s="293"/>
      <c r="YD11" s="293"/>
      <c r="YE11" s="293"/>
      <c r="YF11" s="293"/>
      <c r="YG11" s="293"/>
      <c r="YH11" s="293"/>
      <c r="YI11" s="293"/>
      <c r="YJ11" s="293"/>
      <c r="YK11" s="293"/>
      <c r="YL11" s="293"/>
      <c r="YM11" s="293"/>
      <c r="YN11" s="293"/>
      <c r="YO11" s="293"/>
      <c r="YP11" s="293"/>
      <c r="YQ11" s="293"/>
      <c r="YR11" s="293"/>
      <c r="YS11" s="293"/>
      <c r="YT11" s="293"/>
      <c r="YU11" s="293"/>
      <c r="YV11" s="293"/>
      <c r="YW11" s="293"/>
      <c r="YX11" s="293"/>
      <c r="YY11" s="293"/>
      <c r="YZ11" s="293"/>
      <c r="ZA11" s="293"/>
      <c r="ZB11" s="293"/>
      <c r="ZC11" s="293"/>
      <c r="ZD11" s="293"/>
      <c r="ZE11" s="293"/>
      <c r="ZF11" s="293"/>
      <c r="ZG11" s="293"/>
      <c r="ZH11" s="293"/>
      <c r="ZI11" s="293"/>
      <c r="ZJ11" s="293"/>
      <c r="ZK11" s="293"/>
      <c r="ZL11" s="293"/>
      <c r="ZM11" s="293"/>
      <c r="ZN11" s="293"/>
      <c r="ZO11" s="293"/>
      <c r="ZP11" s="293"/>
      <c r="ZQ11" s="293"/>
      <c r="ZR11" s="293"/>
      <c r="ZS11" s="293"/>
      <c r="ZT11" s="293"/>
      <c r="ZU11" s="293"/>
      <c r="ZV11" s="293"/>
      <c r="ZW11" s="293"/>
      <c r="ZX11" s="293"/>
      <c r="ZY11" s="293"/>
      <c r="ZZ11" s="293"/>
      <c r="AAA11" s="293"/>
      <c r="AAB11" s="293"/>
      <c r="AAC11" s="293"/>
      <c r="AAD11" s="293"/>
      <c r="AAE11" s="293"/>
      <c r="AAF11" s="293"/>
      <c r="AAG11" s="293"/>
      <c r="AAH11" s="293"/>
      <c r="AAI11" s="293"/>
      <c r="AAJ11" s="293"/>
      <c r="AAK11" s="293"/>
      <c r="AAL11" s="293"/>
      <c r="AAM11" s="293"/>
      <c r="AAN11" s="293"/>
      <c r="AAO11" s="293"/>
      <c r="AAP11" s="293"/>
      <c r="AAQ11" s="293"/>
      <c r="AAR11" s="293"/>
      <c r="AAS11" s="293"/>
      <c r="AAT11" s="293"/>
      <c r="AAU11" s="293"/>
      <c r="AAV11" s="293"/>
      <c r="AAW11" s="293"/>
      <c r="AAX11" s="293"/>
      <c r="AAY11" s="293"/>
      <c r="AAZ11" s="293"/>
      <c r="ABA11" s="293"/>
      <c r="ABB11" s="293"/>
      <c r="ABC11" s="293"/>
      <c r="ABD11" s="293"/>
      <c r="ABE11" s="293"/>
      <c r="ABF11" s="293"/>
      <c r="ABG11" s="293"/>
      <c r="ABH11" s="293"/>
      <c r="ABI11" s="293"/>
      <c r="ABJ11" s="293"/>
      <c r="ABK11" s="293"/>
      <c r="ABL11" s="293"/>
      <c r="ABM11" s="293"/>
      <c r="ABN11" s="293"/>
      <c r="ABO11" s="293"/>
      <c r="ABP11" s="293"/>
      <c r="ABQ11" s="293"/>
      <c r="ABR11" s="293"/>
      <c r="ABS11" s="293"/>
      <c r="ABT11" s="293"/>
      <c r="ABU11" s="293"/>
      <c r="ABV11" s="293"/>
      <c r="ABW11" s="293"/>
      <c r="ABX11" s="293"/>
      <c r="ABY11" s="293"/>
      <c r="ABZ11" s="293"/>
      <c r="ACA11" s="293"/>
      <c r="ACB11" s="293"/>
      <c r="ACC11" s="293"/>
      <c r="ACD11" s="293"/>
      <c r="ACE11" s="293"/>
      <c r="ACF11" s="293"/>
      <c r="ACG11" s="293"/>
      <c r="ACH11" s="293"/>
      <c r="ACI11" s="293"/>
      <c r="ACJ11" s="293"/>
      <c r="ACK11" s="293"/>
      <c r="ACL11" s="293"/>
      <c r="ACM11" s="293"/>
      <c r="ACN11" s="293"/>
      <c r="ACO11" s="293"/>
      <c r="ACP11" s="293"/>
      <c r="ACQ11" s="293"/>
      <c r="ACR11" s="293"/>
      <c r="ACS11" s="293"/>
      <c r="ACT11" s="293"/>
      <c r="ACU11" s="293"/>
      <c r="ACV11" s="293"/>
      <c r="ACW11" s="293"/>
      <c r="ACX11" s="293"/>
      <c r="ACY11" s="293"/>
      <c r="ACZ11" s="293"/>
      <c r="ADA11" s="293"/>
      <c r="ADB11" s="293"/>
      <c r="ADC11" s="293"/>
      <c r="ADD11" s="293"/>
      <c r="ADE11" s="293"/>
      <c r="ADF11" s="293"/>
      <c r="ADG11" s="293"/>
      <c r="ADH11" s="293"/>
      <c r="ADI11" s="293"/>
      <c r="ADJ11" s="293"/>
      <c r="ADK11" s="293"/>
      <c r="ADL11" s="293"/>
      <c r="ADM11" s="293"/>
      <c r="ADN11" s="293"/>
      <c r="ADO11" s="293"/>
      <c r="ADP11" s="293"/>
      <c r="ADQ11" s="293"/>
      <c r="ADR11" s="293"/>
      <c r="ADS11" s="293"/>
      <c r="ADT11" s="293"/>
      <c r="ADU11" s="293"/>
      <c r="ADV11" s="293"/>
      <c r="ADW11" s="293"/>
      <c r="ADX11" s="293"/>
      <c r="ADY11" s="293"/>
      <c r="ADZ11" s="293"/>
      <c r="AEA11" s="293"/>
      <c r="AEB11" s="293"/>
      <c r="AEC11" s="293"/>
      <c r="AED11" s="293"/>
      <c r="AEE11" s="293"/>
      <c r="AEF11" s="293"/>
      <c r="AEG11" s="293"/>
      <c r="AEH11" s="293"/>
      <c r="AEI11" s="293"/>
      <c r="AEJ11" s="293"/>
      <c r="AEK11" s="293"/>
      <c r="AEL11" s="293"/>
      <c r="AEM11" s="293"/>
      <c r="AEN11" s="293"/>
      <c r="AEO11" s="293"/>
      <c r="AEP11" s="293"/>
      <c r="AEQ11" s="293"/>
      <c r="AER11" s="293"/>
      <c r="AES11" s="293"/>
      <c r="AET11" s="293"/>
      <c r="AEU11" s="293"/>
      <c r="AEV11" s="293"/>
      <c r="AEW11" s="293"/>
      <c r="AEX11" s="293"/>
      <c r="AEY11" s="293"/>
      <c r="AEZ11" s="293"/>
      <c r="AFA11" s="293"/>
      <c r="AFB11" s="293"/>
      <c r="AFC11" s="293"/>
      <c r="AFD11" s="293"/>
      <c r="AFE11" s="293"/>
      <c r="AFF11" s="293"/>
      <c r="AFG11" s="293"/>
      <c r="AFH11" s="293"/>
      <c r="AFI11" s="293"/>
      <c r="AFJ11" s="293"/>
      <c r="AFK11" s="293"/>
      <c r="AFL11" s="293"/>
      <c r="AFM11" s="293"/>
      <c r="AFN11" s="293"/>
      <c r="AFO11" s="293"/>
      <c r="AFP11" s="293"/>
      <c r="AFQ11" s="293"/>
      <c r="AFR11" s="293"/>
      <c r="AFS11" s="293"/>
      <c r="AFT11" s="293"/>
      <c r="AFU11" s="293"/>
      <c r="AFV11" s="293"/>
      <c r="AFW11" s="293"/>
      <c r="AFX11" s="293"/>
      <c r="AFY11" s="293"/>
      <c r="AFZ11" s="293"/>
      <c r="AGA11" s="293"/>
      <c r="AGB11" s="293"/>
      <c r="AGC11" s="293"/>
      <c r="AGD11" s="293"/>
      <c r="AGE11" s="293"/>
      <c r="AGF11" s="293"/>
      <c r="AGG11" s="293"/>
      <c r="AGH11" s="293"/>
      <c r="AGI11" s="293"/>
      <c r="AGJ11" s="293"/>
      <c r="AGK11" s="293"/>
      <c r="AGL11" s="293"/>
      <c r="AGM11" s="293"/>
      <c r="AGN11" s="293"/>
      <c r="AGO11" s="293"/>
      <c r="AGP11" s="293"/>
      <c r="AGQ11" s="293"/>
      <c r="AGR11" s="293"/>
      <c r="AGS11" s="293"/>
      <c r="AGT11" s="293"/>
      <c r="AGU11" s="293"/>
      <c r="AGV11" s="293"/>
      <c r="AGW11" s="293"/>
      <c r="AGX11" s="293"/>
      <c r="AGY11" s="293"/>
      <c r="AGZ11" s="293"/>
      <c r="AHA11" s="293"/>
      <c r="AHB11" s="293"/>
      <c r="AHC11" s="293"/>
      <c r="AHD11" s="293"/>
      <c r="AHE11" s="293"/>
      <c r="AHF11" s="293"/>
      <c r="AHG11" s="293"/>
      <c r="AHH11" s="293"/>
      <c r="AHI11" s="293"/>
      <c r="AHJ11" s="293"/>
      <c r="AHK11" s="293"/>
      <c r="AHL11" s="293"/>
      <c r="AHM11" s="293"/>
      <c r="AHN11" s="293"/>
      <c r="AHO11" s="293"/>
      <c r="AHP11" s="293"/>
      <c r="AHQ11" s="293"/>
      <c r="AHR11" s="293"/>
      <c r="AHS11" s="293"/>
      <c r="AHT11" s="293"/>
      <c r="AHU11" s="293"/>
      <c r="AHV11" s="293"/>
      <c r="AHW11" s="293"/>
      <c r="AHX11" s="293"/>
      <c r="AHY11" s="293"/>
      <c r="AHZ11" s="293"/>
      <c r="AIA11" s="293"/>
      <c r="AIB11" s="293"/>
      <c r="AIC11" s="293"/>
      <c r="AID11" s="293"/>
      <c r="AIE11" s="293"/>
      <c r="AIF11" s="293"/>
      <c r="AIG11" s="293"/>
      <c r="AIH11" s="293"/>
      <c r="AII11" s="293"/>
      <c r="AIJ11" s="293"/>
      <c r="AIK11" s="293"/>
      <c r="AIL11" s="293"/>
      <c r="AIM11" s="293"/>
      <c r="AIN11" s="293"/>
      <c r="AIO11" s="293"/>
      <c r="AIP11" s="293"/>
      <c r="AIQ11" s="293"/>
      <c r="AIR11" s="293"/>
      <c r="AIS11" s="293"/>
      <c r="AIT11" s="293"/>
      <c r="AIU11" s="293"/>
      <c r="AIV11" s="293"/>
      <c r="AIW11" s="293"/>
      <c r="AIX11" s="293"/>
      <c r="AIY11" s="293"/>
      <c r="AIZ11" s="293"/>
      <c r="AJA11" s="293"/>
      <c r="AJB11" s="293"/>
      <c r="AJC11" s="293"/>
      <c r="AJD11" s="293"/>
      <c r="AJE11" s="293"/>
      <c r="AJF11" s="293"/>
      <c r="AJG11" s="293"/>
      <c r="AJH11" s="293"/>
      <c r="AJI11" s="293"/>
      <c r="AJJ11" s="293"/>
      <c r="AJK11" s="293"/>
      <c r="AJL11" s="293"/>
      <c r="AJM11" s="293"/>
      <c r="AJN11" s="293"/>
      <c r="AJO11" s="293"/>
      <c r="AJP11" s="293"/>
      <c r="AJQ11" s="293"/>
      <c r="AJR11" s="293"/>
      <c r="AJS11" s="293"/>
      <c r="AJT11" s="293"/>
      <c r="AJU11" s="293"/>
      <c r="AJV11" s="293"/>
      <c r="AJW11" s="293"/>
      <c r="AJX11" s="293"/>
      <c r="AJY11" s="293"/>
      <c r="AJZ11" s="293"/>
      <c r="AKA11" s="293"/>
      <c r="AKB11" s="293"/>
      <c r="AKC11" s="293"/>
      <c r="AKD11" s="293"/>
      <c r="AKE11" s="293"/>
      <c r="AKF11" s="293"/>
      <c r="AKG11" s="293"/>
      <c r="AKH11" s="293"/>
      <c r="AKI11" s="293"/>
      <c r="AKJ11" s="293"/>
      <c r="AKK11" s="293"/>
      <c r="AKL11" s="293"/>
      <c r="AKM11" s="293"/>
      <c r="AKN11" s="293"/>
      <c r="AKO11" s="293"/>
      <c r="AKP11" s="293"/>
      <c r="AKQ11" s="293"/>
      <c r="AKR11" s="293"/>
      <c r="AKS11" s="293"/>
      <c r="AKT11" s="293"/>
      <c r="AKU11" s="293"/>
      <c r="AKV11" s="293"/>
      <c r="AKW11" s="293"/>
      <c r="AKX11" s="293"/>
      <c r="AKY11" s="293"/>
      <c r="AKZ11" s="293"/>
      <c r="ALA11" s="293"/>
      <c r="ALB11" s="293"/>
      <c r="ALC11" s="293"/>
      <c r="ALD11" s="293"/>
      <c r="ALE11" s="293"/>
      <c r="ALF11" s="293"/>
      <c r="ALG11" s="293"/>
      <c r="ALH11" s="293"/>
      <c r="ALI11" s="293"/>
      <c r="ALJ11" s="293"/>
      <c r="ALK11" s="293"/>
      <c r="ALL11" s="293"/>
      <c r="ALM11" s="293"/>
      <c r="ALN11" s="293"/>
      <c r="ALO11" s="293"/>
      <c r="ALP11" s="293"/>
      <c r="ALQ11" s="293"/>
      <c r="ALR11" s="293"/>
      <c r="ALS11" s="293"/>
      <c r="ALT11" s="293"/>
      <c r="ALU11" s="293"/>
      <c r="ALV11" s="293"/>
      <c r="ALW11" s="293"/>
      <c r="ALX11" s="293"/>
      <c r="ALY11" s="293"/>
      <c r="ALZ11" s="293"/>
      <c r="AMA11" s="293"/>
      <c r="AMB11" s="293"/>
      <c r="AMC11" s="293"/>
      <c r="AMD11" s="293"/>
      <c r="AME11" s="293"/>
      <c r="AMF11" s="293"/>
      <c r="AMG11" s="293"/>
      <c r="AMH11" s="293"/>
      <c r="AMI11" s="293"/>
      <c r="AMJ11" s="293"/>
      <c r="AMK11" s="293"/>
    </row>
    <row r="12" spans="1:1025" s="294" customFormat="1" ht="23.25" customHeight="1">
      <c r="A12" s="292">
        <v>11</v>
      </c>
      <c r="B12" s="296" t="s">
        <v>90</v>
      </c>
      <c r="C12" s="532">
        <f>'Customer Details'!K3</f>
        <v>0</v>
      </c>
      <c r="D12" s="532"/>
      <c r="E12" s="532"/>
      <c r="F12" s="532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93"/>
      <c r="AR12" s="293"/>
      <c r="AS12" s="293"/>
      <c r="AT12" s="293"/>
      <c r="AU12" s="293"/>
      <c r="AV12" s="293"/>
      <c r="AW12" s="293"/>
      <c r="AX12" s="293"/>
      <c r="AY12" s="293"/>
      <c r="AZ12" s="293"/>
      <c r="BA12" s="293"/>
      <c r="BB12" s="293"/>
      <c r="BC12" s="293"/>
      <c r="BD12" s="293"/>
      <c r="BE12" s="293"/>
      <c r="BF12" s="293"/>
      <c r="BG12" s="293"/>
      <c r="BH12" s="293"/>
      <c r="BI12" s="293"/>
      <c r="BJ12" s="293"/>
      <c r="BK12" s="293"/>
      <c r="BL12" s="293"/>
      <c r="BM12" s="293"/>
      <c r="BN12" s="293"/>
      <c r="BO12" s="293"/>
      <c r="BP12" s="293"/>
      <c r="BQ12" s="293"/>
      <c r="BR12" s="293"/>
      <c r="BS12" s="293"/>
      <c r="BT12" s="293"/>
      <c r="BU12" s="293"/>
      <c r="BV12" s="293"/>
      <c r="BW12" s="293"/>
      <c r="BX12" s="293"/>
      <c r="BY12" s="293"/>
      <c r="BZ12" s="293"/>
      <c r="CA12" s="293"/>
      <c r="CB12" s="293"/>
      <c r="CC12" s="293"/>
      <c r="CD12" s="293"/>
      <c r="CE12" s="293"/>
      <c r="CF12" s="293"/>
      <c r="CG12" s="293"/>
      <c r="CH12" s="293"/>
      <c r="CI12" s="293"/>
      <c r="CJ12" s="293"/>
      <c r="CK12" s="293"/>
      <c r="CL12" s="293"/>
      <c r="CM12" s="293"/>
      <c r="CN12" s="293"/>
      <c r="CO12" s="293"/>
      <c r="CP12" s="293"/>
      <c r="CQ12" s="293"/>
      <c r="CR12" s="293"/>
      <c r="CS12" s="293"/>
      <c r="CT12" s="293"/>
      <c r="CU12" s="293"/>
      <c r="CV12" s="293"/>
      <c r="CW12" s="293"/>
      <c r="CX12" s="293"/>
      <c r="CY12" s="293"/>
      <c r="CZ12" s="293"/>
      <c r="DA12" s="293"/>
      <c r="DB12" s="293"/>
      <c r="DC12" s="293"/>
      <c r="DD12" s="293"/>
      <c r="DE12" s="293"/>
      <c r="DF12" s="293"/>
      <c r="DG12" s="293"/>
      <c r="DH12" s="293"/>
      <c r="DI12" s="293"/>
      <c r="DJ12" s="293"/>
      <c r="DK12" s="293"/>
      <c r="DL12" s="293"/>
      <c r="DM12" s="293"/>
      <c r="DN12" s="293"/>
      <c r="DO12" s="293"/>
      <c r="DP12" s="293"/>
      <c r="DQ12" s="293"/>
      <c r="DR12" s="293"/>
      <c r="DS12" s="293"/>
      <c r="DT12" s="293"/>
      <c r="DU12" s="293"/>
      <c r="DV12" s="293"/>
      <c r="DW12" s="293"/>
      <c r="DX12" s="293"/>
      <c r="DY12" s="293"/>
      <c r="DZ12" s="293"/>
      <c r="EA12" s="293"/>
      <c r="EB12" s="293"/>
      <c r="EC12" s="293"/>
      <c r="ED12" s="293"/>
      <c r="EE12" s="293"/>
      <c r="EF12" s="293"/>
      <c r="EG12" s="293"/>
      <c r="EH12" s="293"/>
      <c r="EI12" s="293"/>
      <c r="EJ12" s="293"/>
      <c r="EK12" s="293"/>
      <c r="EL12" s="293"/>
      <c r="EM12" s="293"/>
      <c r="EN12" s="293"/>
      <c r="EO12" s="293"/>
      <c r="EP12" s="293"/>
      <c r="EQ12" s="293"/>
      <c r="ER12" s="293"/>
      <c r="ES12" s="293"/>
      <c r="ET12" s="293"/>
      <c r="EU12" s="293"/>
      <c r="EV12" s="293"/>
      <c r="EW12" s="293"/>
      <c r="EX12" s="293"/>
      <c r="EY12" s="293"/>
      <c r="EZ12" s="293"/>
      <c r="FA12" s="293"/>
      <c r="FB12" s="293"/>
      <c r="FC12" s="293"/>
      <c r="FD12" s="293"/>
      <c r="FE12" s="293"/>
      <c r="FF12" s="293"/>
      <c r="FG12" s="293"/>
      <c r="FH12" s="293"/>
      <c r="FI12" s="293"/>
      <c r="FJ12" s="293"/>
      <c r="FK12" s="293"/>
      <c r="FL12" s="293"/>
      <c r="FM12" s="293"/>
      <c r="FN12" s="293"/>
      <c r="FO12" s="293"/>
      <c r="FP12" s="293"/>
      <c r="FQ12" s="293"/>
      <c r="FR12" s="293"/>
      <c r="FS12" s="293"/>
      <c r="FT12" s="293"/>
      <c r="FU12" s="293"/>
      <c r="FV12" s="293"/>
      <c r="FW12" s="293"/>
      <c r="FX12" s="293"/>
      <c r="FY12" s="293"/>
      <c r="FZ12" s="293"/>
      <c r="GA12" s="293"/>
      <c r="GB12" s="293"/>
      <c r="GC12" s="293"/>
      <c r="GD12" s="293"/>
      <c r="GE12" s="293"/>
      <c r="GF12" s="293"/>
      <c r="GG12" s="293"/>
      <c r="GH12" s="293"/>
      <c r="GI12" s="293"/>
      <c r="GJ12" s="293"/>
      <c r="GK12" s="293"/>
      <c r="GL12" s="293"/>
      <c r="GM12" s="293"/>
      <c r="GN12" s="293"/>
      <c r="GO12" s="293"/>
      <c r="GP12" s="293"/>
      <c r="GQ12" s="293"/>
      <c r="GR12" s="293"/>
      <c r="GS12" s="293"/>
      <c r="GT12" s="293"/>
      <c r="GU12" s="293"/>
      <c r="GV12" s="293"/>
      <c r="GW12" s="293"/>
      <c r="GX12" s="293"/>
      <c r="GY12" s="293"/>
      <c r="GZ12" s="293"/>
      <c r="HA12" s="293"/>
      <c r="HB12" s="293"/>
      <c r="HC12" s="293"/>
      <c r="HD12" s="293"/>
      <c r="HE12" s="293"/>
      <c r="HF12" s="293"/>
      <c r="HG12" s="293"/>
      <c r="HH12" s="293"/>
      <c r="HI12" s="293"/>
      <c r="HJ12" s="293"/>
      <c r="HK12" s="293"/>
      <c r="HL12" s="293"/>
      <c r="HM12" s="293"/>
      <c r="HN12" s="293"/>
      <c r="HO12" s="293"/>
      <c r="HP12" s="293"/>
      <c r="HQ12" s="293"/>
      <c r="HR12" s="293"/>
      <c r="HS12" s="293"/>
      <c r="HT12" s="293"/>
      <c r="HU12" s="293"/>
      <c r="HV12" s="293"/>
      <c r="HW12" s="293"/>
      <c r="HX12" s="293"/>
      <c r="HY12" s="293"/>
      <c r="HZ12" s="293"/>
      <c r="IA12" s="293"/>
      <c r="IB12" s="293"/>
      <c r="IC12" s="293"/>
      <c r="ID12" s="293"/>
      <c r="IE12" s="293"/>
      <c r="IF12" s="293"/>
      <c r="IG12" s="293"/>
      <c r="IH12" s="293"/>
      <c r="II12" s="293"/>
      <c r="IJ12" s="293"/>
      <c r="IK12" s="293"/>
      <c r="IL12" s="293"/>
      <c r="IM12" s="293"/>
      <c r="IN12" s="293"/>
      <c r="IO12" s="293"/>
      <c r="IP12" s="293"/>
      <c r="IQ12" s="293"/>
      <c r="IR12" s="293"/>
      <c r="IS12" s="293"/>
      <c r="IT12" s="293"/>
      <c r="IU12" s="293"/>
      <c r="IV12" s="293"/>
      <c r="IW12" s="293"/>
      <c r="IX12" s="293"/>
      <c r="IY12" s="293"/>
      <c r="IZ12" s="293"/>
      <c r="JA12" s="293"/>
      <c r="JB12" s="293"/>
      <c r="JC12" s="293"/>
      <c r="JD12" s="293"/>
      <c r="JE12" s="293"/>
      <c r="JF12" s="293"/>
      <c r="JG12" s="293"/>
      <c r="JH12" s="293"/>
      <c r="JI12" s="293"/>
      <c r="JJ12" s="293"/>
      <c r="JK12" s="293"/>
      <c r="JL12" s="293"/>
      <c r="JM12" s="293"/>
      <c r="JN12" s="293"/>
      <c r="JO12" s="293"/>
      <c r="JP12" s="293"/>
      <c r="JQ12" s="293"/>
      <c r="JR12" s="293"/>
      <c r="JS12" s="293"/>
      <c r="JT12" s="293"/>
      <c r="JU12" s="293"/>
      <c r="JV12" s="293"/>
      <c r="JW12" s="293"/>
      <c r="JX12" s="293"/>
      <c r="JY12" s="293"/>
      <c r="JZ12" s="293"/>
      <c r="KA12" s="293"/>
      <c r="KB12" s="293"/>
      <c r="KC12" s="293"/>
      <c r="KD12" s="293"/>
      <c r="KE12" s="293"/>
      <c r="KF12" s="293"/>
      <c r="KG12" s="293"/>
      <c r="KH12" s="293"/>
      <c r="KI12" s="293"/>
      <c r="KJ12" s="293"/>
      <c r="KK12" s="293"/>
      <c r="KL12" s="293"/>
      <c r="KM12" s="293"/>
      <c r="KN12" s="293"/>
      <c r="KO12" s="293"/>
      <c r="KP12" s="293"/>
      <c r="KQ12" s="293"/>
      <c r="KR12" s="293"/>
      <c r="KS12" s="293"/>
      <c r="KT12" s="293"/>
      <c r="KU12" s="293"/>
      <c r="KV12" s="293"/>
      <c r="KW12" s="293"/>
      <c r="KX12" s="293"/>
      <c r="KY12" s="293"/>
      <c r="KZ12" s="293"/>
      <c r="LA12" s="293"/>
      <c r="LB12" s="293"/>
      <c r="LC12" s="293"/>
      <c r="LD12" s="293"/>
      <c r="LE12" s="293"/>
      <c r="LF12" s="293"/>
      <c r="LG12" s="293"/>
      <c r="LH12" s="293"/>
      <c r="LI12" s="293"/>
      <c r="LJ12" s="293"/>
      <c r="LK12" s="293"/>
      <c r="LL12" s="293"/>
      <c r="LM12" s="293"/>
      <c r="LN12" s="293"/>
      <c r="LO12" s="293"/>
      <c r="LP12" s="293"/>
      <c r="LQ12" s="293"/>
      <c r="LR12" s="293"/>
      <c r="LS12" s="293"/>
      <c r="LT12" s="293"/>
      <c r="LU12" s="293"/>
      <c r="LV12" s="293"/>
      <c r="LW12" s="293"/>
      <c r="LX12" s="293"/>
      <c r="LY12" s="293"/>
      <c r="LZ12" s="293"/>
      <c r="MA12" s="293"/>
      <c r="MB12" s="293"/>
      <c r="MC12" s="293"/>
      <c r="MD12" s="293"/>
      <c r="ME12" s="293"/>
      <c r="MF12" s="293"/>
      <c r="MG12" s="293"/>
      <c r="MH12" s="293"/>
      <c r="MI12" s="293"/>
      <c r="MJ12" s="293"/>
      <c r="MK12" s="293"/>
      <c r="ML12" s="293"/>
      <c r="MM12" s="293"/>
      <c r="MN12" s="293"/>
      <c r="MO12" s="293"/>
      <c r="MP12" s="293"/>
      <c r="MQ12" s="293"/>
      <c r="MR12" s="293"/>
      <c r="MS12" s="293"/>
      <c r="MT12" s="293"/>
      <c r="MU12" s="293"/>
      <c r="MV12" s="293"/>
      <c r="MW12" s="293"/>
      <c r="MX12" s="293"/>
      <c r="MY12" s="293"/>
      <c r="MZ12" s="293"/>
      <c r="NA12" s="293"/>
      <c r="NB12" s="293"/>
      <c r="NC12" s="293"/>
      <c r="ND12" s="293"/>
      <c r="NE12" s="293"/>
      <c r="NF12" s="293"/>
      <c r="NG12" s="293"/>
      <c r="NH12" s="293"/>
      <c r="NI12" s="293"/>
      <c r="NJ12" s="293"/>
      <c r="NK12" s="293"/>
      <c r="NL12" s="293"/>
      <c r="NM12" s="293"/>
      <c r="NN12" s="293"/>
      <c r="NO12" s="293"/>
      <c r="NP12" s="293"/>
      <c r="NQ12" s="293"/>
      <c r="NR12" s="293"/>
      <c r="NS12" s="293"/>
      <c r="NT12" s="293"/>
      <c r="NU12" s="293"/>
      <c r="NV12" s="293"/>
      <c r="NW12" s="293"/>
      <c r="NX12" s="293"/>
      <c r="NY12" s="293"/>
      <c r="NZ12" s="293"/>
      <c r="OA12" s="293"/>
      <c r="OB12" s="293"/>
      <c r="OC12" s="293"/>
      <c r="OD12" s="293"/>
      <c r="OE12" s="293"/>
      <c r="OF12" s="293"/>
      <c r="OG12" s="293"/>
      <c r="OH12" s="293"/>
      <c r="OI12" s="293"/>
      <c r="OJ12" s="293"/>
      <c r="OK12" s="293"/>
      <c r="OL12" s="293"/>
      <c r="OM12" s="293"/>
      <c r="ON12" s="293"/>
      <c r="OO12" s="293"/>
      <c r="OP12" s="293"/>
      <c r="OQ12" s="293"/>
      <c r="OR12" s="293"/>
      <c r="OS12" s="293"/>
      <c r="OT12" s="293"/>
      <c r="OU12" s="293"/>
      <c r="OV12" s="293"/>
      <c r="OW12" s="293"/>
      <c r="OX12" s="293"/>
      <c r="OY12" s="293"/>
      <c r="OZ12" s="293"/>
      <c r="PA12" s="293"/>
      <c r="PB12" s="293"/>
      <c r="PC12" s="293"/>
      <c r="PD12" s="293"/>
      <c r="PE12" s="293"/>
      <c r="PF12" s="293"/>
      <c r="PG12" s="293"/>
      <c r="PH12" s="293"/>
      <c r="PI12" s="293"/>
      <c r="PJ12" s="293"/>
      <c r="PK12" s="293"/>
      <c r="PL12" s="293"/>
      <c r="PM12" s="293"/>
      <c r="PN12" s="293"/>
      <c r="PO12" s="293"/>
      <c r="PP12" s="293"/>
      <c r="PQ12" s="293"/>
      <c r="PR12" s="293"/>
      <c r="PS12" s="293"/>
      <c r="PT12" s="293"/>
      <c r="PU12" s="293"/>
      <c r="PV12" s="293"/>
      <c r="PW12" s="293"/>
      <c r="PX12" s="293"/>
      <c r="PY12" s="293"/>
      <c r="PZ12" s="293"/>
      <c r="QA12" s="293"/>
      <c r="QB12" s="293"/>
      <c r="QC12" s="293"/>
      <c r="QD12" s="293"/>
      <c r="QE12" s="293"/>
      <c r="QF12" s="293"/>
      <c r="QG12" s="293"/>
      <c r="QH12" s="293"/>
      <c r="QI12" s="293"/>
      <c r="QJ12" s="293"/>
      <c r="QK12" s="293"/>
      <c r="QL12" s="293"/>
      <c r="QM12" s="293"/>
      <c r="QN12" s="293"/>
      <c r="QO12" s="293"/>
      <c r="QP12" s="293"/>
      <c r="QQ12" s="293"/>
      <c r="QR12" s="293"/>
      <c r="QS12" s="293"/>
      <c r="QT12" s="293"/>
      <c r="QU12" s="293"/>
      <c r="QV12" s="293"/>
      <c r="QW12" s="293"/>
      <c r="QX12" s="293"/>
      <c r="QY12" s="293"/>
      <c r="QZ12" s="293"/>
      <c r="RA12" s="293"/>
      <c r="RB12" s="293"/>
      <c r="RC12" s="293"/>
      <c r="RD12" s="293"/>
      <c r="RE12" s="293"/>
      <c r="RF12" s="293"/>
      <c r="RG12" s="293"/>
      <c r="RH12" s="293"/>
      <c r="RI12" s="293"/>
      <c r="RJ12" s="293"/>
      <c r="RK12" s="293"/>
      <c r="RL12" s="293"/>
      <c r="RM12" s="293"/>
      <c r="RN12" s="293"/>
      <c r="RO12" s="293"/>
      <c r="RP12" s="293"/>
      <c r="RQ12" s="293"/>
      <c r="RR12" s="293"/>
      <c r="RS12" s="293"/>
      <c r="RT12" s="293"/>
      <c r="RU12" s="293"/>
      <c r="RV12" s="293"/>
      <c r="RW12" s="293"/>
      <c r="RX12" s="293"/>
      <c r="RY12" s="293"/>
      <c r="RZ12" s="293"/>
      <c r="SA12" s="293"/>
      <c r="SB12" s="293"/>
      <c r="SC12" s="293"/>
      <c r="SD12" s="293"/>
      <c r="SE12" s="293"/>
      <c r="SF12" s="293"/>
      <c r="SG12" s="293"/>
      <c r="SH12" s="293"/>
      <c r="SI12" s="293"/>
      <c r="SJ12" s="293"/>
      <c r="SK12" s="293"/>
      <c r="SL12" s="293"/>
      <c r="SM12" s="293"/>
      <c r="SN12" s="293"/>
      <c r="SO12" s="293"/>
      <c r="SP12" s="293"/>
      <c r="SQ12" s="293"/>
      <c r="SR12" s="293"/>
      <c r="SS12" s="293"/>
      <c r="ST12" s="293"/>
      <c r="SU12" s="293"/>
      <c r="SV12" s="293"/>
      <c r="SW12" s="293"/>
      <c r="SX12" s="293"/>
      <c r="SY12" s="293"/>
      <c r="SZ12" s="293"/>
      <c r="TA12" s="293"/>
      <c r="TB12" s="293"/>
      <c r="TC12" s="293"/>
      <c r="TD12" s="293"/>
      <c r="TE12" s="293"/>
      <c r="TF12" s="293"/>
      <c r="TG12" s="293"/>
      <c r="TH12" s="293"/>
      <c r="TI12" s="293"/>
      <c r="TJ12" s="293"/>
      <c r="TK12" s="293"/>
      <c r="TL12" s="293"/>
      <c r="TM12" s="293"/>
      <c r="TN12" s="293"/>
      <c r="TO12" s="293"/>
      <c r="TP12" s="293"/>
      <c r="TQ12" s="293"/>
      <c r="TR12" s="293"/>
      <c r="TS12" s="293"/>
      <c r="TT12" s="293"/>
      <c r="TU12" s="293"/>
      <c r="TV12" s="293"/>
      <c r="TW12" s="293"/>
      <c r="TX12" s="293"/>
      <c r="TY12" s="293"/>
      <c r="TZ12" s="293"/>
      <c r="UA12" s="293"/>
      <c r="UB12" s="293"/>
      <c r="UC12" s="293"/>
      <c r="UD12" s="293"/>
      <c r="UE12" s="293"/>
      <c r="UF12" s="293"/>
      <c r="UG12" s="293"/>
      <c r="UH12" s="293"/>
      <c r="UI12" s="293"/>
      <c r="UJ12" s="293"/>
      <c r="UK12" s="293"/>
      <c r="UL12" s="293"/>
      <c r="UM12" s="293"/>
      <c r="UN12" s="293"/>
      <c r="UO12" s="293"/>
      <c r="UP12" s="293"/>
      <c r="UQ12" s="293"/>
      <c r="UR12" s="293"/>
      <c r="US12" s="293"/>
      <c r="UT12" s="293"/>
      <c r="UU12" s="293"/>
      <c r="UV12" s="293"/>
      <c r="UW12" s="293"/>
      <c r="UX12" s="293"/>
      <c r="UY12" s="293"/>
      <c r="UZ12" s="293"/>
      <c r="VA12" s="293"/>
      <c r="VB12" s="293"/>
      <c r="VC12" s="293"/>
      <c r="VD12" s="293"/>
      <c r="VE12" s="293"/>
      <c r="VF12" s="293"/>
      <c r="VG12" s="293"/>
      <c r="VH12" s="293"/>
      <c r="VI12" s="293"/>
      <c r="VJ12" s="293"/>
      <c r="VK12" s="293"/>
      <c r="VL12" s="293"/>
      <c r="VM12" s="293"/>
      <c r="VN12" s="293"/>
      <c r="VO12" s="293"/>
      <c r="VP12" s="293"/>
      <c r="VQ12" s="293"/>
      <c r="VR12" s="293"/>
      <c r="VS12" s="293"/>
      <c r="VT12" s="293"/>
      <c r="VU12" s="293"/>
      <c r="VV12" s="293"/>
      <c r="VW12" s="293"/>
      <c r="VX12" s="293"/>
      <c r="VY12" s="293"/>
      <c r="VZ12" s="293"/>
      <c r="WA12" s="293"/>
      <c r="WB12" s="293"/>
      <c r="WC12" s="293"/>
      <c r="WD12" s="293"/>
      <c r="WE12" s="293"/>
      <c r="WF12" s="293"/>
      <c r="WG12" s="293"/>
      <c r="WH12" s="293"/>
      <c r="WI12" s="293"/>
      <c r="WJ12" s="293"/>
      <c r="WK12" s="293"/>
      <c r="WL12" s="293"/>
      <c r="WM12" s="293"/>
      <c r="WN12" s="293"/>
      <c r="WO12" s="293"/>
      <c r="WP12" s="293"/>
      <c r="WQ12" s="293"/>
      <c r="WR12" s="293"/>
      <c r="WS12" s="293"/>
      <c r="WT12" s="293"/>
      <c r="WU12" s="293"/>
      <c r="WV12" s="293"/>
      <c r="WW12" s="293"/>
      <c r="WX12" s="293"/>
      <c r="WY12" s="293"/>
      <c r="WZ12" s="293"/>
      <c r="XA12" s="293"/>
      <c r="XB12" s="293"/>
      <c r="XC12" s="293"/>
      <c r="XD12" s="293"/>
      <c r="XE12" s="293"/>
      <c r="XF12" s="293"/>
      <c r="XG12" s="293"/>
      <c r="XH12" s="293"/>
      <c r="XI12" s="293"/>
      <c r="XJ12" s="293"/>
      <c r="XK12" s="293"/>
      <c r="XL12" s="293"/>
      <c r="XM12" s="293"/>
      <c r="XN12" s="293"/>
      <c r="XO12" s="293"/>
      <c r="XP12" s="293"/>
      <c r="XQ12" s="293"/>
      <c r="XR12" s="293"/>
      <c r="XS12" s="293"/>
      <c r="XT12" s="293"/>
      <c r="XU12" s="293"/>
      <c r="XV12" s="293"/>
      <c r="XW12" s="293"/>
      <c r="XX12" s="293"/>
      <c r="XY12" s="293"/>
      <c r="XZ12" s="293"/>
      <c r="YA12" s="293"/>
      <c r="YB12" s="293"/>
      <c r="YC12" s="293"/>
      <c r="YD12" s="293"/>
      <c r="YE12" s="293"/>
      <c r="YF12" s="293"/>
      <c r="YG12" s="293"/>
      <c r="YH12" s="293"/>
      <c r="YI12" s="293"/>
      <c r="YJ12" s="293"/>
      <c r="YK12" s="293"/>
      <c r="YL12" s="293"/>
      <c r="YM12" s="293"/>
      <c r="YN12" s="293"/>
      <c r="YO12" s="293"/>
      <c r="YP12" s="293"/>
      <c r="YQ12" s="293"/>
      <c r="YR12" s="293"/>
      <c r="YS12" s="293"/>
      <c r="YT12" s="293"/>
      <c r="YU12" s="293"/>
      <c r="YV12" s="293"/>
      <c r="YW12" s="293"/>
      <c r="YX12" s="293"/>
      <c r="YY12" s="293"/>
      <c r="YZ12" s="293"/>
      <c r="ZA12" s="293"/>
      <c r="ZB12" s="293"/>
      <c r="ZC12" s="293"/>
      <c r="ZD12" s="293"/>
      <c r="ZE12" s="293"/>
      <c r="ZF12" s="293"/>
      <c r="ZG12" s="293"/>
      <c r="ZH12" s="293"/>
      <c r="ZI12" s="293"/>
      <c r="ZJ12" s="293"/>
      <c r="ZK12" s="293"/>
      <c r="ZL12" s="293"/>
      <c r="ZM12" s="293"/>
      <c r="ZN12" s="293"/>
      <c r="ZO12" s="293"/>
      <c r="ZP12" s="293"/>
      <c r="ZQ12" s="293"/>
      <c r="ZR12" s="293"/>
      <c r="ZS12" s="293"/>
      <c r="ZT12" s="293"/>
      <c r="ZU12" s="293"/>
      <c r="ZV12" s="293"/>
      <c r="ZW12" s="293"/>
      <c r="ZX12" s="293"/>
      <c r="ZY12" s="293"/>
      <c r="ZZ12" s="293"/>
      <c r="AAA12" s="293"/>
      <c r="AAB12" s="293"/>
      <c r="AAC12" s="293"/>
      <c r="AAD12" s="293"/>
      <c r="AAE12" s="293"/>
      <c r="AAF12" s="293"/>
      <c r="AAG12" s="293"/>
      <c r="AAH12" s="293"/>
      <c r="AAI12" s="293"/>
      <c r="AAJ12" s="293"/>
      <c r="AAK12" s="293"/>
      <c r="AAL12" s="293"/>
      <c r="AAM12" s="293"/>
      <c r="AAN12" s="293"/>
      <c r="AAO12" s="293"/>
      <c r="AAP12" s="293"/>
      <c r="AAQ12" s="293"/>
      <c r="AAR12" s="293"/>
      <c r="AAS12" s="293"/>
      <c r="AAT12" s="293"/>
      <c r="AAU12" s="293"/>
      <c r="AAV12" s="293"/>
      <c r="AAW12" s="293"/>
      <c r="AAX12" s="293"/>
      <c r="AAY12" s="293"/>
      <c r="AAZ12" s="293"/>
      <c r="ABA12" s="293"/>
      <c r="ABB12" s="293"/>
      <c r="ABC12" s="293"/>
      <c r="ABD12" s="293"/>
      <c r="ABE12" s="293"/>
      <c r="ABF12" s="293"/>
      <c r="ABG12" s="293"/>
      <c r="ABH12" s="293"/>
      <c r="ABI12" s="293"/>
      <c r="ABJ12" s="293"/>
      <c r="ABK12" s="293"/>
      <c r="ABL12" s="293"/>
      <c r="ABM12" s="293"/>
      <c r="ABN12" s="293"/>
      <c r="ABO12" s="293"/>
      <c r="ABP12" s="293"/>
      <c r="ABQ12" s="293"/>
      <c r="ABR12" s="293"/>
      <c r="ABS12" s="293"/>
      <c r="ABT12" s="293"/>
      <c r="ABU12" s="293"/>
      <c r="ABV12" s="293"/>
      <c r="ABW12" s="293"/>
      <c r="ABX12" s="293"/>
      <c r="ABY12" s="293"/>
      <c r="ABZ12" s="293"/>
      <c r="ACA12" s="293"/>
      <c r="ACB12" s="293"/>
      <c r="ACC12" s="293"/>
      <c r="ACD12" s="293"/>
      <c r="ACE12" s="293"/>
      <c r="ACF12" s="293"/>
      <c r="ACG12" s="293"/>
      <c r="ACH12" s="293"/>
      <c r="ACI12" s="293"/>
      <c r="ACJ12" s="293"/>
      <c r="ACK12" s="293"/>
      <c r="ACL12" s="293"/>
      <c r="ACM12" s="293"/>
      <c r="ACN12" s="293"/>
      <c r="ACO12" s="293"/>
      <c r="ACP12" s="293"/>
      <c r="ACQ12" s="293"/>
      <c r="ACR12" s="293"/>
      <c r="ACS12" s="293"/>
      <c r="ACT12" s="293"/>
      <c r="ACU12" s="293"/>
      <c r="ACV12" s="293"/>
      <c r="ACW12" s="293"/>
      <c r="ACX12" s="293"/>
      <c r="ACY12" s="293"/>
      <c r="ACZ12" s="293"/>
      <c r="ADA12" s="293"/>
      <c r="ADB12" s="293"/>
      <c r="ADC12" s="293"/>
      <c r="ADD12" s="293"/>
      <c r="ADE12" s="293"/>
      <c r="ADF12" s="293"/>
      <c r="ADG12" s="293"/>
      <c r="ADH12" s="293"/>
      <c r="ADI12" s="293"/>
      <c r="ADJ12" s="293"/>
      <c r="ADK12" s="293"/>
      <c r="ADL12" s="293"/>
      <c r="ADM12" s="293"/>
      <c r="ADN12" s="293"/>
      <c r="ADO12" s="293"/>
      <c r="ADP12" s="293"/>
      <c r="ADQ12" s="293"/>
      <c r="ADR12" s="293"/>
      <c r="ADS12" s="293"/>
      <c r="ADT12" s="293"/>
      <c r="ADU12" s="293"/>
      <c r="ADV12" s="293"/>
      <c r="ADW12" s="293"/>
      <c r="ADX12" s="293"/>
      <c r="ADY12" s="293"/>
      <c r="ADZ12" s="293"/>
      <c r="AEA12" s="293"/>
      <c r="AEB12" s="293"/>
      <c r="AEC12" s="293"/>
      <c r="AED12" s="293"/>
      <c r="AEE12" s="293"/>
      <c r="AEF12" s="293"/>
      <c r="AEG12" s="293"/>
      <c r="AEH12" s="293"/>
      <c r="AEI12" s="293"/>
      <c r="AEJ12" s="293"/>
      <c r="AEK12" s="293"/>
      <c r="AEL12" s="293"/>
      <c r="AEM12" s="293"/>
      <c r="AEN12" s="293"/>
      <c r="AEO12" s="293"/>
      <c r="AEP12" s="293"/>
      <c r="AEQ12" s="293"/>
      <c r="AER12" s="293"/>
      <c r="AES12" s="293"/>
      <c r="AET12" s="293"/>
      <c r="AEU12" s="293"/>
      <c r="AEV12" s="293"/>
      <c r="AEW12" s="293"/>
      <c r="AEX12" s="293"/>
      <c r="AEY12" s="293"/>
      <c r="AEZ12" s="293"/>
      <c r="AFA12" s="293"/>
      <c r="AFB12" s="293"/>
      <c r="AFC12" s="293"/>
      <c r="AFD12" s="293"/>
      <c r="AFE12" s="293"/>
      <c r="AFF12" s="293"/>
      <c r="AFG12" s="293"/>
      <c r="AFH12" s="293"/>
      <c r="AFI12" s="293"/>
      <c r="AFJ12" s="293"/>
      <c r="AFK12" s="293"/>
      <c r="AFL12" s="293"/>
      <c r="AFM12" s="293"/>
      <c r="AFN12" s="293"/>
      <c r="AFO12" s="293"/>
      <c r="AFP12" s="293"/>
      <c r="AFQ12" s="293"/>
      <c r="AFR12" s="293"/>
      <c r="AFS12" s="293"/>
      <c r="AFT12" s="293"/>
      <c r="AFU12" s="293"/>
      <c r="AFV12" s="293"/>
      <c r="AFW12" s="293"/>
      <c r="AFX12" s="293"/>
      <c r="AFY12" s="293"/>
      <c r="AFZ12" s="293"/>
      <c r="AGA12" s="293"/>
      <c r="AGB12" s="293"/>
      <c r="AGC12" s="293"/>
      <c r="AGD12" s="293"/>
      <c r="AGE12" s="293"/>
      <c r="AGF12" s="293"/>
      <c r="AGG12" s="293"/>
      <c r="AGH12" s="293"/>
      <c r="AGI12" s="293"/>
      <c r="AGJ12" s="293"/>
      <c r="AGK12" s="293"/>
      <c r="AGL12" s="293"/>
      <c r="AGM12" s="293"/>
      <c r="AGN12" s="293"/>
      <c r="AGO12" s="293"/>
      <c r="AGP12" s="293"/>
      <c r="AGQ12" s="293"/>
      <c r="AGR12" s="293"/>
      <c r="AGS12" s="293"/>
      <c r="AGT12" s="293"/>
      <c r="AGU12" s="293"/>
      <c r="AGV12" s="293"/>
      <c r="AGW12" s="293"/>
      <c r="AGX12" s="293"/>
      <c r="AGY12" s="293"/>
      <c r="AGZ12" s="293"/>
      <c r="AHA12" s="293"/>
      <c r="AHB12" s="293"/>
      <c r="AHC12" s="293"/>
      <c r="AHD12" s="293"/>
      <c r="AHE12" s="293"/>
      <c r="AHF12" s="293"/>
      <c r="AHG12" s="293"/>
      <c r="AHH12" s="293"/>
      <c r="AHI12" s="293"/>
      <c r="AHJ12" s="293"/>
      <c r="AHK12" s="293"/>
      <c r="AHL12" s="293"/>
      <c r="AHM12" s="293"/>
      <c r="AHN12" s="293"/>
      <c r="AHO12" s="293"/>
      <c r="AHP12" s="293"/>
      <c r="AHQ12" s="293"/>
      <c r="AHR12" s="293"/>
      <c r="AHS12" s="293"/>
      <c r="AHT12" s="293"/>
      <c r="AHU12" s="293"/>
      <c r="AHV12" s="293"/>
      <c r="AHW12" s="293"/>
      <c r="AHX12" s="293"/>
      <c r="AHY12" s="293"/>
      <c r="AHZ12" s="293"/>
      <c r="AIA12" s="293"/>
      <c r="AIB12" s="293"/>
      <c r="AIC12" s="293"/>
      <c r="AID12" s="293"/>
      <c r="AIE12" s="293"/>
      <c r="AIF12" s="293"/>
      <c r="AIG12" s="293"/>
      <c r="AIH12" s="293"/>
      <c r="AII12" s="293"/>
      <c r="AIJ12" s="293"/>
      <c r="AIK12" s="293"/>
      <c r="AIL12" s="293"/>
      <c r="AIM12" s="293"/>
      <c r="AIN12" s="293"/>
      <c r="AIO12" s="293"/>
      <c r="AIP12" s="293"/>
      <c r="AIQ12" s="293"/>
      <c r="AIR12" s="293"/>
      <c r="AIS12" s="293"/>
      <c r="AIT12" s="293"/>
      <c r="AIU12" s="293"/>
      <c r="AIV12" s="293"/>
      <c r="AIW12" s="293"/>
      <c r="AIX12" s="293"/>
      <c r="AIY12" s="293"/>
      <c r="AIZ12" s="293"/>
      <c r="AJA12" s="293"/>
      <c r="AJB12" s="293"/>
      <c r="AJC12" s="293"/>
      <c r="AJD12" s="293"/>
      <c r="AJE12" s="293"/>
      <c r="AJF12" s="293"/>
      <c r="AJG12" s="293"/>
      <c r="AJH12" s="293"/>
      <c r="AJI12" s="293"/>
      <c r="AJJ12" s="293"/>
      <c r="AJK12" s="293"/>
      <c r="AJL12" s="293"/>
      <c r="AJM12" s="293"/>
      <c r="AJN12" s="293"/>
      <c r="AJO12" s="293"/>
      <c r="AJP12" s="293"/>
      <c r="AJQ12" s="293"/>
      <c r="AJR12" s="293"/>
      <c r="AJS12" s="293"/>
      <c r="AJT12" s="293"/>
      <c r="AJU12" s="293"/>
      <c r="AJV12" s="293"/>
      <c r="AJW12" s="293"/>
      <c r="AJX12" s="293"/>
      <c r="AJY12" s="293"/>
      <c r="AJZ12" s="293"/>
      <c r="AKA12" s="293"/>
      <c r="AKB12" s="293"/>
      <c r="AKC12" s="293"/>
      <c r="AKD12" s="293"/>
      <c r="AKE12" s="293"/>
      <c r="AKF12" s="293"/>
      <c r="AKG12" s="293"/>
      <c r="AKH12" s="293"/>
      <c r="AKI12" s="293"/>
      <c r="AKJ12" s="293"/>
      <c r="AKK12" s="293"/>
      <c r="AKL12" s="293"/>
      <c r="AKM12" s="293"/>
      <c r="AKN12" s="293"/>
      <c r="AKO12" s="293"/>
      <c r="AKP12" s="293"/>
      <c r="AKQ12" s="293"/>
      <c r="AKR12" s="293"/>
      <c r="AKS12" s="293"/>
      <c r="AKT12" s="293"/>
      <c r="AKU12" s="293"/>
      <c r="AKV12" s="293"/>
      <c r="AKW12" s="293"/>
      <c r="AKX12" s="293"/>
      <c r="AKY12" s="293"/>
      <c r="AKZ12" s="293"/>
      <c r="ALA12" s="293"/>
      <c r="ALB12" s="293"/>
      <c r="ALC12" s="293"/>
      <c r="ALD12" s="293"/>
      <c r="ALE12" s="293"/>
      <c r="ALF12" s="293"/>
      <c r="ALG12" s="293"/>
      <c r="ALH12" s="293"/>
      <c r="ALI12" s="293"/>
      <c r="ALJ12" s="293"/>
      <c r="ALK12" s="293"/>
      <c r="ALL12" s="293"/>
      <c r="ALM12" s="293"/>
      <c r="ALN12" s="293"/>
      <c r="ALO12" s="293"/>
      <c r="ALP12" s="293"/>
      <c r="ALQ12" s="293"/>
      <c r="ALR12" s="293"/>
      <c r="ALS12" s="293"/>
      <c r="ALT12" s="293"/>
      <c r="ALU12" s="293"/>
      <c r="ALV12" s="293"/>
      <c r="ALW12" s="293"/>
      <c r="ALX12" s="293"/>
      <c r="ALY12" s="293"/>
      <c r="ALZ12" s="293"/>
      <c r="AMA12" s="293"/>
      <c r="AMB12" s="293"/>
      <c r="AMC12" s="293"/>
      <c r="AMD12" s="293"/>
      <c r="AME12" s="293"/>
      <c r="AMF12" s="293"/>
      <c r="AMG12" s="293"/>
      <c r="AMH12" s="293"/>
      <c r="AMI12" s="293"/>
      <c r="AMJ12" s="293"/>
      <c r="AMK12" s="293"/>
    </row>
    <row r="13" spans="1:1025" s="294" customFormat="1" ht="23.25" customHeight="1">
      <c r="A13" s="292">
        <v>12</v>
      </c>
      <c r="B13" s="296" t="s">
        <v>104</v>
      </c>
      <c r="C13" s="526" t="str">
        <f>'Customer Details'!E9&amp;", "&amp;'Customer Details'!E10&amp;", "&amp;'Customer Details'!E11&amp;", "&amp;'Customer Details'!E12&amp;", "&amp;'Customer Details'!E13</f>
        <v xml:space="preserve">, , , , </v>
      </c>
      <c r="D13" s="526"/>
      <c r="E13" s="526"/>
      <c r="F13" s="526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293"/>
      <c r="W13" s="293"/>
      <c r="X13" s="293"/>
      <c r="Y13" s="293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293"/>
      <c r="AN13" s="293"/>
      <c r="AO13" s="293"/>
      <c r="AP13" s="293"/>
      <c r="AQ13" s="293"/>
      <c r="AR13" s="293"/>
      <c r="AS13" s="293"/>
      <c r="AT13" s="293"/>
      <c r="AU13" s="293"/>
      <c r="AV13" s="293"/>
      <c r="AW13" s="293"/>
      <c r="AX13" s="293"/>
      <c r="AY13" s="293"/>
      <c r="AZ13" s="293"/>
      <c r="BA13" s="293"/>
      <c r="BB13" s="293"/>
      <c r="BC13" s="293"/>
      <c r="BD13" s="293"/>
      <c r="BE13" s="293"/>
      <c r="BF13" s="293"/>
      <c r="BG13" s="293"/>
      <c r="BH13" s="293"/>
      <c r="BI13" s="293"/>
      <c r="BJ13" s="293"/>
      <c r="BK13" s="293"/>
      <c r="BL13" s="293"/>
      <c r="BM13" s="293"/>
      <c r="BN13" s="293"/>
      <c r="BO13" s="293"/>
      <c r="BP13" s="293"/>
      <c r="BQ13" s="293"/>
      <c r="BR13" s="293"/>
      <c r="BS13" s="293"/>
      <c r="BT13" s="293"/>
      <c r="BU13" s="293"/>
      <c r="BV13" s="293"/>
      <c r="BW13" s="293"/>
      <c r="BX13" s="293"/>
      <c r="BY13" s="293"/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3"/>
      <c r="CK13" s="293"/>
      <c r="CL13" s="293"/>
      <c r="CM13" s="293"/>
      <c r="CN13" s="293"/>
      <c r="CO13" s="293"/>
      <c r="CP13" s="293"/>
      <c r="CQ13" s="293"/>
      <c r="CR13" s="293"/>
      <c r="CS13" s="293"/>
      <c r="CT13" s="293"/>
      <c r="CU13" s="293"/>
      <c r="CV13" s="293"/>
      <c r="CW13" s="293"/>
      <c r="CX13" s="293"/>
      <c r="CY13" s="293"/>
      <c r="CZ13" s="293"/>
      <c r="DA13" s="293"/>
      <c r="DB13" s="293"/>
      <c r="DC13" s="293"/>
      <c r="DD13" s="293"/>
      <c r="DE13" s="293"/>
      <c r="DF13" s="293"/>
      <c r="DG13" s="293"/>
      <c r="DH13" s="293"/>
      <c r="DI13" s="293"/>
      <c r="DJ13" s="293"/>
      <c r="DK13" s="293"/>
      <c r="DL13" s="293"/>
      <c r="DM13" s="293"/>
      <c r="DN13" s="293"/>
      <c r="DO13" s="293"/>
      <c r="DP13" s="293"/>
      <c r="DQ13" s="293"/>
      <c r="DR13" s="293"/>
      <c r="DS13" s="293"/>
      <c r="DT13" s="293"/>
      <c r="DU13" s="293"/>
      <c r="DV13" s="293"/>
      <c r="DW13" s="293"/>
      <c r="DX13" s="293"/>
      <c r="DY13" s="293"/>
      <c r="DZ13" s="293"/>
      <c r="EA13" s="293"/>
      <c r="EB13" s="293"/>
      <c r="EC13" s="293"/>
      <c r="ED13" s="293"/>
      <c r="EE13" s="293"/>
      <c r="EF13" s="293"/>
      <c r="EG13" s="293"/>
      <c r="EH13" s="293"/>
      <c r="EI13" s="293"/>
      <c r="EJ13" s="293"/>
      <c r="EK13" s="293"/>
      <c r="EL13" s="293"/>
      <c r="EM13" s="293"/>
      <c r="EN13" s="293"/>
      <c r="EO13" s="293"/>
      <c r="EP13" s="293"/>
      <c r="EQ13" s="293"/>
      <c r="ER13" s="293"/>
      <c r="ES13" s="293"/>
      <c r="ET13" s="293"/>
      <c r="EU13" s="293"/>
      <c r="EV13" s="293"/>
      <c r="EW13" s="293"/>
      <c r="EX13" s="293"/>
      <c r="EY13" s="293"/>
      <c r="EZ13" s="293"/>
      <c r="FA13" s="293"/>
      <c r="FB13" s="293"/>
      <c r="FC13" s="293"/>
      <c r="FD13" s="293"/>
      <c r="FE13" s="293"/>
      <c r="FF13" s="293"/>
      <c r="FG13" s="293"/>
      <c r="FH13" s="293"/>
      <c r="FI13" s="293"/>
      <c r="FJ13" s="293"/>
      <c r="FK13" s="293"/>
      <c r="FL13" s="293"/>
      <c r="FM13" s="293"/>
      <c r="FN13" s="293"/>
      <c r="FO13" s="293"/>
      <c r="FP13" s="293"/>
      <c r="FQ13" s="293"/>
      <c r="FR13" s="293"/>
      <c r="FS13" s="293"/>
      <c r="FT13" s="293"/>
      <c r="FU13" s="293"/>
      <c r="FV13" s="293"/>
      <c r="FW13" s="293"/>
      <c r="FX13" s="293"/>
      <c r="FY13" s="293"/>
      <c r="FZ13" s="293"/>
      <c r="GA13" s="293"/>
      <c r="GB13" s="293"/>
      <c r="GC13" s="293"/>
      <c r="GD13" s="293"/>
      <c r="GE13" s="293"/>
      <c r="GF13" s="293"/>
      <c r="GG13" s="293"/>
      <c r="GH13" s="293"/>
      <c r="GI13" s="293"/>
      <c r="GJ13" s="293"/>
      <c r="GK13" s="293"/>
      <c r="GL13" s="293"/>
      <c r="GM13" s="293"/>
      <c r="GN13" s="293"/>
      <c r="GO13" s="293"/>
      <c r="GP13" s="293"/>
      <c r="GQ13" s="293"/>
      <c r="GR13" s="293"/>
      <c r="GS13" s="293"/>
      <c r="GT13" s="293"/>
      <c r="GU13" s="293"/>
      <c r="GV13" s="293"/>
      <c r="GW13" s="293"/>
      <c r="GX13" s="293"/>
      <c r="GY13" s="293"/>
      <c r="GZ13" s="293"/>
      <c r="HA13" s="293"/>
      <c r="HB13" s="293"/>
      <c r="HC13" s="293"/>
      <c r="HD13" s="293"/>
      <c r="HE13" s="293"/>
      <c r="HF13" s="293"/>
      <c r="HG13" s="293"/>
      <c r="HH13" s="293"/>
      <c r="HI13" s="293"/>
      <c r="HJ13" s="293"/>
      <c r="HK13" s="293"/>
      <c r="HL13" s="293"/>
      <c r="HM13" s="293"/>
      <c r="HN13" s="293"/>
      <c r="HO13" s="293"/>
      <c r="HP13" s="293"/>
      <c r="HQ13" s="293"/>
      <c r="HR13" s="293"/>
      <c r="HS13" s="293"/>
      <c r="HT13" s="293"/>
      <c r="HU13" s="293"/>
      <c r="HV13" s="293"/>
      <c r="HW13" s="293"/>
      <c r="HX13" s="293"/>
      <c r="HY13" s="293"/>
      <c r="HZ13" s="293"/>
      <c r="IA13" s="293"/>
      <c r="IB13" s="293"/>
      <c r="IC13" s="293"/>
      <c r="ID13" s="293"/>
      <c r="IE13" s="293"/>
      <c r="IF13" s="293"/>
      <c r="IG13" s="293"/>
      <c r="IH13" s="293"/>
      <c r="II13" s="293"/>
      <c r="IJ13" s="293"/>
      <c r="IK13" s="293"/>
      <c r="IL13" s="293"/>
      <c r="IM13" s="293"/>
      <c r="IN13" s="293"/>
      <c r="IO13" s="293"/>
      <c r="IP13" s="293"/>
      <c r="IQ13" s="293"/>
      <c r="IR13" s="293"/>
      <c r="IS13" s="293"/>
      <c r="IT13" s="293"/>
      <c r="IU13" s="293"/>
      <c r="IV13" s="293"/>
      <c r="IW13" s="293"/>
      <c r="IX13" s="293"/>
      <c r="IY13" s="293"/>
      <c r="IZ13" s="293"/>
      <c r="JA13" s="293"/>
      <c r="JB13" s="293"/>
      <c r="JC13" s="293"/>
      <c r="JD13" s="293"/>
      <c r="JE13" s="293"/>
      <c r="JF13" s="293"/>
      <c r="JG13" s="293"/>
      <c r="JH13" s="293"/>
      <c r="JI13" s="293"/>
      <c r="JJ13" s="293"/>
      <c r="JK13" s="293"/>
      <c r="JL13" s="293"/>
      <c r="JM13" s="293"/>
      <c r="JN13" s="293"/>
      <c r="JO13" s="293"/>
      <c r="JP13" s="293"/>
      <c r="JQ13" s="293"/>
      <c r="JR13" s="293"/>
      <c r="JS13" s="293"/>
      <c r="JT13" s="293"/>
      <c r="JU13" s="293"/>
      <c r="JV13" s="293"/>
      <c r="JW13" s="293"/>
      <c r="JX13" s="293"/>
      <c r="JY13" s="293"/>
      <c r="JZ13" s="293"/>
      <c r="KA13" s="293"/>
      <c r="KB13" s="293"/>
      <c r="KC13" s="293"/>
      <c r="KD13" s="293"/>
      <c r="KE13" s="293"/>
      <c r="KF13" s="293"/>
      <c r="KG13" s="293"/>
      <c r="KH13" s="293"/>
      <c r="KI13" s="293"/>
      <c r="KJ13" s="293"/>
      <c r="KK13" s="293"/>
      <c r="KL13" s="293"/>
      <c r="KM13" s="293"/>
      <c r="KN13" s="293"/>
      <c r="KO13" s="293"/>
      <c r="KP13" s="293"/>
      <c r="KQ13" s="293"/>
      <c r="KR13" s="293"/>
      <c r="KS13" s="293"/>
      <c r="KT13" s="293"/>
      <c r="KU13" s="293"/>
      <c r="KV13" s="293"/>
      <c r="KW13" s="293"/>
      <c r="KX13" s="293"/>
      <c r="KY13" s="293"/>
      <c r="KZ13" s="293"/>
      <c r="LA13" s="293"/>
      <c r="LB13" s="293"/>
      <c r="LC13" s="293"/>
      <c r="LD13" s="293"/>
      <c r="LE13" s="293"/>
      <c r="LF13" s="293"/>
      <c r="LG13" s="293"/>
      <c r="LH13" s="293"/>
      <c r="LI13" s="293"/>
      <c r="LJ13" s="293"/>
      <c r="LK13" s="293"/>
      <c r="LL13" s="293"/>
      <c r="LM13" s="293"/>
      <c r="LN13" s="293"/>
      <c r="LO13" s="293"/>
      <c r="LP13" s="293"/>
      <c r="LQ13" s="293"/>
      <c r="LR13" s="293"/>
      <c r="LS13" s="293"/>
      <c r="LT13" s="293"/>
      <c r="LU13" s="293"/>
      <c r="LV13" s="293"/>
      <c r="LW13" s="293"/>
      <c r="LX13" s="293"/>
      <c r="LY13" s="293"/>
      <c r="LZ13" s="293"/>
      <c r="MA13" s="293"/>
      <c r="MB13" s="293"/>
      <c r="MC13" s="293"/>
      <c r="MD13" s="293"/>
      <c r="ME13" s="293"/>
      <c r="MF13" s="293"/>
      <c r="MG13" s="293"/>
      <c r="MH13" s="293"/>
      <c r="MI13" s="293"/>
      <c r="MJ13" s="293"/>
      <c r="MK13" s="293"/>
      <c r="ML13" s="293"/>
      <c r="MM13" s="293"/>
      <c r="MN13" s="293"/>
      <c r="MO13" s="293"/>
      <c r="MP13" s="293"/>
      <c r="MQ13" s="293"/>
      <c r="MR13" s="293"/>
      <c r="MS13" s="293"/>
      <c r="MT13" s="293"/>
      <c r="MU13" s="293"/>
      <c r="MV13" s="293"/>
      <c r="MW13" s="293"/>
      <c r="MX13" s="293"/>
      <c r="MY13" s="293"/>
      <c r="MZ13" s="293"/>
      <c r="NA13" s="293"/>
      <c r="NB13" s="293"/>
      <c r="NC13" s="293"/>
      <c r="ND13" s="293"/>
      <c r="NE13" s="293"/>
      <c r="NF13" s="293"/>
      <c r="NG13" s="293"/>
      <c r="NH13" s="293"/>
      <c r="NI13" s="293"/>
      <c r="NJ13" s="293"/>
      <c r="NK13" s="293"/>
      <c r="NL13" s="293"/>
      <c r="NM13" s="293"/>
      <c r="NN13" s="293"/>
      <c r="NO13" s="293"/>
      <c r="NP13" s="293"/>
      <c r="NQ13" s="293"/>
      <c r="NR13" s="293"/>
      <c r="NS13" s="293"/>
      <c r="NT13" s="293"/>
      <c r="NU13" s="293"/>
      <c r="NV13" s="293"/>
      <c r="NW13" s="293"/>
      <c r="NX13" s="293"/>
      <c r="NY13" s="293"/>
      <c r="NZ13" s="293"/>
      <c r="OA13" s="293"/>
      <c r="OB13" s="293"/>
      <c r="OC13" s="293"/>
      <c r="OD13" s="293"/>
      <c r="OE13" s="293"/>
      <c r="OF13" s="293"/>
      <c r="OG13" s="293"/>
      <c r="OH13" s="293"/>
      <c r="OI13" s="293"/>
      <c r="OJ13" s="293"/>
      <c r="OK13" s="293"/>
      <c r="OL13" s="293"/>
      <c r="OM13" s="293"/>
      <c r="ON13" s="293"/>
      <c r="OO13" s="293"/>
      <c r="OP13" s="293"/>
      <c r="OQ13" s="293"/>
      <c r="OR13" s="293"/>
      <c r="OS13" s="293"/>
      <c r="OT13" s="293"/>
      <c r="OU13" s="293"/>
      <c r="OV13" s="293"/>
      <c r="OW13" s="293"/>
      <c r="OX13" s="293"/>
      <c r="OY13" s="293"/>
      <c r="OZ13" s="293"/>
      <c r="PA13" s="293"/>
      <c r="PB13" s="293"/>
      <c r="PC13" s="293"/>
      <c r="PD13" s="293"/>
      <c r="PE13" s="293"/>
      <c r="PF13" s="293"/>
      <c r="PG13" s="293"/>
      <c r="PH13" s="293"/>
      <c r="PI13" s="293"/>
      <c r="PJ13" s="293"/>
      <c r="PK13" s="293"/>
      <c r="PL13" s="293"/>
      <c r="PM13" s="293"/>
      <c r="PN13" s="293"/>
      <c r="PO13" s="293"/>
      <c r="PP13" s="293"/>
      <c r="PQ13" s="293"/>
      <c r="PR13" s="293"/>
      <c r="PS13" s="293"/>
      <c r="PT13" s="293"/>
      <c r="PU13" s="293"/>
      <c r="PV13" s="293"/>
      <c r="PW13" s="293"/>
      <c r="PX13" s="293"/>
      <c r="PY13" s="293"/>
      <c r="PZ13" s="293"/>
      <c r="QA13" s="293"/>
      <c r="QB13" s="293"/>
      <c r="QC13" s="293"/>
      <c r="QD13" s="293"/>
      <c r="QE13" s="293"/>
      <c r="QF13" s="293"/>
      <c r="QG13" s="293"/>
      <c r="QH13" s="293"/>
      <c r="QI13" s="293"/>
      <c r="QJ13" s="293"/>
      <c r="QK13" s="293"/>
      <c r="QL13" s="293"/>
      <c r="QM13" s="293"/>
      <c r="QN13" s="293"/>
      <c r="QO13" s="293"/>
      <c r="QP13" s="293"/>
      <c r="QQ13" s="293"/>
      <c r="QR13" s="293"/>
      <c r="QS13" s="293"/>
      <c r="QT13" s="293"/>
      <c r="QU13" s="293"/>
      <c r="QV13" s="293"/>
      <c r="QW13" s="293"/>
      <c r="QX13" s="293"/>
      <c r="QY13" s="293"/>
      <c r="QZ13" s="293"/>
      <c r="RA13" s="293"/>
      <c r="RB13" s="293"/>
      <c r="RC13" s="293"/>
      <c r="RD13" s="293"/>
      <c r="RE13" s="293"/>
      <c r="RF13" s="293"/>
      <c r="RG13" s="293"/>
      <c r="RH13" s="293"/>
      <c r="RI13" s="293"/>
      <c r="RJ13" s="293"/>
      <c r="RK13" s="293"/>
      <c r="RL13" s="293"/>
      <c r="RM13" s="293"/>
      <c r="RN13" s="293"/>
      <c r="RO13" s="293"/>
      <c r="RP13" s="293"/>
      <c r="RQ13" s="293"/>
      <c r="RR13" s="293"/>
      <c r="RS13" s="293"/>
      <c r="RT13" s="293"/>
      <c r="RU13" s="293"/>
      <c r="RV13" s="293"/>
      <c r="RW13" s="293"/>
      <c r="RX13" s="293"/>
      <c r="RY13" s="293"/>
      <c r="RZ13" s="293"/>
      <c r="SA13" s="293"/>
      <c r="SB13" s="293"/>
      <c r="SC13" s="293"/>
      <c r="SD13" s="293"/>
      <c r="SE13" s="293"/>
      <c r="SF13" s="293"/>
      <c r="SG13" s="293"/>
      <c r="SH13" s="293"/>
      <c r="SI13" s="293"/>
      <c r="SJ13" s="293"/>
      <c r="SK13" s="293"/>
      <c r="SL13" s="293"/>
      <c r="SM13" s="293"/>
      <c r="SN13" s="293"/>
      <c r="SO13" s="293"/>
      <c r="SP13" s="293"/>
      <c r="SQ13" s="293"/>
      <c r="SR13" s="293"/>
      <c r="SS13" s="293"/>
      <c r="ST13" s="293"/>
      <c r="SU13" s="293"/>
      <c r="SV13" s="293"/>
      <c r="SW13" s="293"/>
      <c r="SX13" s="293"/>
      <c r="SY13" s="293"/>
      <c r="SZ13" s="293"/>
      <c r="TA13" s="293"/>
      <c r="TB13" s="293"/>
      <c r="TC13" s="293"/>
      <c r="TD13" s="293"/>
      <c r="TE13" s="293"/>
      <c r="TF13" s="293"/>
      <c r="TG13" s="293"/>
      <c r="TH13" s="293"/>
      <c r="TI13" s="293"/>
      <c r="TJ13" s="293"/>
      <c r="TK13" s="293"/>
      <c r="TL13" s="293"/>
      <c r="TM13" s="293"/>
      <c r="TN13" s="293"/>
      <c r="TO13" s="293"/>
      <c r="TP13" s="293"/>
      <c r="TQ13" s="293"/>
      <c r="TR13" s="293"/>
      <c r="TS13" s="293"/>
      <c r="TT13" s="293"/>
      <c r="TU13" s="293"/>
      <c r="TV13" s="293"/>
      <c r="TW13" s="293"/>
      <c r="TX13" s="293"/>
      <c r="TY13" s="293"/>
      <c r="TZ13" s="293"/>
      <c r="UA13" s="293"/>
      <c r="UB13" s="293"/>
      <c r="UC13" s="293"/>
      <c r="UD13" s="293"/>
      <c r="UE13" s="293"/>
      <c r="UF13" s="293"/>
      <c r="UG13" s="293"/>
      <c r="UH13" s="293"/>
      <c r="UI13" s="293"/>
      <c r="UJ13" s="293"/>
      <c r="UK13" s="293"/>
      <c r="UL13" s="293"/>
      <c r="UM13" s="293"/>
      <c r="UN13" s="293"/>
      <c r="UO13" s="293"/>
      <c r="UP13" s="293"/>
      <c r="UQ13" s="293"/>
      <c r="UR13" s="293"/>
      <c r="US13" s="293"/>
      <c r="UT13" s="293"/>
      <c r="UU13" s="293"/>
      <c r="UV13" s="293"/>
      <c r="UW13" s="293"/>
      <c r="UX13" s="293"/>
      <c r="UY13" s="293"/>
      <c r="UZ13" s="293"/>
      <c r="VA13" s="293"/>
      <c r="VB13" s="293"/>
      <c r="VC13" s="293"/>
      <c r="VD13" s="293"/>
      <c r="VE13" s="293"/>
      <c r="VF13" s="293"/>
      <c r="VG13" s="293"/>
      <c r="VH13" s="293"/>
      <c r="VI13" s="293"/>
      <c r="VJ13" s="293"/>
      <c r="VK13" s="293"/>
      <c r="VL13" s="293"/>
      <c r="VM13" s="293"/>
      <c r="VN13" s="293"/>
      <c r="VO13" s="293"/>
      <c r="VP13" s="293"/>
      <c r="VQ13" s="293"/>
      <c r="VR13" s="293"/>
      <c r="VS13" s="293"/>
      <c r="VT13" s="293"/>
      <c r="VU13" s="293"/>
      <c r="VV13" s="293"/>
      <c r="VW13" s="293"/>
      <c r="VX13" s="293"/>
      <c r="VY13" s="293"/>
      <c r="VZ13" s="293"/>
      <c r="WA13" s="293"/>
      <c r="WB13" s="293"/>
      <c r="WC13" s="293"/>
      <c r="WD13" s="293"/>
      <c r="WE13" s="293"/>
      <c r="WF13" s="293"/>
      <c r="WG13" s="293"/>
      <c r="WH13" s="293"/>
      <c r="WI13" s="293"/>
      <c r="WJ13" s="293"/>
      <c r="WK13" s="293"/>
      <c r="WL13" s="293"/>
      <c r="WM13" s="293"/>
      <c r="WN13" s="293"/>
      <c r="WO13" s="293"/>
      <c r="WP13" s="293"/>
      <c r="WQ13" s="293"/>
      <c r="WR13" s="293"/>
      <c r="WS13" s="293"/>
      <c r="WT13" s="293"/>
      <c r="WU13" s="293"/>
      <c r="WV13" s="293"/>
      <c r="WW13" s="293"/>
      <c r="WX13" s="293"/>
      <c r="WY13" s="293"/>
      <c r="WZ13" s="293"/>
      <c r="XA13" s="293"/>
      <c r="XB13" s="293"/>
      <c r="XC13" s="293"/>
      <c r="XD13" s="293"/>
      <c r="XE13" s="293"/>
      <c r="XF13" s="293"/>
      <c r="XG13" s="293"/>
      <c r="XH13" s="293"/>
      <c r="XI13" s="293"/>
      <c r="XJ13" s="293"/>
      <c r="XK13" s="293"/>
      <c r="XL13" s="293"/>
      <c r="XM13" s="293"/>
      <c r="XN13" s="293"/>
      <c r="XO13" s="293"/>
      <c r="XP13" s="293"/>
      <c r="XQ13" s="293"/>
      <c r="XR13" s="293"/>
      <c r="XS13" s="293"/>
      <c r="XT13" s="293"/>
      <c r="XU13" s="293"/>
      <c r="XV13" s="293"/>
      <c r="XW13" s="293"/>
      <c r="XX13" s="293"/>
      <c r="XY13" s="293"/>
      <c r="XZ13" s="293"/>
      <c r="YA13" s="293"/>
      <c r="YB13" s="293"/>
      <c r="YC13" s="293"/>
      <c r="YD13" s="293"/>
      <c r="YE13" s="293"/>
      <c r="YF13" s="293"/>
      <c r="YG13" s="293"/>
      <c r="YH13" s="293"/>
      <c r="YI13" s="293"/>
      <c r="YJ13" s="293"/>
      <c r="YK13" s="293"/>
      <c r="YL13" s="293"/>
      <c r="YM13" s="293"/>
      <c r="YN13" s="293"/>
      <c r="YO13" s="293"/>
      <c r="YP13" s="293"/>
      <c r="YQ13" s="293"/>
      <c r="YR13" s="293"/>
      <c r="YS13" s="293"/>
      <c r="YT13" s="293"/>
      <c r="YU13" s="293"/>
      <c r="YV13" s="293"/>
      <c r="YW13" s="293"/>
      <c r="YX13" s="293"/>
      <c r="YY13" s="293"/>
      <c r="YZ13" s="293"/>
      <c r="ZA13" s="293"/>
      <c r="ZB13" s="293"/>
      <c r="ZC13" s="293"/>
      <c r="ZD13" s="293"/>
      <c r="ZE13" s="293"/>
      <c r="ZF13" s="293"/>
      <c r="ZG13" s="293"/>
      <c r="ZH13" s="293"/>
      <c r="ZI13" s="293"/>
      <c r="ZJ13" s="293"/>
      <c r="ZK13" s="293"/>
      <c r="ZL13" s="293"/>
      <c r="ZM13" s="293"/>
      <c r="ZN13" s="293"/>
      <c r="ZO13" s="293"/>
      <c r="ZP13" s="293"/>
      <c r="ZQ13" s="293"/>
      <c r="ZR13" s="293"/>
      <c r="ZS13" s="293"/>
      <c r="ZT13" s="293"/>
      <c r="ZU13" s="293"/>
      <c r="ZV13" s="293"/>
      <c r="ZW13" s="293"/>
      <c r="ZX13" s="293"/>
      <c r="ZY13" s="293"/>
      <c r="ZZ13" s="293"/>
      <c r="AAA13" s="293"/>
      <c r="AAB13" s="293"/>
      <c r="AAC13" s="293"/>
      <c r="AAD13" s="293"/>
      <c r="AAE13" s="293"/>
      <c r="AAF13" s="293"/>
      <c r="AAG13" s="293"/>
      <c r="AAH13" s="293"/>
      <c r="AAI13" s="293"/>
      <c r="AAJ13" s="293"/>
      <c r="AAK13" s="293"/>
      <c r="AAL13" s="293"/>
      <c r="AAM13" s="293"/>
      <c r="AAN13" s="293"/>
      <c r="AAO13" s="293"/>
      <c r="AAP13" s="293"/>
      <c r="AAQ13" s="293"/>
      <c r="AAR13" s="293"/>
      <c r="AAS13" s="293"/>
      <c r="AAT13" s="293"/>
      <c r="AAU13" s="293"/>
      <c r="AAV13" s="293"/>
      <c r="AAW13" s="293"/>
      <c r="AAX13" s="293"/>
      <c r="AAY13" s="293"/>
      <c r="AAZ13" s="293"/>
      <c r="ABA13" s="293"/>
      <c r="ABB13" s="293"/>
      <c r="ABC13" s="293"/>
      <c r="ABD13" s="293"/>
      <c r="ABE13" s="293"/>
      <c r="ABF13" s="293"/>
      <c r="ABG13" s="293"/>
      <c r="ABH13" s="293"/>
      <c r="ABI13" s="293"/>
      <c r="ABJ13" s="293"/>
      <c r="ABK13" s="293"/>
      <c r="ABL13" s="293"/>
      <c r="ABM13" s="293"/>
      <c r="ABN13" s="293"/>
      <c r="ABO13" s="293"/>
      <c r="ABP13" s="293"/>
      <c r="ABQ13" s="293"/>
      <c r="ABR13" s="293"/>
      <c r="ABS13" s="293"/>
      <c r="ABT13" s="293"/>
      <c r="ABU13" s="293"/>
      <c r="ABV13" s="293"/>
      <c r="ABW13" s="293"/>
      <c r="ABX13" s="293"/>
      <c r="ABY13" s="293"/>
      <c r="ABZ13" s="293"/>
      <c r="ACA13" s="293"/>
      <c r="ACB13" s="293"/>
      <c r="ACC13" s="293"/>
      <c r="ACD13" s="293"/>
      <c r="ACE13" s="293"/>
      <c r="ACF13" s="293"/>
      <c r="ACG13" s="293"/>
      <c r="ACH13" s="293"/>
      <c r="ACI13" s="293"/>
      <c r="ACJ13" s="293"/>
      <c r="ACK13" s="293"/>
      <c r="ACL13" s="293"/>
      <c r="ACM13" s="293"/>
      <c r="ACN13" s="293"/>
      <c r="ACO13" s="293"/>
      <c r="ACP13" s="293"/>
      <c r="ACQ13" s="293"/>
      <c r="ACR13" s="293"/>
      <c r="ACS13" s="293"/>
      <c r="ACT13" s="293"/>
      <c r="ACU13" s="293"/>
      <c r="ACV13" s="293"/>
      <c r="ACW13" s="293"/>
      <c r="ACX13" s="293"/>
      <c r="ACY13" s="293"/>
      <c r="ACZ13" s="293"/>
      <c r="ADA13" s="293"/>
      <c r="ADB13" s="293"/>
      <c r="ADC13" s="293"/>
      <c r="ADD13" s="293"/>
      <c r="ADE13" s="293"/>
      <c r="ADF13" s="293"/>
      <c r="ADG13" s="293"/>
      <c r="ADH13" s="293"/>
      <c r="ADI13" s="293"/>
      <c r="ADJ13" s="293"/>
      <c r="ADK13" s="293"/>
      <c r="ADL13" s="293"/>
      <c r="ADM13" s="293"/>
      <c r="ADN13" s="293"/>
      <c r="ADO13" s="293"/>
      <c r="ADP13" s="293"/>
      <c r="ADQ13" s="293"/>
      <c r="ADR13" s="293"/>
      <c r="ADS13" s="293"/>
      <c r="ADT13" s="293"/>
      <c r="ADU13" s="293"/>
      <c r="ADV13" s="293"/>
      <c r="ADW13" s="293"/>
      <c r="ADX13" s="293"/>
      <c r="ADY13" s="293"/>
      <c r="ADZ13" s="293"/>
      <c r="AEA13" s="293"/>
      <c r="AEB13" s="293"/>
      <c r="AEC13" s="293"/>
      <c r="AED13" s="293"/>
      <c r="AEE13" s="293"/>
      <c r="AEF13" s="293"/>
      <c r="AEG13" s="293"/>
      <c r="AEH13" s="293"/>
      <c r="AEI13" s="293"/>
      <c r="AEJ13" s="293"/>
      <c r="AEK13" s="293"/>
      <c r="AEL13" s="293"/>
      <c r="AEM13" s="293"/>
      <c r="AEN13" s="293"/>
      <c r="AEO13" s="293"/>
      <c r="AEP13" s="293"/>
      <c r="AEQ13" s="293"/>
      <c r="AER13" s="293"/>
      <c r="AES13" s="293"/>
      <c r="AET13" s="293"/>
      <c r="AEU13" s="293"/>
      <c r="AEV13" s="293"/>
      <c r="AEW13" s="293"/>
      <c r="AEX13" s="293"/>
      <c r="AEY13" s="293"/>
      <c r="AEZ13" s="293"/>
      <c r="AFA13" s="293"/>
      <c r="AFB13" s="293"/>
      <c r="AFC13" s="293"/>
      <c r="AFD13" s="293"/>
      <c r="AFE13" s="293"/>
      <c r="AFF13" s="293"/>
      <c r="AFG13" s="293"/>
      <c r="AFH13" s="293"/>
      <c r="AFI13" s="293"/>
      <c r="AFJ13" s="293"/>
      <c r="AFK13" s="293"/>
      <c r="AFL13" s="293"/>
      <c r="AFM13" s="293"/>
      <c r="AFN13" s="293"/>
      <c r="AFO13" s="293"/>
      <c r="AFP13" s="293"/>
      <c r="AFQ13" s="293"/>
      <c r="AFR13" s="293"/>
      <c r="AFS13" s="293"/>
      <c r="AFT13" s="293"/>
      <c r="AFU13" s="293"/>
      <c r="AFV13" s="293"/>
      <c r="AFW13" s="293"/>
      <c r="AFX13" s="293"/>
      <c r="AFY13" s="293"/>
      <c r="AFZ13" s="293"/>
      <c r="AGA13" s="293"/>
      <c r="AGB13" s="293"/>
      <c r="AGC13" s="293"/>
      <c r="AGD13" s="293"/>
      <c r="AGE13" s="293"/>
      <c r="AGF13" s="293"/>
      <c r="AGG13" s="293"/>
      <c r="AGH13" s="293"/>
      <c r="AGI13" s="293"/>
      <c r="AGJ13" s="293"/>
      <c r="AGK13" s="293"/>
      <c r="AGL13" s="293"/>
      <c r="AGM13" s="293"/>
      <c r="AGN13" s="293"/>
      <c r="AGO13" s="293"/>
      <c r="AGP13" s="293"/>
      <c r="AGQ13" s="293"/>
      <c r="AGR13" s="293"/>
      <c r="AGS13" s="293"/>
      <c r="AGT13" s="293"/>
      <c r="AGU13" s="293"/>
      <c r="AGV13" s="293"/>
      <c r="AGW13" s="293"/>
      <c r="AGX13" s="293"/>
      <c r="AGY13" s="293"/>
      <c r="AGZ13" s="293"/>
      <c r="AHA13" s="293"/>
      <c r="AHB13" s="293"/>
      <c r="AHC13" s="293"/>
      <c r="AHD13" s="293"/>
      <c r="AHE13" s="293"/>
      <c r="AHF13" s="293"/>
      <c r="AHG13" s="293"/>
      <c r="AHH13" s="293"/>
      <c r="AHI13" s="293"/>
      <c r="AHJ13" s="293"/>
      <c r="AHK13" s="293"/>
      <c r="AHL13" s="293"/>
      <c r="AHM13" s="293"/>
      <c r="AHN13" s="293"/>
      <c r="AHO13" s="293"/>
      <c r="AHP13" s="293"/>
      <c r="AHQ13" s="293"/>
      <c r="AHR13" s="293"/>
      <c r="AHS13" s="293"/>
      <c r="AHT13" s="293"/>
      <c r="AHU13" s="293"/>
      <c r="AHV13" s="293"/>
      <c r="AHW13" s="293"/>
      <c r="AHX13" s="293"/>
      <c r="AHY13" s="293"/>
      <c r="AHZ13" s="293"/>
      <c r="AIA13" s="293"/>
      <c r="AIB13" s="293"/>
      <c r="AIC13" s="293"/>
      <c r="AID13" s="293"/>
      <c r="AIE13" s="293"/>
      <c r="AIF13" s="293"/>
      <c r="AIG13" s="293"/>
      <c r="AIH13" s="293"/>
      <c r="AII13" s="293"/>
      <c r="AIJ13" s="293"/>
      <c r="AIK13" s="293"/>
      <c r="AIL13" s="293"/>
      <c r="AIM13" s="293"/>
      <c r="AIN13" s="293"/>
      <c r="AIO13" s="293"/>
      <c r="AIP13" s="293"/>
      <c r="AIQ13" s="293"/>
      <c r="AIR13" s="293"/>
      <c r="AIS13" s="293"/>
      <c r="AIT13" s="293"/>
      <c r="AIU13" s="293"/>
      <c r="AIV13" s="293"/>
      <c r="AIW13" s="293"/>
      <c r="AIX13" s="293"/>
      <c r="AIY13" s="293"/>
      <c r="AIZ13" s="293"/>
      <c r="AJA13" s="293"/>
      <c r="AJB13" s="293"/>
      <c r="AJC13" s="293"/>
      <c r="AJD13" s="293"/>
      <c r="AJE13" s="293"/>
      <c r="AJF13" s="293"/>
      <c r="AJG13" s="293"/>
      <c r="AJH13" s="293"/>
      <c r="AJI13" s="293"/>
      <c r="AJJ13" s="293"/>
      <c r="AJK13" s="293"/>
      <c r="AJL13" s="293"/>
      <c r="AJM13" s="293"/>
      <c r="AJN13" s="293"/>
      <c r="AJO13" s="293"/>
      <c r="AJP13" s="293"/>
      <c r="AJQ13" s="293"/>
      <c r="AJR13" s="293"/>
      <c r="AJS13" s="293"/>
      <c r="AJT13" s="293"/>
      <c r="AJU13" s="293"/>
      <c r="AJV13" s="293"/>
      <c r="AJW13" s="293"/>
      <c r="AJX13" s="293"/>
      <c r="AJY13" s="293"/>
      <c r="AJZ13" s="293"/>
      <c r="AKA13" s="293"/>
      <c r="AKB13" s="293"/>
      <c r="AKC13" s="293"/>
      <c r="AKD13" s="293"/>
      <c r="AKE13" s="293"/>
      <c r="AKF13" s="293"/>
      <c r="AKG13" s="293"/>
      <c r="AKH13" s="293"/>
      <c r="AKI13" s="293"/>
      <c r="AKJ13" s="293"/>
      <c r="AKK13" s="293"/>
      <c r="AKL13" s="293"/>
      <c r="AKM13" s="293"/>
      <c r="AKN13" s="293"/>
      <c r="AKO13" s="293"/>
      <c r="AKP13" s="293"/>
      <c r="AKQ13" s="293"/>
      <c r="AKR13" s="293"/>
      <c r="AKS13" s="293"/>
      <c r="AKT13" s="293"/>
      <c r="AKU13" s="293"/>
      <c r="AKV13" s="293"/>
      <c r="AKW13" s="293"/>
      <c r="AKX13" s="293"/>
      <c r="AKY13" s="293"/>
      <c r="AKZ13" s="293"/>
      <c r="ALA13" s="293"/>
      <c r="ALB13" s="293"/>
      <c r="ALC13" s="293"/>
      <c r="ALD13" s="293"/>
      <c r="ALE13" s="293"/>
      <c r="ALF13" s="293"/>
      <c r="ALG13" s="293"/>
      <c r="ALH13" s="293"/>
      <c r="ALI13" s="293"/>
      <c r="ALJ13" s="293"/>
      <c r="ALK13" s="293"/>
      <c r="ALL13" s="293"/>
      <c r="ALM13" s="293"/>
      <c r="ALN13" s="293"/>
      <c r="ALO13" s="293"/>
      <c r="ALP13" s="293"/>
      <c r="ALQ13" s="293"/>
      <c r="ALR13" s="293"/>
      <c r="ALS13" s="293"/>
      <c r="ALT13" s="293"/>
      <c r="ALU13" s="293"/>
      <c r="ALV13" s="293"/>
      <c r="ALW13" s="293"/>
      <c r="ALX13" s="293"/>
      <c r="ALY13" s="293"/>
      <c r="ALZ13" s="293"/>
      <c r="AMA13" s="293"/>
      <c r="AMB13" s="293"/>
      <c r="AMC13" s="293"/>
      <c r="AMD13" s="293"/>
      <c r="AME13" s="293"/>
      <c r="AMF13" s="293"/>
      <c r="AMG13" s="293"/>
      <c r="AMH13" s="293"/>
      <c r="AMI13" s="293"/>
      <c r="AMJ13" s="293"/>
      <c r="AMK13" s="293"/>
    </row>
    <row r="14" spans="1:1025" s="294" customFormat="1" ht="23.25" customHeight="1">
      <c r="A14" s="292">
        <v>13</v>
      </c>
      <c r="B14" s="296" t="s">
        <v>100</v>
      </c>
      <c r="C14" s="527">
        <f>'Customer Details'!C6</f>
        <v>0</v>
      </c>
      <c r="D14" s="527"/>
      <c r="E14" s="527"/>
      <c r="F14" s="527"/>
      <c r="G14" s="313"/>
      <c r="H14" s="313"/>
      <c r="I14" s="313"/>
      <c r="J14" s="313"/>
      <c r="K14" s="313"/>
      <c r="L14" s="313"/>
      <c r="M14" s="313"/>
      <c r="N14" s="313"/>
      <c r="O14" s="313"/>
      <c r="P14" s="313"/>
      <c r="Q14" s="313"/>
      <c r="R14" s="313"/>
      <c r="S14" s="313"/>
      <c r="T14" s="313"/>
      <c r="U14" s="313"/>
      <c r="V14" s="293"/>
      <c r="W14" s="293"/>
      <c r="X14" s="293"/>
      <c r="Y14" s="293"/>
      <c r="Z14" s="293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  <c r="AN14" s="293"/>
      <c r="AO14" s="293"/>
      <c r="AP14" s="293"/>
      <c r="AQ14" s="293"/>
      <c r="AR14" s="293"/>
      <c r="AS14" s="293"/>
      <c r="AT14" s="293"/>
      <c r="AU14" s="293"/>
      <c r="AV14" s="293"/>
      <c r="AW14" s="293"/>
      <c r="AX14" s="293"/>
      <c r="AY14" s="293"/>
      <c r="AZ14" s="293"/>
      <c r="BA14" s="293"/>
      <c r="BB14" s="293"/>
      <c r="BC14" s="293"/>
      <c r="BD14" s="293"/>
      <c r="BE14" s="293"/>
      <c r="BF14" s="293"/>
      <c r="BG14" s="293"/>
      <c r="BH14" s="293"/>
      <c r="BI14" s="293"/>
      <c r="BJ14" s="293"/>
      <c r="BK14" s="293"/>
      <c r="BL14" s="293"/>
      <c r="BM14" s="293"/>
      <c r="BN14" s="293"/>
      <c r="BO14" s="293"/>
      <c r="BP14" s="293"/>
      <c r="BQ14" s="293"/>
      <c r="BR14" s="293"/>
      <c r="BS14" s="293"/>
      <c r="BT14" s="293"/>
      <c r="BU14" s="293"/>
      <c r="BV14" s="293"/>
      <c r="BW14" s="293"/>
      <c r="BX14" s="293"/>
      <c r="BY14" s="293"/>
      <c r="BZ14" s="293"/>
      <c r="CA14" s="293"/>
      <c r="CB14" s="293"/>
      <c r="CC14" s="293"/>
      <c r="CD14" s="293"/>
      <c r="CE14" s="293"/>
      <c r="CF14" s="293"/>
      <c r="CG14" s="293"/>
      <c r="CH14" s="293"/>
      <c r="CI14" s="293"/>
      <c r="CJ14" s="293"/>
      <c r="CK14" s="293"/>
      <c r="CL14" s="293"/>
      <c r="CM14" s="293"/>
      <c r="CN14" s="293"/>
      <c r="CO14" s="293"/>
      <c r="CP14" s="293"/>
      <c r="CQ14" s="293"/>
      <c r="CR14" s="293"/>
      <c r="CS14" s="293"/>
      <c r="CT14" s="293"/>
      <c r="CU14" s="293"/>
      <c r="CV14" s="293"/>
      <c r="CW14" s="293"/>
      <c r="CX14" s="293"/>
      <c r="CY14" s="293"/>
      <c r="CZ14" s="293"/>
      <c r="DA14" s="293"/>
      <c r="DB14" s="293"/>
      <c r="DC14" s="293"/>
      <c r="DD14" s="293"/>
      <c r="DE14" s="293"/>
      <c r="DF14" s="293"/>
      <c r="DG14" s="293"/>
      <c r="DH14" s="293"/>
      <c r="DI14" s="293"/>
      <c r="DJ14" s="293"/>
      <c r="DK14" s="293"/>
      <c r="DL14" s="293"/>
      <c r="DM14" s="293"/>
      <c r="DN14" s="293"/>
      <c r="DO14" s="293"/>
      <c r="DP14" s="293"/>
      <c r="DQ14" s="293"/>
      <c r="DR14" s="293"/>
      <c r="DS14" s="293"/>
      <c r="DT14" s="293"/>
      <c r="DU14" s="293"/>
      <c r="DV14" s="293"/>
      <c r="DW14" s="293"/>
      <c r="DX14" s="293"/>
      <c r="DY14" s="293"/>
      <c r="DZ14" s="293"/>
      <c r="EA14" s="293"/>
      <c r="EB14" s="293"/>
      <c r="EC14" s="293"/>
      <c r="ED14" s="293"/>
      <c r="EE14" s="293"/>
      <c r="EF14" s="293"/>
      <c r="EG14" s="293"/>
      <c r="EH14" s="293"/>
      <c r="EI14" s="293"/>
      <c r="EJ14" s="293"/>
      <c r="EK14" s="293"/>
      <c r="EL14" s="293"/>
      <c r="EM14" s="293"/>
      <c r="EN14" s="293"/>
      <c r="EO14" s="293"/>
      <c r="EP14" s="293"/>
      <c r="EQ14" s="293"/>
      <c r="ER14" s="293"/>
      <c r="ES14" s="293"/>
      <c r="ET14" s="293"/>
      <c r="EU14" s="293"/>
      <c r="EV14" s="293"/>
      <c r="EW14" s="293"/>
      <c r="EX14" s="293"/>
      <c r="EY14" s="293"/>
      <c r="EZ14" s="293"/>
      <c r="FA14" s="293"/>
      <c r="FB14" s="293"/>
      <c r="FC14" s="293"/>
      <c r="FD14" s="293"/>
      <c r="FE14" s="293"/>
      <c r="FF14" s="293"/>
      <c r="FG14" s="293"/>
      <c r="FH14" s="293"/>
      <c r="FI14" s="293"/>
      <c r="FJ14" s="293"/>
      <c r="FK14" s="293"/>
      <c r="FL14" s="293"/>
      <c r="FM14" s="293"/>
      <c r="FN14" s="293"/>
      <c r="FO14" s="293"/>
      <c r="FP14" s="293"/>
      <c r="FQ14" s="293"/>
      <c r="FR14" s="293"/>
      <c r="FS14" s="293"/>
      <c r="FT14" s="293"/>
      <c r="FU14" s="293"/>
      <c r="FV14" s="293"/>
      <c r="FW14" s="293"/>
      <c r="FX14" s="293"/>
      <c r="FY14" s="293"/>
      <c r="FZ14" s="293"/>
      <c r="GA14" s="293"/>
      <c r="GB14" s="293"/>
      <c r="GC14" s="293"/>
      <c r="GD14" s="293"/>
      <c r="GE14" s="293"/>
      <c r="GF14" s="293"/>
      <c r="GG14" s="293"/>
      <c r="GH14" s="293"/>
      <c r="GI14" s="293"/>
      <c r="GJ14" s="293"/>
      <c r="GK14" s="293"/>
      <c r="GL14" s="293"/>
      <c r="GM14" s="293"/>
      <c r="GN14" s="293"/>
      <c r="GO14" s="293"/>
      <c r="GP14" s="293"/>
      <c r="GQ14" s="293"/>
      <c r="GR14" s="293"/>
      <c r="GS14" s="293"/>
      <c r="GT14" s="293"/>
      <c r="GU14" s="293"/>
      <c r="GV14" s="293"/>
      <c r="GW14" s="293"/>
      <c r="GX14" s="293"/>
      <c r="GY14" s="293"/>
      <c r="GZ14" s="293"/>
      <c r="HA14" s="293"/>
      <c r="HB14" s="293"/>
      <c r="HC14" s="293"/>
      <c r="HD14" s="293"/>
      <c r="HE14" s="293"/>
      <c r="HF14" s="293"/>
      <c r="HG14" s="293"/>
      <c r="HH14" s="293"/>
      <c r="HI14" s="293"/>
      <c r="HJ14" s="293"/>
      <c r="HK14" s="293"/>
      <c r="HL14" s="293"/>
      <c r="HM14" s="293"/>
      <c r="HN14" s="293"/>
      <c r="HO14" s="293"/>
      <c r="HP14" s="293"/>
      <c r="HQ14" s="293"/>
      <c r="HR14" s="293"/>
      <c r="HS14" s="293"/>
      <c r="HT14" s="293"/>
      <c r="HU14" s="293"/>
      <c r="HV14" s="293"/>
      <c r="HW14" s="293"/>
      <c r="HX14" s="293"/>
      <c r="HY14" s="293"/>
      <c r="HZ14" s="293"/>
      <c r="IA14" s="293"/>
      <c r="IB14" s="293"/>
      <c r="IC14" s="293"/>
      <c r="ID14" s="293"/>
      <c r="IE14" s="293"/>
      <c r="IF14" s="293"/>
      <c r="IG14" s="293"/>
      <c r="IH14" s="293"/>
      <c r="II14" s="293"/>
      <c r="IJ14" s="293"/>
      <c r="IK14" s="293"/>
      <c r="IL14" s="293"/>
      <c r="IM14" s="293"/>
      <c r="IN14" s="293"/>
      <c r="IO14" s="293"/>
      <c r="IP14" s="293"/>
      <c r="IQ14" s="293"/>
      <c r="IR14" s="293"/>
      <c r="IS14" s="293"/>
      <c r="IT14" s="293"/>
      <c r="IU14" s="293"/>
      <c r="IV14" s="293"/>
      <c r="IW14" s="293"/>
      <c r="IX14" s="293"/>
      <c r="IY14" s="293"/>
      <c r="IZ14" s="293"/>
      <c r="JA14" s="293"/>
      <c r="JB14" s="293"/>
      <c r="JC14" s="293"/>
      <c r="JD14" s="293"/>
      <c r="JE14" s="293"/>
      <c r="JF14" s="293"/>
      <c r="JG14" s="293"/>
      <c r="JH14" s="293"/>
      <c r="JI14" s="293"/>
      <c r="JJ14" s="293"/>
      <c r="JK14" s="293"/>
      <c r="JL14" s="293"/>
      <c r="JM14" s="293"/>
      <c r="JN14" s="293"/>
      <c r="JO14" s="293"/>
      <c r="JP14" s="293"/>
      <c r="JQ14" s="293"/>
      <c r="JR14" s="293"/>
      <c r="JS14" s="293"/>
      <c r="JT14" s="293"/>
      <c r="JU14" s="293"/>
      <c r="JV14" s="293"/>
      <c r="JW14" s="293"/>
      <c r="JX14" s="293"/>
      <c r="JY14" s="293"/>
      <c r="JZ14" s="293"/>
      <c r="KA14" s="293"/>
      <c r="KB14" s="293"/>
      <c r="KC14" s="293"/>
      <c r="KD14" s="293"/>
      <c r="KE14" s="293"/>
      <c r="KF14" s="293"/>
      <c r="KG14" s="293"/>
      <c r="KH14" s="293"/>
      <c r="KI14" s="293"/>
      <c r="KJ14" s="293"/>
      <c r="KK14" s="293"/>
      <c r="KL14" s="293"/>
      <c r="KM14" s="293"/>
      <c r="KN14" s="293"/>
      <c r="KO14" s="293"/>
      <c r="KP14" s="293"/>
      <c r="KQ14" s="293"/>
      <c r="KR14" s="293"/>
      <c r="KS14" s="293"/>
      <c r="KT14" s="293"/>
      <c r="KU14" s="293"/>
      <c r="KV14" s="293"/>
      <c r="KW14" s="293"/>
      <c r="KX14" s="293"/>
      <c r="KY14" s="293"/>
      <c r="KZ14" s="293"/>
      <c r="LA14" s="293"/>
      <c r="LB14" s="293"/>
      <c r="LC14" s="293"/>
      <c r="LD14" s="293"/>
      <c r="LE14" s="293"/>
      <c r="LF14" s="293"/>
      <c r="LG14" s="293"/>
      <c r="LH14" s="293"/>
      <c r="LI14" s="293"/>
      <c r="LJ14" s="293"/>
      <c r="LK14" s="293"/>
      <c r="LL14" s="293"/>
      <c r="LM14" s="293"/>
      <c r="LN14" s="293"/>
      <c r="LO14" s="293"/>
      <c r="LP14" s="293"/>
      <c r="LQ14" s="293"/>
      <c r="LR14" s="293"/>
      <c r="LS14" s="293"/>
      <c r="LT14" s="293"/>
      <c r="LU14" s="293"/>
      <c r="LV14" s="293"/>
      <c r="LW14" s="293"/>
      <c r="LX14" s="293"/>
      <c r="LY14" s="293"/>
      <c r="LZ14" s="293"/>
      <c r="MA14" s="293"/>
      <c r="MB14" s="293"/>
      <c r="MC14" s="293"/>
      <c r="MD14" s="293"/>
      <c r="ME14" s="293"/>
      <c r="MF14" s="293"/>
      <c r="MG14" s="293"/>
      <c r="MH14" s="293"/>
      <c r="MI14" s="293"/>
      <c r="MJ14" s="293"/>
      <c r="MK14" s="293"/>
      <c r="ML14" s="293"/>
      <c r="MM14" s="293"/>
      <c r="MN14" s="293"/>
      <c r="MO14" s="293"/>
      <c r="MP14" s="293"/>
      <c r="MQ14" s="293"/>
      <c r="MR14" s="293"/>
      <c r="MS14" s="293"/>
      <c r="MT14" s="293"/>
      <c r="MU14" s="293"/>
      <c r="MV14" s="293"/>
      <c r="MW14" s="293"/>
      <c r="MX14" s="293"/>
      <c r="MY14" s="293"/>
      <c r="MZ14" s="293"/>
      <c r="NA14" s="293"/>
      <c r="NB14" s="293"/>
      <c r="NC14" s="293"/>
      <c r="ND14" s="293"/>
      <c r="NE14" s="293"/>
      <c r="NF14" s="293"/>
      <c r="NG14" s="293"/>
      <c r="NH14" s="293"/>
      <c r="NI14" s="293"/>
      <c r="NJ14" s="293"/>
      <c r="NK14" s="293"/>
      <c r="NL14" s="293"/>
      <c r="NM14" s="293"/>
      <c r="NN14" s="293"/>
      <c r="NO14" s="293"/>
      <c r="NP14" s="293"/>
      <c r="NQ14" s="293"/>
      <c r="NR14" s="293"/>
      <c r="NS14" s="293"/>
      <c r="NT14" s="293"/>
      <c r="NU14" s="293"/>
      <c r="NV14" s="293"/>
      <c r="NW14" s="293"/>
      <c r="NX14" s="293"/>
      <c r="NY14" s="293"/>
      <c r="NZ14" s="293"/>
      <c r="OA14" s="293"/>
      <c r="OB14" s="293"/>
      <c r="OC14" s="293"/>
      <c r="OD14" s="293"/>
      <c r="OE14" s="293"/>
      <c r="OF14" s="293"/>
      <c r="OG14" s="293"/>
      <c r="OH14" s="293"/>
      <c r="OI14" s="293"/>
      <c r="OJ14" s="293"/>
      <c r="OK14" s="293"/>
      <c r="OL14" s="293"/>
      <c r="OM14" s="293"/>
      <c r="ON14" s="293"/>
      <c r="OO14" s="293"/>
      <c r="OP14" s="293"/>
      <c r="OQ14" s="293"/>
      <c r="OR14" s="293"/>
      <c r="OS14" s="293"/>
      <c r="OT14" s="293"/>
      <c r="OU14" s="293"/>
      <c r="OV14" s="293"/>
      <c r="OW14" s="293"/>
      <c r="OX14" s="293"/>
      <c r="OY14" s="293"/>
      <c r="OZ14" s="293"/>
      <c r="PA14" s="293"/>
      <c r="PB14" s="293"/>
      <c r="PC14" s="293"/>
      <c r="PD14" s="293"/>
      <c r="PE14" s="293"/>
      <c r="PF14" s="293"/>
      <c r="PG14" s="293"/>
      <c r="PH14" s="293"/>
      <c r="PI14" s="293"/>
      <c r="PJ14" s="293"/>
      <c r="PK14" s="293"/>
      <c r="PL14" s="293"/>
      <c r="PM14" s="293"/>
      <c r="PN14" s="293"/>
      <c r="PO14" s="293"/>
      <c r="PP14" s="293"/>
      <c r="PQ14" s="293"/>
      <c r="PR14" s="293"/>
      <c r="PS14" s="293"/>
      <c r="PT14" s="293"/>
      <c r="PU14" s="293"/>
      <c r="PV14" s="293"/>
      <c r="PW14" s="293"/>
      <c r="PX14" s="293"/>
      <c r="PY14" s="293"/>
      <c r="PZ14" s="293"/>
      <c r="QA14" s="293"/>
      <c r="QB14" s="293"/>
      <c r="QC14" s="293"/>
      <c r="QD14" s="293"/>
      <c r="QE14" s="293"/>
      <c r="QF14" s="293"/>
      <c r="QG14" s="293"/>
      <c r="QH14" s="293"/>
      <c r="QI14" s="293"/>
      <c r="QJ14" s="293"/>
      <c r="QK14" s="293"/>
      <c r="QL14" s="293"/>
      <c r="QM14" s="293"/>
      <c r="QN14" s="293"/>
      <c r="QO14" s="293"/>
      <c r="QP14" s="293"/>
      <c r="QQ14" s="293"/>
      <c r="QR14" s="293"/>
      <c r="QS14" s="293"/>
      <c r="QT14" s="293"/>
      <c r="QU14" s="293"/>
      <c r="QV14" s="293"/>
      <c r="QW14" s="293"/>
      <c r="QX14" s="293"/>
      <c r="QY14" s="293"/>
      <c r="QZ14" s="293"/>
      <c r="RA14" s="293"/>
      <c r="RB14" s="293"/>
      <c r="RC14" s="293"/>
      <c r="RD14" s="293"/>
      <c r="RE14" s="293"/>
      <c r="RF14" s="293"/>
      <c r="RG14" s="293"/>
      <c r="RH14" s="293"/>
      <c r="RI14" s="293"/>
      <c r="RJ14" s="293"/>
      <c r="RK14" s="293"/>
      <c r="RL14" s="293"/>
      <c r="RM14" s="293"/>
      <c r="RN14" s="293"/>
      <c r="RO14" s="293"/>
      <c r="RP14" s="293"/>
      <c r="RQ14" s="293"/>
      <c r="RR14" s="293"/>
      <c r="RS14" s="293"/>
      <c r="RT14" s="293"/>
      <c r="RU14" s="293"/>
      <c r="RV14" s="293"/>
      <c r="RW14" s="293"/>
      <c r="RX14" s="293"/>
      <c r="RY14" s="293"/>
      <c r="RZ14" s="293"/>
      <c r="SA14" s="293"/>
      <c r="SB14" s="293"/>
      <c r="SC14" s="293"/>
      <c r="SD14" s="293"/>
      <c r="SE14" s="293"/>
      <c r="SF14" s="293"/>
      <c r="SG14" s="293"/>
      <c r="SH14" s="293"/>
      <c r="SI14" s="293"/>
      <c r="SJ14" s="293"/>
      <c r="SK14" s="293"/>
      <c r="SL14" s="293"/>
      <c r="SM14" s="293"/>
      <c r="SN14" s="293"/>
      <c r="SO14" s="293"/>
      <c r="SP14" s="293"/>
      <c r="SQ14" s="293"/>
      <c r="SR14" s="293"/>
      <c r="SS14" s="293"/>
      <c r="ST14" s="293"/>
      <c r="SU14" s="293"/>
      <c r="SV14" s="293"/>
      <c r="SW14" s="293"/>
      <c r="SX14" s="293"/>
      <c r="SY14" s="293"/>
      <c r="SZ14" s="293"/>
      <c r="TA14" s="293"/>
      <c r="TB14" s="293"/>
      <c r="TC14" s="293"/>
      <c r="TD14" s="293"/>
      <c r="TE14" s="293"/>
      <c r="TF14" s="293"/>
      <c r="TG14" s="293"/>
      <c r="TH14" s="293"/>
      <c r="TI14" s="293"/>
      <c r="TJ14" s="293"/>
      <c r="TK14" s="293"/>
      <c r="TL14" s="293"/>
      <c r="TM14" s="293"/>
      <c r="TN14" s="293"/>
      <c r="TO14" s="293"/>
      <c r="TP14" s="293"/>
      <c r="TQ14" s="293"/>
      <c r="TR14" s="293"/>
      <c r="TS14" s="293"/>
      <c r="TT14" s="293"/>
      <c r="TU14" s="293"/>
      <c r="TV14" s="293"/>
      <c r="TW14" s="293"/>
      <c r="TX14" s="293"/>
      <c r="TY14" s="293"/>
      <c r="TZ14" s="293"/>
      <c r="UA14" s="293"/>
      <c r="UB14" s="293"/>
      <c r="UC14" s="293"/>
      <c r="UD14" s="293"/>
      <c r="UE14" s="293"/>
      <c r="UF14" s="293"/>
      <c r="UG14" s="293"/>
      <c r="UH14" s="293"/>
      <c r="UI14" s="293"/>
      <c r="UJ14" s="293"/>
      <c r="UK14" s="293"/>
      <c r="UL14" s="293"/>
      <c r="UM14" s="293"/>
      <c r="UN14" s="293"/>
      <c r="UO14" s="293"/>
      <c r="UP14" s="293"/>
      <c r="UQ14" s="293"/>
      <c r="UR14" s="293"/>
      <c r="US14" s="293"/>
      <c r="UT14" s="293"/>
      <c r="UU14" s="293"/>
      <c r="UV14" s="293"/>
      <c r="UW14" s="293"/>
      <c r="UX14" s="293"/>
      <c r="UY14" s="293"/>
      <c r="UZ14" s="293"/>
      <c r="VA14" s="293"/>
      <c r="VB14" s="293"/>
      <c r="VC14" s="293"/>
      <c r="VD14" s="293"/>
      <c r="VE14" s="293"/>
      <c r="VF14" s="293"/>
      <c r="VG14" s="293"/>
      <c r="VH14" s="293"/>
      <c r="VI14" s="293"/>
      <c r="VJ14" s="293"/>
      <c r="VK14" s="293"/>
      <c r="VL14" s="293"/>
      <c r="VM14" s="293"/>
      <c r="VN14" s="293"/>
      <c r="VO14" s="293"/>
      <c r="VP14" s="293"/>
      <c r="VQ14" s="293"/>
      <c r="VR14" s="293"/>
      <c r="VS14" s="293"/>
      <c r="VT14" s="293"/>
      <c r="VU14" s="293"/>
      <c r="VV14" s="293"/>
      <c r="VW14" s="293"/>
      <c r="VX14" s="293"/>
      <c r="VY14" s="293"/>
      <c r="VZ14" s="293"/>
      <c r="WA14" s="293"/>
      <c r="WB14" s="293"/>
      <c r="WC14" s="293"/>
      <c r="WD14" s="293"/>
      <c r="WE14" s="293"/>
      <c r="WF14" s="293"/>
      <c r="WG14" s="293"/>
      <c r="WH14" s="293"/>
      <c r="WI14" s="293"/>
      <c r="WJ14" s="293"/>
      <c r="WK14" s="293"/>
      <c r="WL14" s="293"/>
      <c r="WM14" s="293"/>
      <c r="WN14" s="293"/>
      <c r="WO14" s="293"/>
      <c r="WP14" s="293"/>
      <c r="WQ14" s="293"/>
      <c r="WR14" s="293"/>
      <c r="WS14" s="293"/>
      <c r="WT14" s="293"/>
      <c r="WU14" s="293"/>
      <c r="WV14" s="293"/>
      <c r="WW14" s="293"/>
      <c r="WX14" s="293"/>
      <c r="WY14" s="293"/>
      <c r="WZ14" s="293"/>
      <c r="XA14" s="293"/>
      <c r="XB14" s="293"/>
      <c r="XC14" s="293"/>
      <c r="XD14" s="293"/>
      <c r="XE14" s="293"/>
      <c r="XF14" s="293"/>
      <c r="XG14" s="293"/>
      <c r="XH14" s="293"/>
      <c r="XI14" s="293"/>
      <c r="XJ14" s="293"/>
      <c r="XK14" s="293"/>
      <c r="XL14" s="293"/>
      <c r="XM14" s="293"/>
      <c r="XN14" s="293"/>
      <c r="XO14" s="293"/>
      <c r="XP14" s="293"/>
      <c r="XQ14" s="293"/>
      <c r="XR14" s="293"/>
      <c r="XS14" s="293"/>
      <c r="XT14" s="293"/>
      <c r="XU14" s="293"/>
      <c r="XV14" s="293"/>
      <c r="XW14" s="293"/>
      <c r="XX14" s="293"/>
      <c r="XY14" s="293"/>
      <c r="XZ14" s="293"/>
      <c r="YA14" s="293"/>
      <c r="YB14" s="293"/>
      <c r="YC14" s="293"/>
      <c r="YD14" s="293"/>
      <c r="YE14" s="293"/>
      <c r="YF14" s="293"/>
      <c r="YG14" s="293"/>
      <c r="YH14" s="293"/>
      <c r="YI14" s="293"/>
      <c r="YJ14" s="293"/>
      <c r="YK14" s="293"/>
      <c r="YL14" s="293"/>
      <c r="YM14" s="293"/>
      <c r="YN14" s="293"/>
      <c r="YO14" s="293"/>
      <c r="YP14" s="293"/>
      <c r="YQ14" s="293"/>
      <c r="YR14" s="293"/>
      <c r="YS14" s="293"/>
      <c r="YT14" s="293"/>
      <c r="YU14" s="293"/>
      <c r="YV14" s="293"/>
      <c r="YW14" s="293"/>
      <c r="YX14" s="293"/>
      <c r="YY14" s="293"/>
      <c r="YZ14" s="293"/>
      <c r="ZA14" s="293"/>
      <c r="ZB14" s="293"/>
      <c r="ZC14" s="293"/>
      <c r="ZD14" s="293"/>
      <c r="ZE14" s="293"/>
      <c r="ZF14" s="293"/>
      <c r="ZG14" s="293"/>
      <c r="ZH14" s="293"/>
      <c r="ZI14" s="293"/>
      <c r="ZJ14" s="293"/>
      <c r="ZK14" s="293"/>
      <c r="ZL14" s="293"/>
      <c r="ZM14" s="293"/>
      <c r="ZN14" s="293"/>
      <c r="ZO14" s="293"/>
      <c r="ZP14" s="293"/>
      <c r="ZQ14" s="293"/>
      <c r="ZR14" s="293"/>
      <c r="ZS14" s="293"/>
      <c r="ZT14" s="293"/>
      <c r="ZU14" s="293"/>
      <c r="ZV14" s="293"/>
      <c r="ZW14" s="293"/>
      <c r="ZX14" s="293"/>
      <c r="ZY14" s="293"/>
      <c r="ZZ14" s="293"/>
      <c r="AAA14" s="293"/>
      <c r="AAB14" s="293"/>
      <c r="AAC14" s="293"/>
      <c r="AAD14" s="293"/>
      <c r="AAE14" s="293"/>
      <c r="AAF14" s="293"/>
      <c r="AAG14" s="293"/>
      <c r="AAH14" s="293"/>
      <c r="AAI14" s="293"/>
      <c r="AAJ14" s="293"/>
      <c r="AAK14" s="293"/>
      <c r="AAL14" s="293"/>
      <c r="AAM14" s="293"/>
      <c r="AAN14" s="293"/>
      <c r="AAO14" s="293"/>
      <c r="AAP14" s="293"/>
      <c r="AAQ14" s="293"/>
      <c r="AAR14" s="293"/>
      <c r="AAS14" s="293"/>
      <c r="AAT14" s="293"/>
      <c r="AAU14" s="293"/>
      <c r="AAV14" s="293"/>
      <c r="AAW14" s="293"/>
      <c r="AAX14" s="293"/>
      <c r="AAY14" s="293"/>
      <c r="AAZ14" s="293"/>
      <c r="ABA14" s="293"/>
      <c r="ABB14" s="293"/>
      <c r="ABC14" s="293"/>
      <c r="ABD14" s="293"/>
      <c r="ABE14" s="293"/>
      <c r="ABF14" s="293"/>
      <c r="ABG14" s="293"/>
      <c r="ABH14" s="293"/>
      <c r="ABI14" s="293"/>
      <c r="ABJ14" s="293"/>
      <c r="ABK14" s="293"/>
      <c r="ABL14" s="293"/>
      <c r="ABM14" s="293"/>
      <c r="ABN14" s="293"/>
      <c r="ABO14" s="293"/>
      <c r="ABP14" s="293"/>
      <c r="ABQ14" s="293"/>
      <c r="ABR14" s="293"/>
      <c r="ABS14" s="293"/>
      <c r="ABT14" s="293"/>
      <c r="ABU14" s="293"/>
      <c r="ABV14" s="293"/>
      <c r="ABW14" s="293"/>
      <c r="ABX14" s="293"/>
      <c r="ABY14" s="293"/>
      <c r="ABZ14" s="293"/>
      <c r="ACA14" s="293"/>
      <c r="ACB14" s="293"/>
      <c r="ACC14" s="293"/>
      <c r="ACD14" s="293"/>
      <c r="ACE14" s="293"/>
      <c r="ACF14" s="293"/>
      <c r="ACG14" s="293"/>
      <c r="ACH14" s="293"/>
      <c r="ACI14" s="293"/>
      <c r="ACJ14" s="293"/>
      <c r="ACK14" s="293"/>
      <c r="ACL14" s="293"/>
      <c r="ACM14" s="293"/>
      <c r="ACN14" s="293"/>
      <c r="ACO14" s="293"/>
      <c r="ACP14" s="293"/>
      <c r="ACQ14" s="293"/>
      <c r="ACR14" s="293"/>
      <c r="ACS14" s="293"/>
      <c r="ACT14" s="293"/>
      <c r="ACU14" s="293"/>
      <c r="ACV14" s="293"/>
      <c r="ACW14" s="293"/>
      <c r="ACX14" s="293"/>
      <c r="ACY14" s="293"/>
      <c r="ACZ14" s="293"/>
      <c r="ADA14" s="293"/>
      <c r="ADB14" s="293"/>
      <c r="ADC14" s="293"/>
      <c r="ADD14" s="293"/>
      <c r="ADE14" s="293"/>
      <c r="ADF14" s="293"/>
      <c r="ADG14" s="293"/>
      <c r="ADH14" s="293"/>
      <c r="ADI14" s="293"/>
      <c r="ADJ14" s="293"/>
      <c r="ADK14" s="293"/>
      <c r="ADL14" s="293"/>
      <c r="ADM14" s="293"/>
      <c r="ADN14" s="293"/>
      <c r="ADO14" s="293"/>
      <c r="ADP14" s="293"/>
      <c r="ADQ14" s="293"/>
      <c r="ADR14" s="293"/>
      <c r="ADS14" s="293"/>
      <c r="ADT14" s="293"/>
      <c r="ADU14" s="293"/>
      <c r="ADV14" s="293"/>
      <c r="ADW14" s="293"/>
      <c r="ADX14" s="293"/>
      <c r="ADY14" s="293"/>
      <c r="ADZ14" s="293"/>
      <c r="AEA14" s="293"/>
      <c r="AEB14" s="293"/>
      <c r="AEC14" s="293"/>
      <c r="AED14" s="293"/>
      <c r="AEE14" s="293"/>
      <c r="AEF14" s="293"/>
      <c r="AEG14" s="293"/>
      <c r="AEH14" s="293"/>
      <c r="AEI14" s="293"/>
      <c r="AEJ14" s="293"/>
      <c r="AEK14" s="293"/>
      <c r="AEL14" s="293"/>
      <c r="AEM14" s="293"/>
      <c r="AEN14" s="293"/>
      <c r="AEO14" s="293"/>
      <c r="AEP14" s="293"/>
      <c r="AEQ14" s="293"/>
      <c r="AER14" s="293"/>
      <c r="AES14" s="293"/>
      <c r="AET14" s="293"/>
      <c r="AEU14" s="293"/>
      <c r="AEV14" s="293"/>
      <c r="AEW14" s="293"/>
      <c r="AEX14" s="293"/>
      <c r="AEY14" s="293"/>
      <c r="AEZ14" s="293"/>
      <c r="AFA14" s="293"/>
      <c r="AFB14" s="293"/>
      <c r="AFC14" s="293"/>
      <c r="AFD14" s="293"/>
      <c r="AFE14" s="293"/>
      <c r="AFF14" s="293"/>
      <c r="AFG14" s="293"/>
      <c r="AFH14" s="293"/>
      <c r="AFI14" s="293"/>
      <c r="AFJ14" s="293"/>
      <c r="AFK14" s="293"/>
      <c r="AFL14" s="293"/>
      <c r="AFM14" s="293"/>
      <c r="AFN14" s="293"/>
      <c r="AFO14" s="293"/>
      <c r="AFP14" s="293"/>
      <c r="AFQ14" s="293"/>
      <c r="AFR14" s="293"/>
      <c r="AFS14" s="293"/>
      <c r="AFT14" s="293"/>
      <c r="AFU14" s="293"/>
      <c r="AFV14" s="293"/>
      <c r="AFW14" s="293"/>
      <c r="AFX14" s="293"/>
      <c r="AFY14" s="293"/>
      <c r="AFZ14" s="293"/>
      <c r="AGA14" s="293"/>
      <c r="AGB14" s="293"/>
      <c r="AGC14" s="293"/>
      <c r="AGD14" s="293"/>
      <c r="AGE14" s="293"/>
      <c r="AGF14" s="293"/>
      <c r="AGG14" s="293"/>
      <c r="AGH14" s="293"/>
      <c r="AGI14" s="293"/>
      <c r="AGJ14" s="293"/>
      <c r="AGK14" s="293"/>
      <c r="AGL14" s="293"/>
      <c r="AGM14" s="293"/>
      <c r="AGN14" s="293"/>
      <c r="AGO14" s="293"/>
      <c r="AGP14" s="293"/>
      <c r="AGQ14" s="293"/>
      <c r="AGR14" s="293"/>
      <c r="AGS14" s="293"/>
      <c r="AGT14" s="293"/>
      <c r="AGU14" s="293"/>
      <c r="AGV14" s="293"/>
      <c r="AGW14" s="293"/>
      <c r="AGX14" s="293"/>
      <c r="AGY14" s="293"/>
      <c r="AGZ14" s="293"/>
      <c r="AHA14" s="293"/>
      <c r="AHB14" s="293"/>
      <c r="AHC14" s="293"/>
      <c r="AHD14" s="293"/>
      <c r="AHE14" s="293"/>
      <c r="AHF14" s="293"/>
      <c r="AHG14" s="293"/>
      <c r="AHH14" s="293"/>
      <c r="AHI14" s="293"/>
      <c r="AHJ14" s="293"/>
      <c r="AHK14" s="293"/>
      <c r="AHL14" s="293"/>
      <c r="AHM14" s="293"/>
      <c r="AHN14" s="293"/>
      <c r="AHO14" s="293"/>
      <c r="AHP14" s="293"/>
      <c r="AHQ14" s="293"/>
      <c r="AHR14" s="293"/>
      <c r="AHS14" s="293"/>
      <c r="AHT14" s="293"/>
      <c r="AHU14" s="293"/>
      <c r="AHV14" s="293"/>
      <c r="AHW14" s="293"/>
      <c r="AHX14" s="293"/>
      <c r="AHY14" s="293"/>
      <c r="AHZ14" s="293"/>
      <c r="AIA14" s="293"/>
      <c r="AIB14" s="293"/>
      <c r="AIC14" s="293"/>
      <c r="AID14" s="293"/>
      <c r="AIE14" s="293"/>
      <c r="AIF14" s="293"/>
      <c r="AIG14" s="293"/>
      <c r="AIH14" s="293"/>
      <c r="AII14" s="293"/>
      <c r="AIJ14" s="293"/>
      <c r="AIK14" s="293"/>
      <c r="AIL14" s="293"/>
      <c r="AIM14" s="293"/>
      <c r="AIN14" s="293"/>
      <c r="AIO14" s="293"/>
      <c r="AIP14" s="293"/>
      <c r="AIQ14" s="293"/>
      <c r="AIR14" s="293"/>
      <c r="AIS14" s="293"/>
      <c r="AIT14" s="293"/>
      <c r="AIU14" s="293"/>
      <c r="AIV14" s="293"/>
      <c r="AIW14" s="293"/>
      <c r="AIX14" s="293"/>
      <c r="AIY14" s="293"/>
      <c r="AIZ14" s="293"/>
      <c r="AJA14" s="293"/>
      <c r="AJB14" s="293"/>
      <c r="AJC14" s="293"/>
      <c r="AJD14" s="293"/>
      <c r="AJE14" s="293"/>
      <c r="AJF14" s="293"/>
      <c r="AJG14" s="293"/>
      <c r="AJH14" s="293"/>
      <c r="AJI14" s="293"/>
      <c r="AJJ14" s="293"/>
      <c r="AJK14" s="293"/>
      <c r="AJL14" s="293"/>
      <c r="AJM14" s="293"/>
      <c r="AJN14" s="293"/>
      <c r="AJO14" s="293"/>
      <c r="AJP14" s="293"/>
      <c r="AJQ14" s="293"/>
      <c r="AJR14" s="293"/>
      <c r="AJS14" s="293"/>
      <c r="AJT14" s="293"/>
      <c r="AJU14" s="293"/>
      <c r="AJV14" s="293"/>
      <c r="AJW14" s="293"/>
      <c r="AJX14" s="293"/>
      <c r="AJY14" s="293"/>
      <c r="AJZ14" s="293"/>
      <c r="AKA14" s="293"/>
      <c r="AKB14" s="293"/>
      <c r="AKC14" s="293"/>
      <c r="AKD14" s="293"/>
      <c r="AKE14" s="293"/>
      <c r="AKF14" s="293"/>
      <c r="AKG14" s="293"/>
      <c r="AKH14" s="293"/>
      <c r="AKI14" s="293"/>
      <c r="AKJ14" s="293"/>
      <c r="AKK14" s="293"/>
      <c r="AKL14" s="293"/>
      <c r="AKM14" s="293"/>
      <c r="AKN14" s="293"/>
      <c r="AKO14" s="293"/>
      <c r="AKP14" s="293"/>
      <c r="AKQ14" s="293"/>
      <c r="AKR14" s="293"/>
      <c r="AKS14" s="293"/>
      <c r="AKT14" s="293"/>
      <c r="AKU14" s="293"/>
      <c r="AKV14" s="293"/>
      <c r="AKW14" s="293"/>
      <c r="AKX14" s="293"/>
      <c r="AKY14" s="293"/>
      <c r="AKZ14" s="293"/>
      <c r="ALA14" s="293"/>
      <c r="ALB14" s="293"/>
      <c r="ALC14" s="293"/>
      <c r="ALD14" s="293"/>
      <c r="ALE14" s="293"/>
      <c r="ALF14" s="293"/>
      <c r="ALG14" s="293"/>
      <c r="ALH14" s="293"/>
      <c r="ALI14" s="293"/>
      <c r="ALJ14" s="293"/>
      <c r="ALK14" s="293"/>
      <c r="ALL14" s="293"/>
      <c r="ALM14" s="293"/>
      <c r="ALN14" s="293"/>
      <c r="ALO14" s="293"/>
      <c r="ALP14" s="293"/>
      <c r="ALQ14" s="293"/>
      <c r="ALR14" s="293"/>
      <c r="ALS14" s="293"/>
      <c r="ALT14" s="293"/>
      <c r="ALU14" s="293"/>
      <c r="ALV14" s="293"/>
      <c r="ALW14" s="293"/>
      <c r="ALX14" s="293"/>
      <c r="ALY14" s="293"/>
      <c r="ALZ14" s="293"/>
      <c r="AMA14" s="293"/>
      <c r="AMB14" s="293"/>
      <c r="AMC14" s="293"/>
      <c r="AMD14" s="293"/>
      <c r="AME14" s="293"/>
      <c r="AMF14" s="293"/>
      <c r="AMG14" s="293"/>
      <c r="AMH14" s="293"/>
      <c r="AMI14" s="293"/>
      <c r="AMJ14" s="293"/>
      <c r="AMK14" s="293"/>
    </row>
    <row r="15" spans="1:1025" ht="16.5" customHeight="1"/>
    <row r="16" spans="1:1025" ht="18.75">
      <c r="A16" s="522" t="s">
        <v>157</v>
      </c>
      <c r="B16" s="523"/>
      <c r="C16" s="523"/>
      <c r="D16" s="523"/>
      <c r="E16" s="523"/>
      <c r="F16" s="524"/>
    </row>
    <row r="17" spans="1:21" ht="24" customHeight="1">
      <c r="A17" s="100" t="s">
        <v>149</v>
      </c>
      <c r="B17" s="101" t="s">
        <v>158</v>
      </c>
      <c r="C17" s="101" t="s">
        <v>159</v>
      </c>
      <c r="D17" s="533" t="s">
        <v>160</v>
      </c>
      <c r="E17" s="533"/>
      <c r="F17" s="533"/>
    </row>
    <row r="18" spans="1:21" ht="24" customHeight="1">
      <c r="A18" s="287">
        <v>1</v>
      </c>
      <c r="B18" s="290" t="s">
        <v>161</v>
      </c>
      <c r="C18" s="104"/>
      <c r="D18" s="534"/>
      <c r="E18" s="534"/>
      <c r="F18" s="534"/>
    </row>
    <row r="19" spans="1:21" ht="24" customHeight="1">
      <c r="A19" s="287">
        <v>2</v>
      </c>
      <c r="B19" s="290" t="s">
        <v>2372</v>
      </c>
      <c r="C19" s="104"/>
      <c r="D19" s="520"/>
      <c r="E19" s="520"/>
      <c r="F19" s="520"/>
    </row>
    <row r="20" spans="1:21" ht="24" customHeight="1">
      <c r="A20" s="287">
        <v>4</v>
      </c>
      <c r="B20" s="290" t="s">
        <v>162</v>
      </c>
      <c r="C20" s="104"/>
      <c r="D20" s="520"/>
      <c r="E20" s="520"/>
      <c r="F20" s="520"/>
    </row>
    <row r="21" spans="1:21" ht="24" customHeight="1">
      <c r="A21" s="287">
        <v>5</v>
      </c>
      <c r="B21" s="290" t="s">
        <v>163</v>
      </c>
      <c r="C21" s="104"/>
      <c r="D21" s="535"/>
      <c r="E21" s="535"/>
      <c r="F21" s="535"/>
    </row>
    <row r="22" spans="1:21" ht="24" customHeight="1">
      <c r="A22" s="287">
        <v>6</v>
      </c>
      <c r="B22" s="290" t="s">
        <v>164</v>
      </c>
      <c r="C22" s="104"/>
      <c r="D22" s="535"/>
      <c r="E22" s="535"/>
      <c r="F22" s="535"/>
    </row>
    <row r="23" spans="1:21" ht="24" customHeight="1">
      <c r="A23" s="287">
        <v>7</v>
      </c>
      <c r="B23" s="290" t="s">
        <v>165</v>
      </c>
      <c r="C23" s="104"/>
      <c r="D23" s="535"/>
      <c r="E23" s="535"/>
      <c r="F23" s="535"/>
    </row>
    <row r="24" spans="1:21" ht="24" customHeight="1">
      <c r="A24" s="287">
        <v>8</v>
      </c>
      <c r="B24" s="290" t="s">
        <v>166</v>
      </c>
      <c r="C24" s="104"/>
      <c r="D24" s="520"/>
      <c r="E24" s="520"/>
      <c r="F24" s="520"/>
    </row>
    <row r="25" spans="1:21" ht="24" customHeight="1">
      <c r="A25" s="287">
        <v>9</v>
      </c>
      <c r="B25" s="291" t="s">
        <v>2054</v>
      </c>
      <c r="C25" s="104" t="s">
        <v>2073</v>
      </c>
      <c r="D25" s="520"/>
      <c r="E25" s="520"/>
      <c r="F25" s="520"/>
    </row>
    <row r="26" spans="1:21" ht="24" customHeight="1">
      <c r="A26" s="287">
        <v>10</v>
      </c>
      <c r="B26" s="290" t="s">
        <v>167</v>
      </c>
      <c r="C26" s="104"/>
      <c r="D26" s="520"/>
      <c r="E26" s="520"/>
      <c r="F26" s="520"/>
      <c r="H26" s="320" t="s">
        <v>30</v>
      </c>
    </row>
    <row r="27" spans="1:21" ht="24" customHeight="1">
      <c r="A27" s="287">
        <v>11</v>
      </c>
      <c r="B27" s="290" t="s">
        <v>168</v>
      </c>
      <c r="C27" s="104"/>
      <c r="D27" s="535"/>
      <c r="E27" s="535"/>
      <c r="F27" s="535"/>
      <c r="H27" s="320" t="s">
        <v>78</v>
      </c>
    </row>
    <row r="28" spans="1:21" ht="24" customHeight="1">
      <c r="A28" s="287">
        <v>12</v>
      </c>
      <c r="B28" s="291" t="s">
        <v>2053</v>
      </c>
      <c r="C28" s="104" t="s">
        <v>30</v>
      </c>
      <c r="D28" s="520"/>
      <c r="E28" s="520"/>
      <c r="F28" s="520"/>
      <c r="H28" s="320" t="s">
        <v>83</v>
      </c>
    </row>
    <row r="29" spans="1:21" ht="24" customHeight="1">
      <c r="A29" s="287">
        <v>13</v>
      </c>
      <c r="B29" s="290" t="s">
        <v>169</v>
      </c>
      <c r="C29" s="104"/>
      <c r="D29" s="520"/>
      <c r="E29" s="520"/>
      <c r="F29" s="520"/>
    </row>
    <row r="30" spans="1:21" ht="30">
      <c r="A30" s="287">
        <v>14</v>
      </c>
      <c r="B30" s="114" t="s">
        <v>2072</v>
      </c>
      <c r="C30" s="308" t="s">
        <v>30</v>
      </c>
      <c r="D30" s="520"/>
      <c r="E30" s="520"/>
      <c r="F30" s="520"/>
    </row>
    <row r="31" spans="1:21" ht="24" customHeight="1">
      <c r="A31" s="287">
        <v>15</v>
      </c>
      <c r="B31" s="290" t="s">
        <v>2371</v>
      </c>
      <c r="C31" s="104" t="s">
        <v>30</v>
      </c>
      <c r="D31" s="520"/>
      <c r="E31" s="520"/>
      <c r="F31" s="520"/>
    </row>
    <row r="32" spans="1:21" s="106" customFormat="1" ht="18" customHeight="1">
      <c r="A32" s="107"/>
      <c r="B32" s="108"/>
      <c r="C32" s="109"/>
      <c r="D32" s="110"/>
      <c r="E32" s="110"/>
      <c r="F32" s="110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315"/>
      <c r="S32" s="315"/>
      <c r="T32" s="315"/>
      <c r="U32" s="315"/>
    </row>
    <row r="33" spans="1:1025" s="294" customFormat="1" ht="43.5" customHeight="1">
      <c r="A33" s="522" t="s">
        <v>2078</v>
      </c>
      <c r="B33" s="523"/>
      <c r="C33" s="523"/>
      <c r="D33" s="523"/>
      <c r="E33" s="523"/>
      <c r="F33" s="524"/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3"/>
      <c r="AI33" s="293"/>
      <c r="AJ33" s="293"/>
      <c r="AK33" s="293"/>
      <c r="AL33" s="293"/>
      <c r="AM33" s="293"/>
      <c r="AN33" s="293"/>
      <c r="AO33" s="293"/>
      <c r="AP33" s="293"/>
      <c r="AQ33" s="293"/>
      <c r="AR33" s="293"/>
      <c r="AS33" s="293"/>
      <c r="AT33" s="293"/>
      <c r="AU33" s="293"/>
      <c r="AV33" s="293"/>
      <c r="AW33" s="293"/>
      <c r="AX33" s="293"/>
      <c r="AY33" s="293"/>
      <c r="AZ33" s="293"/>
      <c r="BA33" s="293"/>
      <c r="BB33" s="293"/>
      <c r="BC33" s="293"/>
      <c r="BD33" s="293"/>
      <c r="BE33" s="293"/>
      <c r="BF33" s="293"/>
      <c r="BG33" s="293"/>
      <c r="BH33" s="293"/>
      <c r="BI33" s="293"/>
      <c r="BJ33" s="293"/>
      <c r="BK33" s="293"/>
      <c r="BL33" s="293"/>
      <c r="BM33" s="293"/>
      <c r="BN33" s="293"/>
      <c r="BO33" s="293"/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/>
      <c r="CB33" s="293"/>
      <c r="CC33" s="293"/>
      <c r="CD33" s="293"/>
      <c r="CE33" s="293"/>
      <c r="CF33" s="293"/>
      <c r="CG33" s="293"/>
      <c r="CH33" s="293"/>
      <c r="CI33" s="293"/>
      <c r="CJ33" s="293"/>
      <c r="CK33" s="293"/>
      <c r="CL33" s="293"/>
      <c r="CM33" s="293"/>
      <c r="CN33" s="293"/>
      <c r="CO33" s="293"/>
      <c r="CP33" s="293"/>
      <c r="CQ33" s="293"/>
      <c r="CR33" s="293"/>
      <c r="CS33" s="293"/>
      <c r="CT33" s="293"/>
      <c r="CU33" s="293"/>
      <c r="CV33" s="293"/>
      <c r="CW33" s="293"/>
      <c r="CX33" s="293"/>
      <c r="CY33" s="293"/>
      <c r="CZ33" s="293"/>
      <c r="DA33" s="293"/>
      <c r="DB33" s="293"/>
      <c r="DC33" s="293"/>
      <c r="DD33" s="293"/>
      <c r="DE33" s="293"/>
      <c r="DF33" s="293"/>
      <c r="DG33" s="293"/>
      <c r="DH33" s="293"/>
      <c r="DI33" s="293"/>
      <c r="DJ33" s="293"/>
      <c r="DK33" s="293"/>
      <c r="DL33" s="293"/>
      <c r="DM33" s="293"/>
      <c r="DN33" s="293"/>
      <c r="DO33" s="293"/>
      <c r="DP33" s="293"/>
      <c r="DQ33" s="293"/>
      <c r="DR33" s="293"/>
      <c r="DS33" s="293"/>
      <c r="DT33" s="293"/>
      <c r="DU33" s="293"/>
      <c r="DV33" s="293"/>
      <c r="DW33" s="293"/>
      <c r="DX33" s="293"/>
      <c r="DY33" s="293"/>
      <c r="DZ33" s="293"/>
      <c r="EA33" s="293"/>
      <c r="EB33" s="293"/>
      <c r="EC33" s="293"/>
      <c r="ED33" s="293"/>
      <c r="EE33" s="293"/>
      <c r="EF33" s="293"/>
      <c r="EG33" s="293"/>
      <c r="EH33" s="293"/>
      <c r="EI33" s="293"/>
      <c r="EJ33" s="293"/>
      <c r="EK33" s="293"/>
      <c r="EL33" s="293"/>
      <c r="EM33" s="293"/>
      <c r="EN33" s="293"/>
      <c r="EO33" s="293"/>
      <c r="EP33" s="293"/>
      <c r="EQ33" s="293"/>
      <c r="ER33" s="293"/>
      <c r="ES33" s="293"/>
      <c r="ET33" s="293"/>
      <c r="EU33" s="293"/>
      <c r="EV33" s="293"/>
      <c r="EW33" s="293"/>
      <c r="EX33" s="293"/>
      <c r="EY33" s="293"/>
      <c r="EZ33" s="293"/>
      <c r="FA33" s="293"/>
      <c r="FB33" s="293"/>
      <c r="FC33" s="293"/>
      <c r="FD33" s="293"/>
      <c r="FE33" s="293"/>
      <c r="FF33" s="293"/>
      <c r="FG33" s="293"/>
      <c r="FH33" s="293"/>
      <c r="FI33" s="293"/>
      <c r="FJ33" s="293"/>
      <c r="FK33" s="293"/>
      <c r="FL33" s="293"/>
      <c r="FM33" s="293"/>
      <c r="FN33" s="293"/>
      <c r="FO33" s="293"/>
      <c r="FP33" s="293"/>
      <c r="FQ33" s="293"/>
      <c r="FR33" s="293"/>
      <c r="FS33" s="293"/>
      <c r="FT33" s="293"/>
      <c r="FU33" s="293"/>
      <c r="FV33" s="293"/>
      <c r="FW33" s="293"/>
      <c r="FX33" s="293"/>
      <c r="FY33" s="293"/>
      <c r="FZ33" s="293"/>
      <c r="GA33" s="293"/>
      <c r="GB33" s="293"/>
      <c r="GC33" s="293"/>
      <c r="GD33" s="293"/>
      <c r="GE33" s="293"/>
      <c r="GF33" s="293"/>
      <c r="GG33" s="293"/>
      <c r="GH33" s="293"/>
      <c r="GI33" s="293"/>
      <c r="GJ33" s="293"/>
      <c r="GK33" s="293"/>
      <c r="GL33" s="293"/>
      <c r="GM33" s="293"/>
      <c r="GN33" s="293"/>
      <c r="GO33" s="293"/>
      <c r="GP33" s="293"/>
      <c r="GQ33" s="293"/>
      <c r="GR33" s="293"/>
      <c r="GS33" s="293"/>
      <c r="GT33" s="293"/>
      <c r="GU33" s="293"/>
      <c r="GV33" s="293"/>
      <c r="GW33" s="293"/>
      <c r="GX33" s="293"/>
      <c r="GY33" s="293"/>
      <c r="GZ33" s="293"/>
      <c r="HA33" s="293"/>
      <c r="HB33" s="293"/>
      <c r="HC33" s="293"/>
      <c r="HD33" s="293"/>
      <c r="HE33" s="293"/>
      <c r="HF33" s="293"/>
      <c r="HG33" s="293"/>
      <c r="HH33" s="293"/>
      <c r="HI33" s="293"/>
      <c r="HJ33" s="293"/>
      <c r="HK33" s="293"/>
      <c r="HL33" s="293"/>
      <c r="HM33" s="293"/>
      <c r="HN33" s="293"/>
      <c r="HO33" s="293"/>
      <c r="HP33" s="293"/>
      <c r="HQ33" s="293"/>
      <c r="HR33" s="293"/>
      <c r="HS33" s="293"/>
      <c r="HT33" s="293"/>
      <c r="HU33" s="293"/>
      <c r="HV33" s="293"/>
      <c r="HW33" s="293"/>
      <c r="HX33" s="293"/>
      <c r="HY33" s="293"/>
      <c r="HZ33" s="293"/>
      <c r="IA33" s="293"/>
      <c r="IB33" s="293"/>
      <c r="IC33" s="293"/>
      <c r="ID33" s="293"/>
      <c r="IE33" s="293"/>
      <c r="IF33" s="293"/>
      <c r="IG33" s="293"/>
      <c r="IH33" s="293"/>
      <c r="II33" s="293"/>
      <c r="IJ33" s="293"/>
      <c r="IK33" s="293"/>
      <c r="IL33" s="293"/>
      <c r="IM33" s="293"/>
      <c r="IN33" s="293"/>
      <c r="IO33" s="293"/>
      <c r="IP33" s="293"/>
      <c r="IQ33" s="293"/>
      <c r="IR33" s="293"/>
      <c r="IS33" s="293"/>
      <c r="IT33" s="293"/>
      <c r="IU33" s="293"/>
      <c r="IV33" s="293"/>
      <c r="IW33" s="293"/>
      <c r="IX33" s="293"/>
      <c r="IY33" s="293"/>
      <c r="IZ33" s="293"/>
      <c r="JA33" s="293"/>
      <c r="JB33" s="293"/>
      <c r="JC33" s="293"/>
      <c r="JD33" s="293"/>
      <c r="JE33" s="293"/>
      <c r="JF33" s="293"/>
      <c r="JG33" s="293"/>
      <c r="JH33" s="293"/>
      <c r="JI33" s="293"/>
      <c r="JJ33" s="293"/>
      <c r="JK33" s="293"/>
      <c r="JL33" s="293"/>
      <c r="JM33" s="293"/>
      <c r="JN33" s="293"/>
      <c r="JO33" s="293"/>
      <c r="JP33" s="293"/>
      <c r="JQ33" s="293"/>
      <c r="JR33" s="293"/>
      <c r="JS33" s="293"/>
      <c r="JT33" s="293"/>
      <c r="JU33" s="293"/>
      <c r="JV33" s="293"/>
      <c r="JW33" s="293"/>
      <c r="JX33" s="293"/>
      <c r="JY33" s="293"/>
      <c r="JZ33" s="293"/>
      <c r="KA33" s="293"/>
      <c r="KB33" s="293"/>
      <c r="KC33" s="293"/>
      <c r="KD33" s="293"/>
      <c r="KE33" s="293"/>
      <c r="KF33" s="293"/>
      <c r="KG33" s="293"/>
      <c r="KH33" s="293"/>
      <c r="KI33" s="293"/>
      <c r="KJ33" s="293"/>
      <c r="KK33" s="293"/>
      <c r="KL33" s="293"/>
      <c r="KM33" s="293"/>
      <c r="KN33" s="293"/>
      <c r="KO33" s="293"/>
      <c r="KP33" s="293"/>
      <c r="KQ33" s="293"/>
      <c r="KR33" s="293"/>
      <c r="KS33" s="293"/>
      <c r="KT33" s="293"/>
      <c r="KU33" s="293"/>
      <c r="KV33" s="293"/>
      <c r="KW33" s="293"/>
      <c r="KX33" s="293"/>
      <c r="KY33" s="293"/>
      <c r="KZ33" s="293"/>
      <c r="LA33" s="293"/>
      <c r="LB33" s="293"/>
      <c r="LC33" s="293"/>
      <c r="LD33" s="293"/>
      <c r="LE33" s="293"/>
      <c r="LF33" s="293"/>
      <c r="LG33" s="293"/>
      <c r="LH33" s="293"/>
      <c r="LI33" s="293"/>
      <c r="LJ33" s="293"/>
      <c r="LK33" s="293"/>
      <c r="LL33" s="293"/>
      <c r="LM33" s="293"/>
      <c r="LN33" s="293"/>
      <c r="LO33" s="293"/>
      <c r="LP33" s="293"/>
      <c r="LQ33" s="293"/>
      <c r="LR33" s="293"/>
      <c r="LS33" s="293"/>
      <c r="LT33" s="293"/>
      <c r="LU33" s="293"/>
      <c r="LV33" s="293"/>
      <c r="LW33" s="293"/>
      <c r="LX33" s="293"/>
      <c r="LY33" s="293"/>
      <c r="LZ33" s="293"/>
      <c r="MA33" s="293"/>
      <c r="MB33" s="293"/>
      <c r="MC33" s="293"/>
      <c r="MD33" s="293"/>
      <c r="ME33" s="293"/>
      <c r="MF33" s="293"/>
      <c r="MG33" s="293"/>
      <c r="MH33" s="293"/>
      <c r="MI33" s="293"/>
      <c r="MJ33" s="293"/>
      <c r="MK33" s="293"/>
      <c r="ML33" s="293"/>
      <c r="MM33" s="293"/>
      <c r="MN33" s="293"/>
      <c r="MO33" s="293"/>
      <c r="MP33" s="293"/>
      <c r="MQ33" s="293"/>
      <c r="MR33" s="293"/>
      <c r="MS33" s="293"/>
      <c r="MT33" s="293"/>
      <c r="MU33" s="293"/>
      <c r="MV33" s="293"/>
      <c r="MW33" s="293"/>
      <c r="MX33" s="293"/>
      <c r="MY33" s="293"/>
      <c r="MZ33" s="293"/>
      <c r="NA33" s="293"/>
      <c r="NB33" s="293"/>
      <c r="NC33" s="293"/>
      <c r="ND33" s="293"/>
      <c r="NE33" s="293"/>
      <c r="NF33" s="293"/>
      <c r="NG33" s="293"/>
      <c r="NH33" s="293"/>
      <c r="NI33" s="293"/>
      <c r="NJ33" s="293"/>
      <c r="NK33" s="293"/>
      <c r="NL33" s="293"/>
      <c r="NM33" s="293"/>
      <c r="NN33" s="293"/>
      <c r="NO33" s="293"/>
      <c r="NP33" s="293"/>
      <c r="NQ33" s="293"/>
      <c r="NR33" s="293"/>
      <c r="NS33" s="293"/>
      <c r="NT33" s="293"/>
      <c r="NU33" s="293"/>
      <c r="NV33" s="293"/>
      <c r="NW33" s="293"/>
      <c r="NX33" s="293"/>
      <c r="NY33" s="293"/>
      <c r="NZ33" s="293"/>
      <c r="OA33" s="293"/>
      <c r="OB33" s="293"/>
      <c r="OC33" s="293"/>
      <c r="OD33" s="293"/>
      <c r="OE33" s="293"/>
      <c r="OF33" s="293"/>
      <c r="OG33" s="293"/>
      <c r="OH33" s="293"/>
      <c r="OI33" s="293"/>
      <c r="OJ33" s="293"/>
      <c r="OK33" s="293"/>
      <c r="OL33" s="293"/>
      <c r="OM33" s="293"/>
      <c r="ON33" s="293"/>
      <c r="OO33" s="293"/>
      <c r="OP33" s="293"/>
      <c r="OQ33" s="293"/>
      <c r="OR33" s="293"/>
      <c r="OS33" s="293"/>
      <c r="OT33" s="293"/>
      <c r="OU33" s="293"/>
      <c r="OV33" s="293"/>
      <c r="OW33" s="293"/>
      <c r="OX33" s="293"/>
      <c r="OY33" s="293"/>
      <c r="OZ33" s="293"/>
      <c r="PA33" s="293"/>
      <c r="PB33" s="293"/>
      <c r="PC33" s="293"/>
      <c r="PD33" s="293"/>
      <c r="PE33" s="293"/>
      <c r="PF33" s="293"/>
      <c r="PG33" s="293"/>
      <c r="PH33" s="293"/>
      <c r="PI33" s="293"/>
      <c r="PJ33" s="293"/>
      <c r="PK33" s="293"/>
      <c r="PL33" s="293"/>
      <c r="PM33" s="293"/>
      <c r="PN33" s="293"/>
      <c r="PO33" s="293"/>
      <c r="PP33" s="293"/>
      <c r="PQ33" s="293"/>
      <c r="PR33" s="293"/>
      <c r="PS33" s="293"/>
      <c r="PT33" s="293"/>
      <c r="PU33" s="293"/>
      <c r="PV33" s="293"/>
      <c r="PW33" s="293"/>
      <c r="PX33" s="293"/>
      <c r="PY33" s="293"/>
      <c r="PZ33" s="293"/>
      <c r="QA33" s="293"/>
      <c r="QB33" s="293"/>
      <c r="QC33" s="293"/>
      <c r="QD33" s="293"/>
      <c r="QE33" s="293"/>
      <c r="QF33" s="293"/>
      <c r="QG33" s="293"/>
      <c r="QH33" s="293"/>
      <c r="QI33" s="293"/>
      <c r="QJ33" s="293"/>
      <c r="QK33" s="293"/>
      <c r="QL33" s="293"/>
      <c r="QM33" s="293"/>
      <c r="QN33" s="293"/>
      <c r="QO33" s="293"/>
      <c r="QP33" s="293"/>
      <c r="QQ33" s="293"/>
      <c r="QR33" s="293"/>
      <c r="QS33" s="293"/>
      <c r="QT33" s="293"/>
      <c r="QU33" s="293"/>
      <c r="QV33" s="293"/>
      <c r="QW33" s="293"/>
      <c r="QX33" s="293"/>
      <c r="QY33" s="293"/>
      <c r="QZ33" s="293"/>
      <c r="RA33" s="293"/>
      <c r="RB33" s="293"/>
      <c r="RC33" s="293"/>
      <c r="RD33" s="293"/>
      <c r="RE33" s="293"/>
      <c r="RF33" s="293"/>
      <c r="RG33" s="293"/>
      <c r="RH33" s="293"/>
      <c r="RI33" s="293"/>
      <c r="RJ33" s="293"/>
      <c r="RK33" s="293"/>
      <c r="RL33" s="293"/>
      <c r="RM33" s="293"/>
      <c r="RN33" s="293"/>
      <c r="RO33" s="293"/>
      <c r="RP33" s="293"/>
      <c r="RQ33" s="293"/>
      <c r="RR33" s="293"/>
      <c r="RS33" s="293"/>
      <c r="RT33" s="293"/>
      <c r="RU33" s="293"/>
      <c r="RV33" s="293"/>
      <c r="RW33" s="293"/>
      <c r="RX33" s="293"/>
      <c r="RY33" s="293"/>
      <c r="RZ33" s="293"/>
      <c r="SA33" s="293"/>
      <c r="SB33" s="293"/>
      <c r="SC33" s="293"/>
      <c r="SD33" s="293"/>
      <c r="SE33" s="293"/>
      <c r="SF33" s="293"/>
      <c r="SG33" s="293"/>
      <c r="SH33" s="293"/>
      <c r="SI33" s="293"/>
      <c r="SJ33" s="293"/>
      <c r="SK33" s="293"/>
      <c r="SL33" s="293"/>
      <c r="SM33" s="293"/>
      <c r="SN33" s="293"/>
      <c r="SO33" s="293"/>
      <c r="SP33" s="293"/>
      <c r="SQ33" s="293"/>
      <c r="SR33" s="293"/>
      <c r="SS33" s="293"/>
      <c r="ST33" s="293"/>
      <c r="SU33" s="293"/>
      <c r="SV33" s="293"/>
      <c r="SW33" s="293"/>
      <c r="SX33" s="293"/>
      <c r="SY33" s="293"/>
      <c r="SZ33" s="293"/>
      <c r="TA33" s="293"/>
      <c r="TB33" s="293"/>
      <c r="TC33" s="293"/>
      <c r="TD33" s="293"/>
      <c r="TE33" s="293"/>
      <c r="TF33" s="293"/>
      <c r="TG33" s="293"/>
      <c r="TH33" s="293"/>
      <c r="TI33" s="293"/>
      <c r="TJ33" s="293"/>
      <c r="TK33" s="293"/>
      <c r="TL33" s="293"/>
      <c r="TM33" s="293"/>
      <c r="TN33" s="293"/>
      <c r="TO33" s="293"/>
      <c r="TP33" s="293"/>
      <c r="TQ33" s="293"/>
      <c r="TR33" s="293"/>
      <c r="TS33" s="293"/>
      <c r="TT33" s="293"/>
      <c r="TU33" s="293"/>
      <c r="TV33" s="293"/>
      <c r="TW33" s="293"/>
      <c r="TX33" s="293"/>
      <c r="TY33" s="293"/>
      <c r="TZ33" s="293"/>
      <c r="UA33" s="293"/>
      <c r="UB33" s="293"/>
      <c r="UC33" s="293"/>
      <c r="UD33" s="293"/>
      <c r="UE33" s="293"/>
      <c r="UF33" s="293"/>
      <c r="UG33" s="293"/>
      <c r="UH33" s="293"/>
      <c r="UI33" s="293"/>
      <c r="UJ33" s="293"/>
      <c r="UK33" s="293"/>
      <c r="UL33" s="293"/>
      <c r="UM33" s="293"/>
      <c r="UN33" s="293"/>
      <c r="UO33" s="293"/>
      <c r="UP33" s="293"/>
      <c r="UQ33" s="293"/>
      <c r="UR33" s="293"/>
      <c r="US33" s="293"/>
      <c r="UT33" s="293"/>
      <c r="UU33" s="293"/>
      <c r="UV33" s="293"/>
      <c r="UW33" s="293"/>
      <c r="UX33" s="293"/>
      <c r="UY33" s="293"/>
      <c r="UZ33" s="293"/>
      <c r="VA33" s="293"/>
      <c r="VB33" s="293"/>
      <c r="VC33" s="293"/>
      <c r="VD33" s="293"/>
      <c r="VE33" s="293"/>
      <c r="VF33" s="293"/>
      <c r="VG33" s="293"/>
      <c r="VH33" s="293"/>
      <c r="VI33" s="293"/>
      <c r="VJ33" s="293"/>
      <c r="VK33" s="293"/>
      <c r="VL33" s="293"/>
      <c r="VM33" s="293"/>
      <c r="VN33" s="293"/>
      <c r="VO33" s="293"/>
      <c r="VP33" s="293"/>
      <c r="VQ33" s="293"/>
      <c r="VR33" s="293"/>
      <c r="VS33" s="293"/>
      <c r="VT33" s="293"/>
      <c r="VU33" s="293"/>
      <c r="VV33" s="293"/>
      <c r="VW33" s="293"/>
      <c r="VX33" s="293"/>
      <c r="VY33" s="293"/>
      <c r="VZ33" s="293"/>
      <c r="WA33" s="293"/>
      <c r="WB33" s="293"/>
      <c r="WC33" s="293"/>
      <c r="WD33" s="293"/>
      <c r="WE33" s="293"/>
      <c r="WF33" s="293"/>
      <c r="WG33" s="293"/>
      <c r="WH33" s="293"/>
      <c r="WI33" s="293"/>
      <c r="WJ33" s="293"/>
      <c r="WK33" s="293"/>
      <c r="WL33" s="293"/>
      <c r="WM33" s="293"/>
      <c r="WN33" s="293"/>
      <c r="WO33" s="293"/>
      <c r="WP33" s="293"/>
      <c r="WQ33" s="293"/>
      <c r="WR33" s="293"/>
      <c r="WS33" s="293"/>
      <c r="WT33" s="293"/>
      <c r="WU33" s="293"/>
      <c r="WV33" s="293"/>
      <c r="WW33" s="293"/>
      <c r="WX33" s="293"/>
      <c r="WY33" s="293"/>
      <c r="WZ33" s="293"/>
      <c r="XA33" s="293"/>
      <c r="XB33" s="293"/>
      <c r="XC33" s="293"/>
      <c r="XD33" s="293"/>
      <c r="XE33" s="293"/>
      <c r="XF33" s="293"/>
      <c r="XG33" s="293"/>
      <c r="XH33" s="293"/>
      <c r="XI33" s="293"/>
      <c r="XJ33" s="293"/>
      <c r="XK33" s="293"/>
      <c r="XL33" s="293"/>
      <c r="XM33" s="293"/>
      <c r="XN33" s="293"/>
      <c r="XO33" s="293"/>
      <c r="XP33" s="293"/>
      <c r="XQ33" s="293"/>
      <c r="XR33" s="293"/>
      <c r="XS33" s="293"/>
      <c r="XT33" s="293"/>
      <c r="XU33" s="293"/>
      <c r="XV33" s="293"/>
      <c r="XW33" s="293"/>
      <c r="XX33" s="293"/>
      <c r="XY33" s="293"/>
      <c r="XZ33" s="293"/>
      <c r="YA33" s="293"/>
      <c r="YB33" s="293"/>
      <c r="YC33" s="293"/>
      <c r="YD33" s="293"/>
      <c r="YE33" s="293"/>
      <c r="YF33" s="293"/>
      <c r="YG33" s="293"/>
      <c r="YH33" s="293"/>
      <c r="YI33" s="293"/>
      <c r="YJ33" s="293"/>
      <c r="YK33" s="293"/>
      <c r="YL33" s="293"/>
      <c r="YM33" s="293"/>
      <c r="YN33" s="293"/>
      <c r="YO33" s="293"/>
      <c r="YP33" s="293"/>
      <c r="YQ33" s="293"/>
      <c r="YR33" s="293"/>
      <c r="YS33" s="293"/>
      <c r="YT33" s="293"/>
      <c r="YU33" s="293"/>
      <c r="YV33" s="293"/>
      <c r="YW33" s="293"/>
      <c r="YX33" s="293"/>
      <c r="YY33" s="293"/>
      <c r="YZ33" s="293"/>
      <c r="ZA33" s="293"/>
      <c r="ZB33" s="293"/>
      <c r="ZC33" s="293"/>
      <c r="ZD33" s="293"/>
      <c r="ZE33" s="293"/>
      <c r="ZF33" s="293"/>
      <c r="ZG33" s="293"/>
      <c r="ZH33" s="293"/>
      <c r="ZI33" s="293"/>
      <c r="ZJ33" s="293"/>
      <c r="ZK33" s="293"/>
      <c r="ZL33" s="293"/>
      <c r="ZM33" s="293"/>
      <c r="ZN33" s="293"/>
      <c r="ZO33" s="293"/>
      <c r="ZP33" s="293"/>
      <c r="ZQ33" s="293"/>
      <c r="ZR33" s="293"/>
      <c r="ZS33" s="293"/>
      <c r="ZT33" s="293"/>
      <c r="ZU33" s="293"/>
      <c r="ZV33" s="293"/>
      <c r="ZW33" s="293"/>
      <c r="ZX33" s="293"/>
      <c r="ZY33" s="293"/>
      <c r="ZZ33" s="293"/>
      <c r="AAA33" s="293"/>
      <c r="AAB33" s="293"/>
      <c r="AAC33" s="293"/>
      <c r="AAD33" s="293"/>
      <c r="AAE33" s="293"/>
      <c r="AAF33" s="293"/>
      <c r="AAG33" s="293"/>
      <c r="AAH33" s="293"/>
      <c r="AAI33" s="293"/>
      <c r="AAJ33" s="293"/>
      <c r="AAK33" s="293"/>
      <c r="AAL33" s="293"/>
      <c r="AAM33" s="293"/>
      <c r="AAN33" s="293"/>
      <c r="AAO33" s="293"/>
      <c r="AAP33" s="293"/>
      <c r="AAQ33" s="293"/>
      <c r="AAR33" s="293"/>
      <c r="AAS33" s="293"/>
      <c r="AAT33" s="293"/>
      <c r="AAU33" s="293"/>
      <c r="AAV33" s="293"/>
      <c r="AAW33" s="293"/>
      <c r="AAX33" s="293"/>
      <c r="AAY33" s="293"/>
      <c r="AAZ33" s="293"/>
      <c r="ABA33" s="293"/>
      <c r="ABB33" s="293"/>
      <c r="ABC33" s="293"/>
      <c r="ABD33" s="293"/>
      <c r="ABE33" s="293"/>
      <c r="ABF33" s="293"/>
      <c r="ABG33" s="293"/>
      <c r="ABH33" s="293"/>
      <c r="ABI33" s="293"/>
      <c r="ABJ33" s="293"/>
      <c r="ABK33" s="293"/>
      <c r="ABL33" s="293"/>
      <c r="ABM33" s="293"/>
      <c r="ABN33" s="293"/>
      <c r="ABO33" s="293"/>
      <c r="ABP33" s="293"/>
      <c r="ABQ33" s="293"/>
      <c r="ABR33" s="293"/>
      <c r="ABS33" s="293"/>
      <c r="ABT33" s="293"/>
      <c r="ABU33" s="293"/>
      <c r="ABV33" s="293"/>
      <c r="ABW33" s="293"/>
      <c r="ABX33" s="293"/>
      <c r="ABY33" s="293"/>
      <c r="ABZ33" s="293"/>
      <c r="ACA33" s="293"/>
      <c r="ACB33" s="293"/>
      <c r="ACC33" s="293"/>
      <c r="ACD33" s="293"/>
      <c r="ACE33" s="293"/>
      <c r="ACF33" s="293"/>
      <c r="ACG33" s="293"/>
      <c r="ACH33" s="293"/>
      <c r="ACI33" s="293"/>
      <c r="ACJ33" s="293"/>
      <c r="ACK33" s="293"/>
      <c r="ACL33" s="293"/>
      <c r="ACM33" s="293"/>
      <c r="ACN33" s="293"/>
      <c r="ACO33" s="293"/>
      <c r="ACP33" s="293"/>
      <c r="ACQ33" s="293"/>
      <c r="ACR33" s="293"/>
      <c r="ACS33" s="293"/>
      <c r="ACT33" s="293"/>
      <c r="ACU33" s="293"/>
      <c r="ACV33" s="293"/>
      <c r="ACW33" s="293"/>
      <c r="ACX33" s="293"/>
      <c r="ACY33" s="293"/>
      <c r="ACZ33" s="293"/>
      <c r="ADA33" s="293"/>
      <c r="ADB33" s="293"/>
      <c r="ADC33" s="293"/>
      <c r="ADD33" s="293"/>
      <c r="ADE33" s="293"/>
      <c r="ADF33" s="293"/>
      <c r="ADG33" s="293"/>
      <c r="ADH33" s="293"/>
      <c r="ADI33" s="293"/>
      <c r="ADJ33" s="293"/>
      <c r="ADK33" s="293"/>
      <c r="ADL33" s="293"/>
      <c r="ADM33" s="293"/>
      <c r="ADN33" s="293"/>
      <c r="ADO33" s="293"/>
      <c r="ADP33" s="293"/>
      <c r="ADQ33" s="293"/>
      <c r="ADR33" s="293"/>
      <c r="ADS33" s="293"/>
      <c r="ADT33" s="293"/>
      <c r="ADU33" s="293"/>
      <c r="ADV33" s="293"/>
      <c r="ADW33" s="293"/>
      <c r="ADX33" s="293"/>
      <c r="ADY33" s="293"/>
      <c r="ADZ33" s="293"/>
      <c r="AEA33" s="293"/>
      <c r="AEB33" s="293"/>
      <c r="AEC33" s="293"/>
      <c r="AED33" s="293"/>
      <c r="AEE33" s="293"/>
      <c r="AEF33" s="293"/>
      <c r="AEG33" s="293"/>
      <c r="AEH33" s="293"/>
      <c r="AEI33" s="293"/>
      <c r="AEJ33" s="293"/>
      <c r="AEK33" s="293"/>
      <c r="AEL33" s="293"/>
      <c r="AEM33" s="293"/>
      <c r="AEN33" s="293"/>
      <c r="AEO33" s="293"/>
      <c r="AEP33" s="293"/>
      <c r="AEQ33" s="293"/>
      <c r="AER33" s="293"/>
      <c r="AES33" s="293"/>
      <c r="AET33" s="293"/>
      <c r="AEU33" s="293"/>
      <c r="AEV33" s="293"/>
      <c r="AEW33" s="293"/>
      <c r="AEX33" s="293"/>
      <c r="AEY33" s="293"/>
      <c r="AEZ33" s="293"/>
      <c r="AFA33" s="293"/>
      <c r="AFB33" s="293"/>
      <c r="AFC33" s="293"/>
      <c r="AFD33" s="293"/>
      <c r="AFE33" s="293"/>
      <c r="AFF33" s="293"/>
      <c r="AFG33" s="293"/>
      <c r="AFH33" s="293"/>
      <c r="AFI33" s="293"/>
      <c r="AFJ33" s="293"/>
      <c r="AFK33" s="293"/>
      <c r="AFL33" s="293"/>
      <c r="AFM33" s="293"/>
      <c r="AFN33" s="293"/>
      <c r="AFO33" s="293"/>
      <c r="AFP33" s="293"/>
      <c r="AFQ33" s="293"/>
      <c r="AFR33" s="293"/>
      <c r="AFS33" s="293"/>
      <c r="AFT33" s="293"/>
      <c r="AFU33" s="293"/>
      <c r="AFV33" s="293"/>
      <c r="AFW33" s="293"/>
      <c r="AFX33" s="293"/>
      <c r="AFY33" s="293"/>
      <c r="AFZ33" s="293"/>
      <c r="AGA33" s="293"/>
      <c r="AGB33" s="293"/>
      <c r="AGC33" s="293"/>
      <c r="AGD33" s="293"/>
      <c r="AGE33" s="293"/>
      <c r="AGF33" s="293"/>
      <c r="AGG33" s="293"/>
      <c r="AGH33" s="293"/>
      <c r="AGI33" s="293"/>
      <c r="AGJ33" s="293"/>
      <c r="AGK33" s="293"/>
      <c r="AGL33" s="293"/>
      <c r="AGM33" s="293"/>
      <c r="AGN33" s="293"/>
      <c r="AGO33" s="293"/>
      <c r="AGP33" s="293"/>
      <c r="AGQ33" s="293"/>
      <c r="AGR33" s="293"/>
      <c r="AGS33" s="293"/>
      <c r="AGT33" s="293"/>
      <c r="AGU33" s="293"/>
      <c r="AGV33" s="293"/>
      <c r="AGW33" s="293"/>
      <c r="AGX33" s="293"/>
      <c r="AGY33" s="293"/>
      <c r="AGZ33" s="293"/>
      <c r="AHA33" s="293"/>
      <c r="AHB33" s="293"/>
      <c r="AHC33" s="293"/>
      <c r="AHD33" s="293"/>
      <c r="AHE33" s="293"/>
      <c r="AHF33" s="293"/>
      <c r="AHG33" s="293"/>
      <c r="AHH33" s="293"/>
      <c r="AHI33" s="293"/>
      <c r="AHJ33" s="293"/>
      <c r="AHK33" s="293"/>
      <c r="AHL33" s="293"/>
      <c r="AHM33" s="293"/>
      <c r="AHN33" s="293"/>
      <c r="AHO33" s="293"/>
      <c r="AHP33" s="293"/>
      <c r="AHQ33" s="293"/>
      <c r="AHR33" s="293"/>
      <c r="AHS33" s="293"/>
      <c r="AHT33" s="293"/>
      <c r="AHU33" s="293"/>
      <c r="AHV33" s="293"/>
      <c r="AHW33" s="293"/>
      <c r="AHX33" s="293"/>
      <c r="AHY33" s="293"/>
      <c r="AHZ33" s="293"/>
      <c r="AIA33" s="293"/>
      <c r="AIB33" s="293"/>
      <c r="AIC33" s="293"/>
      <c r="AID33" s="293"/>
      <c r="AIE33" s="293"/>
      <c r="AIF33" s="293"/>
      <c r="AIG33" s="293"/>
      <c r="AIH33" s="293"/>
      <c r="AII33" s="293"/>
      <c r="AIJ33" s="293"/>
      <c r="AIK33" s="293"/>
      <c r="AIL33" s="293"/>
      <c r="AIM33" s="293"/>
      <c r="AIN33" s="293"/>
      <c r="AIO33" s="293"/>
      <c r="AIP33" s="293"/>
      <c r="AIQ33" s="293"/>
      <c r="AIR33" s="293"/>
      <c r="AIS33" s="293"/>
      <c r="AIT33" s="293"/>
      <c r="AIU33" s="293"/>
      <c r="AIV33" s="293"/>
      <c r="AIW33" s="293"/>
      <c r="AIX33" s="293"/>
      <c r="AIY33" s="293"/>
      <c r="AIZ33" s="293"/>
      <c r="AJA33" s="293"/>
      <c r="AJB33" s="293"/>
      <c r="AJC33" s="293"/>
      <c r="AJD33" s="293"/>
      <c r="AJE33" s="293"/>
      <c r="AJF33" s="293"/>
      <c r="AJG33" s="293"/>
      <c r="AJH33" s="293"/>
      <c r="AJI33" s="293"/>
      <c r="AJJ33" s="293"/>
      <c r="AJK33" s="293"/>
      <c r="AJL33" s="293"/>
      <c r="AJM33" s="293"/>
      <c r="AJN33" s="293"/>
      <c r="AJO33" s="293"/>
      <c r="AJP33" s="293"/>
      <c r="AJQ33" s="293"/>
      <c r="AJR33" s="293"/>
      <c r="AJS33" s="293"/>
      <c r="AJT33" s="293"/>
      <c r="AJU33" s="293"/>
      <c r="AJV33" s="293"/>
      <c r="AJW33" s="293"/>
      <c r="AJX33" s="293"/>
      <c r="AJY33" s="293"/>
      <c r="AJZ33" s="293"/>
      <c r="AKA33" s="293"/>
      <c r="AKB33" s="293"/>
      <c r="AKC33" s="293"/>
      <c r="AKD33" s="293"/>
      <c r="AKE33" s="293"/>
      <c r="AKF33" s="293"/>
      <c r="AKG33" s="293"/>
      <c r="AKH33" s="293"/>
      <c r="AKI33" s="293"/>
      <c r="AKJ33" s="293"/>
      <c r="AKK33" s="293"/>
      <c r="AKL33" s="293"/>
      <c r="AKM33" s="293"/>
      <c r="AKN33" s="293"/>
      <c r="AKO33" s="293"/>
      <c r="AKP33" s="293"/>
      <c r="AKQ33" s="293"/>
      <c r="AKR33" s="293"/>
      <c r="AKS33" s="293"/>
      <c r="AKT33" s="293"/>
      <c r="AKU33" s="293"/>
      <c r="AKV33" s="293"/>
      <c r="AKW33" s="293"/>
      <c r="AKX33" s="293"/>
      <c r="AKY33" s="293"/>
      <c r="AKZ33" s="293"/>
      <c r="ALA33" s="293"/>
      <c r="ALB33" s="293"/>
      <c r="ALC33" s="293"/>
      <c r="ALD33" s="293"/>
      <c r="ALE33" s="293"/>
      <c r="ALF33" s="293"/>
      <c r="ALG33" s="293"/>
      <c r="ALH33" s="293"/>
      <c r="ALI33" s="293"/>
      <c r="ALJ33" s="293"/>
      <c r="ALK33" s="293"/>
      <c r="ALL33" s="293"/>
      <c r="ALM33" s="293"/>
      <c r="ALN33" s="293"/>
      <c r="ALO33" s="293"/>
      <c r="ALP33" s="293"/>
      <c r="ALQ33" s="293"/>
      <c r="ALR33" s="293"/>
      <c r="ALS33" s="293"/>
      <c r="ALT33" s="293"/>
      <c r="ALU33" s="293"/>
      <c r="ALV33" s="293"/>
      <c r="ALW33" s="293"/>
      <c r="ALX33" s="293"/>
      <c r="ALY33" s="293"/>
      <c r="ALZ33" s="293"/>
      <c r="AMA33" s="293"/>
      <c r="AMB33" s="293"/>
      <c r="AMC33" s="293"/>
      <c r="AMD33" s="293"/>
      <c r="AME33" s="293"/>
      <c r="AMF33" s="293"/>
      <c r="AMG33" s="293"/>
      <c r="AMH33" s="293"/>
      <c r="AMI33" s="293"/>
      <c r="AMJ33" s="293"/>
      <c r="AMK33" s="293"/>
    </row>
    <row r="34" spans="1:1025" s="106" customFormat="1" ht="18" customHeight="1">
      <c r="A34" s="537" t="s">
        <v>2059</v>
      </c>
      <c r="B34" s="537"/>
      <c r="C34" s="305" t="s">
        <v>2065</v>
      </c>
      <c r="D34" s="305" t="s">
        <v>2060</v>
      </c>
      <c r="E34" s="305" t="s">
        <v>2061</v>
      </c>
      <c r="F34" s="305" t="s">
        <v>2062</v>
      </c>
      <c r="G34" s="316" t="s">
        <v>2063</v>
      </c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</row>
    <row r="35" spans="1:1025" s="106" customFormat="1" ht="18" customHeight="1">
      <c r="A35" s="536" t="s">
        <v>2064</v>
      </c>
      <c r="B35" s="536"/>
      <c r="C35" s="307" t="s">
        <v>2071</v>
      </c>
      <c r="D35" s="286"/>
      <c r="E35" s="286"/>
      <c r="F35" s="286"/>
      <c r="G35" s="317"/>
      <c r="H35" s="315"/>
      <c r="I35" s="315"/>
      <c r="J35" s="315"/>
      <c r="K35" s="315"/>
      <c r="L35" s="315"/>
      <c r="M35" s="315"/>
      <c r="N35" s="315"/>
      <c r="O35" s="315"/>
      <c r="P35" s="315"/>
      <c r="Q35" s="315"/>
      <c r="R35" s="315"/>
      <c r="S35" s="315"/>
      <c r="T35" s="315"/>
      <c r="U35" s="315"/>
    </row>
    <row r="36" spans="1:1025" s="106" customFormat="1" ht="31.5" customHeight="1">
      <c r="A36" s="538" t="s">
        <v>2069</v>
      </c>
      <c r="B36" s="538"/>
      <c r="C36" s="307" t="s">
        <v>2071</v>
      </c>
      <c r="D36" s="286"/>
      <c r="E36" s="286"/>
      <c r="F36" s="286"/>
      <c r="G36" s="317"/>
      <c r="H36" s="315"/>
      <c r="I36" s="315"/>
      <c r="J36" s="315"/>
      <c r="K36" s="315"/>
      <c r="L36" s="315"/>
      <c r="M36" s="315"/>
      <c r="N36" s="315"/>
      <c r="O36" s="315"/>
      <c r="P36" s="315"/>
      <c r="Q36" s="315"/>
      <c r="R36" s="315"/>
      <c r="S36" s="315"/>
      <c r="T36" s="315"/>
      <c r="U36" s="315"/>
    </row>
    <row r="37" spans="1:1025" s="106" customFormat="1" ht="30" customHeight="1">
      <c r="A37" s="538" t="s">
        <v>2070</v>
      </c>
      <c r="B37" s="538"/>
      <c r="C37" s="307" t="s">
        <v>2071</v>
      </c>
      <c r="D37" s="286"/>
      <c r="E37" s="286"/>
      <c r="F37" s="286"/>
      <c r="G37" s="317"/>
      <c r="H37" s="315"/>
      <c r="I37" s="315"/>
      <c r="J37" s="315"/>
      <c r="K37" s="315"/>
      <c r="L37" s="315"/>
      <c r="M37" s="315"/>
      <c r="N37" s="315"/>
      <c r="O37" s="315"/>
      <c r="P37" s="315"/>
      <c r="Q37" s="315"/>
      <c r="R37" s="315"/>
      <c r="S37" s="315"/>
      <c r="T37" s="315"/>
      <c r="U37" s="315"/>
    </row>
    <row r="38" spans="1:1025" s="106" customFormat="1" ht="18" customHeight="1">
      <c r="A38" s="306" t="s">
        <v>2074</v>
      </c>
      <c r="B38" s="306"/>
      <c r="C38" s="307" t="s">
        <v>2071</v>
      </c>
      <c r="D38" s="286"/>
      <c r="E38" s="286"/>
      <c r="F38" s="286"/>
      <c r="G38" s="317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</row>
    <row r="39" spans="1:1025" s="106" customFormat="1" ht="18" customHeight="1">
      <c r="A39" s="306" t="s">
        <v>2068</v>
      </c>
      <c r="B39" s="306"/>
      <c r="C39" s="307" t="s">
        <v>2066</v>
      </c>
      <c r="D39" s="286"/>
      <c r="E39" s="286"/>
      <c r="F39" s="286"/>
      <c r="G39" s="317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</row>
    <row r="40" spans="1:1025" s="106" customFormat="1" ht="18" customHeight="1">
      <c r="A40" s="107"/>
      <c r="B40" s="108"/>
      <c r="C40" s="109"/>
      <c r="D40" s="110"/>
      <c r="E40" s="110"/>
      <c r="F40" s="110"/>
      <c r="G40" s="315"/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</row>
    <row r="41" spans="1:1025" s="294" customFormat="1" ht="43.5" customHeight="1">
      <c r="A41" s="522" t="s">
        <v>170</v>
      </c>
      <c r="B41" s="523"/>
      <c r="C41" s="523"/>
      <c r="D41" s="523"/>
      <c r="E41" s="523"/>
      <c r="F41" s="524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3"/>
      <c r="T41" s="313"/>
      <c r="U41" s="31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  <c r="BH41" s="293"/>
      <c r="BI41" s="293"/>
      <c r="BJ41" s="293"/>
      <c r="BK41" s="293"/>
      <c r="BL41" s="293"/>
      <c r="BM41" s="293"/>
      <c r="BN41" s="293"/>
      <c r="BO41" s="293"/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3"/>
      <c r="DN41" s="293"/>
      <c r="DO41" s="293"/>
      <c r="DP41" s="293"/>
      <c r="DQ41" s="293"/>
      <c r="DR41" s="293"/>
      <c r="DS41" s="293"/>
      <c r="DT41" s="293"/>
      <c r="DU41" s="293"/>
      <c r="DV41" s="293"/>
      <c r="DW41" s="293"/>
      <c r="DX41" s="293"/>
      <c r="DY41" s="293"/>
      <c r="DZ41" s="293"/>
      <c r="EA41" s="293"/>
      <c r="EB41" s="293"/>
      <c r="EC41" s="293"/>
      <c r="ED41" s="293"/>
      <c r="EE41" s="293"/>
      <c r="EF41" s="293"/>
      <c r="EG41" s="293"/>
      <c r="EH41" s="293"/>
      <c r="EI41" s="293"/>
      <c r="EJ41" s="293"/>
      <c r="EK41" s="293"/>
      <c r="EL41" s="293"/>
      <c r="EM41" s="293"/>
      <c r="EN41" s="293"/>
      <c r="EO41" s="293"/>
      <c r="EP41" s="293"/>
      <c r="EQ41" s="293"/>
      <c r="ER41" s="293"/>
      <c r="ES41" s="293"/>
      <c r="ET41" s="293"/>
      <c r="EU41" s="293"/>
      <c r="EV41" s="293"/>
      <c r="EW41" s="293"/>
      <c r="EX41" s="293"/>
      <c r="EY41" s="293"/>
      <c r="EZ41" s="293"/>
      <c r="FA41" s="293"/>
      <c r="FB41" s="293"/>
      <c r="FC41" s="293"/>
      <c r="FD41" s="293"/>
      <c r="FE41" s="293"/>
      <c r="FF41" s="293"/>
      <c r="FG41" s="293"/>
      <c r="FH41" s="293"/>
      <c r="FI41" s="293"/>
      <c r="FJ41" s="293"/>
      <c r="FK41" s="293"/>
      <c r="FL41" s="293"/>
      <c r="FM41" s="293"/>
      <c r="FN41" s="293"/>
      <c r="FO41" s="293"/>
      <c r="FP41" s="293"/>
      <c r="FQ41" s="293"/>
      <c r="FR41" s="293"/>
      <c r="FS41" s="293"/>
      <c r="FT41" s="293"/>
      <c r="FU41" s="293"/>
      <c r="FV41" s="293"/>
      <c r="FW41" s="293"/>
      <c r="FX41" s="293"/>
      <c r="FY41" s="293"/>
      <c r="FZ41" s="293"/>
      <c r="GA41" s="293"/>
      <c r="GB41" s="293"/>
      <c r="GC41" s="293"/>
      <c r="GD41" s="293"/>
      <c r="GE41" s="293"/>
      <c r="GF41" s="293"/>
      <c r="GG41" s="293"/>
      <c r="GH41" s="293"/>
      <c r="GI41" s="293"/>
      <c r="GJ41" s="293"/>
      <c r="GK41" s="293"/>
      <c r="GL41" s="293"/>
      <c r="GM41" s="293"/>
      <c r="GN41" s="293"/>
      <c r="GO41" s="293"/>
      <c r="GP41" s="293"/>
      <c r="GQ41" s="293"/>
      <c r="GR41" s="293"/>
      <c r="GS41" s="293"/>
      <c r="GT41" s="293"/>
      <c r="GU41" s="293"/>
      <c r="GV41" s="293"/>
      <c r="GW41" s="293"/>
      <c r="GX41" s="293"/>
      <c r="GY41" s="293"/>
      <c r="GZ41" s="293"/>
      <c r="HA41" s="293"/>
      <c r="HB41" s="293"/>
      <c r="HC41" s="293"/>
      <c r="HD41" s="293"/>
      <c r="HE41" s="293"/>
      <c r="HF41" s="293"/>
      <c r="HG41" s="293"/>
      <c r="HH41" s="293"/>
      <c r="HI41" s="293"/>
      <c r="HJ41" s="293"/>
      <c r="HK41" s="293"/>
      <c r="HL41" s="293"/>
      <c r="HM41" s="293"/>
      <c r="HN41" s="293"/>
      <c r="HO41" s="293"/>
      <c r="HP41" s="293"/>
      <c r="HQ41" s="293"/>
      <c r="HR41" s="293"/>
      <c r="HS41" s="293"/>
      <c r="HT41" s="293"/>
      <c r="HU41" s="293"/>
      <c r="HV41" s="293"/>
      <c r="HW41" s="293"/>
      <c r="HX41" s="293"/>
      <c r="HY41" s="293"/>
      <c r="HZ41" s="293"/>
      <c r="IA41" s="293"/>
      <c r="IB41" s="293"/>
      <c r="IC41" s="293"/>
      <c r="ID41" s="293"/>
      <c r="IE41" s="293"/>
      <c r="IF41" s="293"/>
      <c r="IG41" s="293"/>
      <c r="IH41" s="293"/>
      <c r="II41" s="293"/>
      <c r="IJ41" s="293"/>
      <c r="IK41" s="293"/>
      <c r="IL41" s="293"/>
      <c r="IM41" s="293"/>
      <c r="IN41" s="293"/>
      <c r="IO41" s="293"/>
      <c r="IP41" s="293"/>
      <c r="IQ41" s="293"/>
      <c r="IR41" s="293"/>
      <c r="IS41" s="293"/>
      <c r="IT41" s="293"/>
      <c r="IU41" s="293"/>
      <c r="IV41" s="293"/>
      <c r="IW41" s="293"/>
      <c r="IX41" s="293"/>
      <c r="IY41" s="293"/>
      <c r="IZ41" s="293"/>
      <c r="JA41" s="293"/>
      <c r="JB41" s="293"/>
      <c r="JC41" s="293"/>
      <c r="JD41" s="293"/>
      <c r="JE41" s="293"/>
      <c r="JF41" s="293"/>
      <c r="JG41" s="293"/>
      <c r="JH41" s="293"/>
      <c r="JI41" s="293"/>
      <c r="JJ41" s="293"/>
      <c r="JK41" s="293"/>
      <c r="JL41" s="293"/>
      <c r="JM41" s="293"/>
      <c r="JN41" s="293"/>
      <c r="JO41" s="293"/>
      <c r="JP41" s="293"/>
      <c r="JQ41" s="293"/>
      <c r="JR41" s="293"/>
      <c r="JS41" s="293"/>
      <c r="JT41" s="293"/>
      <c r="JU41" s="293"/>
      <c r="JV41" s="293"/>
      <c r="JW41" s="293"/>
      <c r="JX41" s="293"/>
      <c r="JY41" s="293"/>
      <c r="JZ41" s="293"/>
      <c r="KA41" s="293"/>
      <c r="KB41" s="293"/>
      <c r="KC41" s="293"/>
      <c r="KD41" s="293"/>
      <c r="KE41" s="293"/>
      <c r="KF41" s="293"/>
      <c r="KG41" s="293"/>
      <c r="KH41" s="293"/>
      <c r="KI41" s="293"/>
      <c r="KJ41" s="293"/>
      <c r="KK41" s="293"/>
      <c r="KL41" s="293"/>
      <c r="KM41" s="293"/>
      <c r="KN41" s="293"/>
      <c r="KO41" s="293"/>
      <c r="KP41" s="293"/>
      <c r="KQ41" s="293"/>
      <c r="KR41" s="293"/>
      <c r="KS41" s="293"/>
      <c r="KT41" s="293"/>
      <c r="KU41" s="293"/>
      <c r="KV41" s="293"/>
      <c r="KW41" s="293"/>
      <c r="KX41" s="293"/>
      <c r="KY41" s="293"/>
      <c r="KZ41" s="293"/>
      <c r="LA41" s="293"/>
      <c r="LB41" s="293"/>
      <c r="LC41" s="293"/>
      <c r="LD41" s="293"/>
      <c r="LE41" s="293"/>
      <c r="LF41" s="293"/>
      <c r="LG41" s="293"/>
      <c r="LH41" s="293"/>
      <c r="LI41" s="293"/>
      <c r="LJ41" s="293"/>
      <c r="LK41" s="293"/>
      <c r="LL41" s="293"/>
      <c r="LM41" s="293"/>
      <c r="LN41" s="293"/>
      <c r="LO41" s="293"/>
      <c r="LP41" s="293"/>
      <c r="LQ41" s="293"/>
      <c r="LR41" s="293"/>
      <c r="LS41" s="293"/>
      <c r="LT41" s="293"/>
      <c r="LU41" s="293"/>
      <c r="LV41" s="293"/>
      <c r="LW41" s="293"/>
      <c r="LX41" s="293"/>
      <c r="LY41" s="293"/>
      <c r="LZ41" s="293"/>
      <c r="MA41" s="293"/>
      <c r="MB41" s="293"/>
      <c r="MC41" s="293"/>
      <c r="MD41" s="293"/>
      <c r="ME41" s="293"/>
      <c r="MF41" s="293"/>
      <c r="MG41" s="293"/>
      <c r="MH41" s="293"/>
      <c r="MI41" s="293"/>
      <c r="MJ41" s="293"/>
      <c r="MK41" s="293"/>
      <c r="ML41" s="293"/>
      <c r="MM41" s="293"/>
      <c r="MN41" s="293"/>
      <c r="MO41" s="293"/>
      <c r="MP41" s="293"/>
      <c r="MQ41" s="293"/>
      <c r="MR41" s="293"/>
      <c r="MS41" s="293"/>
      <c r="MT41" s="293"/>
      <c r="MU41" s="293"/>
      <c r="MV41" s="293"/>
      <c r="MW41" s="293"/>
      <c r="MX41" s="293"/>
      <c r="MY41" s="293"/>
      <c r="MZ41" s="293"/>
      <c r="NA41" s="293"/>
      <c r="NB41" s="293"/>
      <c r="NC41" s="293"/>
      <c r="ND41" s="293"/>
      <c r="NE41" s="293"/>
      <c r="NF41" s="293"/>
      <c r="NG41" s="293"/>
      <c r="NH41" s="293"/>
      <c r="NI41" s="293"/>
      <c r="NJ41" s="293"/>
      <c r="NK41" s="293"/>
      <c r="NL41" s="293"/>
      <c r="NM41" s="293"/>
      <c r="NN41" s="293"/>
      <c r="NO41" s="293"/>
      <c r="NP41" s="293"/>
      <c r="NQ41" s="293"/>
      <c r="NR41" s="293"/>
      <c r="NS41" s="293"/>
      <c r="NT41" s="293"/>
      <c r="NU41" s="293"/>
      <c r="NV41" s="293"/>
      <c r="NW41" s="293"/>
      <c r="NX41" s="293"/>
      <c r="NY41" s="293"/>
      <c r="NZ41" s="293"/>
      <c r="OA41" s="293"/>
      <c r="OB41" s="293"/>
      <c r="OC41" s="293"/>
      <c r="OD41" s="293"/>
      <c r="OE41" s="293"/>
      <c r="OF41" s="293"/>
      <c r="OG41" s="293"/>
      <c r="OH41" s="293"/>
      <c r="OI41" s="293"/>
      <c r="OJ41" s="293"/>
      <c r="OK41" s="293"/>
      <c r="OL41" s="293"/>
      <c r="OM41" s="293"/>
      <c r="ON41" s="293"/>
      <c r="OO41" s="293"/>
      <c r="OP41" s="293"/>
      <c r="OQ41" s="293"/>
      <c r="OR41" s="293"/>
      <c r="OS41" s="293"/>
      <c r="OT41" s="293"/>
      <c r="OU41" s="293"/>
      <c r="OV41" s="293"/>
      <c r="OW41" s="293"/>
      <c r="OX41" s="293"/>
      <c r="OY41" s="293"/>
      <c r="OZ41" s="293"/>
      <c r="PA41" s="293"/>
      <c r="PB41" s="293"/>
      <c r="PC41" s="293"/>
      <c r="PD41" s="293"/>
      <c r="PE41" s="293"/>
      <c r="PF41" s="293"/>
      <c r="PG41" s="293"/>
      <c r="PH41" s="293"/>
      <c r="PI41" s="293"/>
      <c r="PJ41" s="293"/>
      <c r="PK41" s="293"/>
      <c r="PL41" s="293"/>
      <c r="PM41" s="293"/>
      <c r="PN41" s="293"/>
      <c r="PO41" s="293"/>
      <c r="PP41" s="293"/>
      <c r="PQ41" s="293"/>
      <c r="PR41" s="293"/>
      <c r="PS41" s="293"/>
      <c r="PT41" s="293"/>
      <c r="PU41" s="293"/>
      <c r="PV41" s="293"/>
      <c r="PW41" s="293"/>
      <c r="PX41" s="293"/>
      <c r="PY41" s="293"/>
      <c r="PZ41" s="293"/>
      <c r="QA41" s="293"/>
      <c r="QB41" s="293"/>
      <c r="QC41" s="293"/>
      <c r="QD41" s="293"/>
      <c r="QE41" s="293"/>
      <c r="QF41" s="293"/>
      <c r="QG41" s="293"/>
      <c r="QH41" s="293"/>
      <c r="QI41" s="293"/>
      <c r="QJ41" s="293"/>
      <c r="QK41" s="293"/>
      <c r="QL41" s="293"/>
      <c r="QM41" s="293"/>
      <c r="QN41" s="293"/>
      <c r="QO41" s="293"/>
      <c r="QP41" s="293"/>
      <c r="QQ41" s="293"/>
      <c r="QR41" s="293"/>
      <c r="QS41" s="293"/>
      <c r="QT41" s="293"/>
      <c r="QU41" s="293"/>
      <c r="QV41" s="293"/>
      <c r="QW41" s="293"/>
      <c r="QX41" s="293"/>
      <c r="QY41" s="293"/>
      <c r="QZ41" s="293"/>
      <c r="RA41" s="293"/>
      <c r="RB41" s="293"/>
      <c r="RC41" s="293"/>
      <c r="RD41" s="293"/>
      <c r="RE41" s="293"/>
      <c r="RF41" s="293"/>
      <c r="RG41" s="293"/>
      <c r="RH41" s="293"/>
      <c r="RI41" s="293"/>
      <c r="RJ41" s="293"/>
      <c r="RK41" s="293"/>
      <c r="RL41" s="293"/>
      <c r="RM41" s="293"/>
      <c r="RN41" s="293"/>
      <c r="RO41" s="293"/>
      <c r="RP41" s="293"/>
      <c r="RQ41" s="293"/>
      <c r="RR41" s="293"/>
      <c r="RS41" s="293"/>
      <c r="RT41" s="293"/>
      <c r="RU41" s="293"/>
      <c r="RV41" s="293"/>
      <c r="RW41" s="293"/>
      <c r="RX41" s="293"/>
      <c r="RY41" s="293"/>
      <c r="RZ41" s="293"/>
      <c r="SA41" s="293"/>
      <c r="SB41" s="293"/>
      <c r="SC41" s="293"/>
      <c r="SD41" s="293"/>
      <c r="SE41" s="293"/>
      <c r="SF41" s="293"/>
      <c r="SG41" s="293"/>
      <c r="SH41" s="293"/>
      <c r="SI41" s="293"/>
      <c r="SJ41" s="293"/>
      <c r="SK41" s="293"/>
      <c r="SL41" s="293"/>
      <c r="SM41" s="293"/>
      <c r="SN41" s="293"/>
      <c r="SO41" s="293"/>
      <c r="SP41" s="293"/>
      <c r="SQ41" s="293"/>
      <c r="SR41" s="293"/>
      <c r="SS41" s="293"/>
      <c r="ST41" s="293"/>
      <c r="SU41" s="293"/>
      <c r="SV41" s="293"/>
      <c r="SW41" s="293"/>
      <c r="SX41" s="293"/>
      <c r="SY41" s="293"/>
      <c r="SZ41" s="293"/>
      <c r="TA41" s="293"/>
      <c r="TB41" s="293"/>
      <c r="TC41" s="293"/>
      <c r="TD41" s="293"/>
      <c r="TE41" s="293"/>
      <c r="TF41" s="293"/>
      <c r="TG41" s="293"/>
      <c r="TH41" s="293"/>
      <c r="TI41" s="293"/>
      <c r="TJ41" s="293"/>
      <c r="TK41" s="293"/>
      <c r="TL41" s="293"/>
      <c r="TM41" s="293"/>
      <c r="TN41" s="293"/>
      <c r="TO41" s="293"/>
      <c r="TP41" s="293"/>
      <c r="TQ41" s="293"/>
      <c r="TR41" s="293"/>
      <c r="TS41" s="293"/>
      <c r="TT41" s="293"/>
      <c r="TU41" s="293"/>
      <c r="TV41" s="293"/>
      <c r="TW41" s="293"/>
      <c r="TX41" s="293"/>
      <c r="TY41" s="293"/>
      <c r="TZ41" s="293"/>
      <c r="UA41" s="293"/>
      <c r="UB41" s="293"/>
      <c r="UC41" s="293"/>
      <c r="UD41" s="293"/>
      <c r="UE41" s="293"/>
      <c r="UF41" s="293"/>
      <c r="UG41" s="293"/>
      <c r="UH41" s="293"/>
      <c r="UI41" s="293"/>
      <c r="UJ41" s="293"/>
      <c r="UK41" s="293"/>
      <c r="UL41" s="293"/>
      <c r="UM41" s="293"/>
      <c r="UN41" s="293"/>
      <c r="UO41" s="293"/>
      <c r="UP41" s="293"/>
      <c r="UQ41" s="293"/>
      <c r="UR41" s="293"/>
      <c r="US41" s="293"/>
      <c r="UT41" s="293"/>
      <c r="UU41" s="293"/>
      <c r="UV41" s="293"/>
      <c r="UW41" s="293"/>
      <c r="UX41" s="293"/>
      <c r="UY41" s="293"/>
      <c r="UZ41" s="293"/>
      <c r="VA41" s="293"/>
      <c r="VB41" s="293"/>
      <c r="VC41" s="293"/>
      <c r="VD41" s="293"/>
      <c r="VE41" s="293"/>
      <c r="VF41" s="293"/>
      <c r="VG41" s="293"/>
      <c r="VH41" s="293"/>
      <c r="VI41" s="293"/>
      <c r="VJ41" s="293"/>
      <c r="VK41" s="293"/>
      <c r="VL41" s="293"/>
      <c r="VM41" s="293"/>
      <c r="VN41" s="293"/>
      <c r="VO41" s="293"/>
      <c r="VP41" s="293"/>
      <c r="VQ41" s="293"/>
      <c r="VR41" s="293"/>
      <c r="VS41" s="293"/>
      <c r="VT41" s="293"/>
      <c r="VU41" s="293"/>
      <c r="VV41" s="293"/>
      <c r="VW41" s="293"/>
      <c r="VX41" s="293"/>
      <c r="VY41" s="293"/>
      <c r="VZ41" s="293"/>
      <c r="WA41" s="293"/>
      <c r="WB41" s="293"/>
      <c r="WC41" s="293"/>
      <c r="WD41" s="293"/>
      <c r="WE41" s="293"/>
      <c r="WF41" s="293"/>
      <c r="WG41" s="293"/>
      <c r="WH41" s="293"/>
      <c r="WI41" s="293"/>
      <c r="WJ41" s="293"/>
      <c r="WK41" s="293"/>
      <c r="WL41" s="293"/>
      <c r="WM41" s="293"/>
      <c r="WN41" s="293"/>
      <c r="WO41" s="293"/>
      <c r="WP41" s="293"/>
      <c r="WQ41" s="293"/>
      <c r="WR41" s="293"/>
      <c r="WS41" s="293"/>
      <c r="WT41" s="293"/>
      <c r="WU41" s="293"/>
      <c r="WV41" s="293"/>
      <c r="WW41" s="293"/>
      <c r="WX41" s="293"/>
      <c r="WY41" s="293"/>
      <c r="WZ41" s="293"/>
      <c r="XA41" s="293"/>
      <c r="XB41" s="293"/>
      <c r="XC41" s="293"/>
      <c r="XD41" s="293"/>
      <c r="XE41" s="293"/>
      <c r="XF41" s="293"/>
      <c r="XG41" s="293"/>
      <c r="XH41" s="293"/>
      <c r="XI41" s="293"/>
      <c r="XJ41" s="293"/>
      <c r="XK41" s="293"/>
      <c r="XL41" s="293"/>
      <c r="XM41" s="293"/>
      <c r="XN41" s="293"/>
      <c r="XO41" s="293"/>
      <c r="XP41" s="293"/>
      <c r="XQ41" s="293"/>
      <c r="XR41" s="293"/>
      <c r="XS41" s="293"/>
      <c r="XT41" s="293"/>
      <c r="XU41" s="293"/>
      <c r="XV41" s="293"/>
      <c r="XW41" s="293"/>
      <c r="XX41" s="293"/>
      <c r="XY41" s="293"/>
      <c r="XZ41" s="293"/>
      <c r="YA41" s="293"/>
      <c r="YB41" s="293"/>
      <c r="YC41" s="293"/>
      <c r="YD41" s="293"/>
      <c r="YE41" s="293"/>
      <c r="YF41" s="293"/>
      <c r="YG41" s="293"/>
      <c r="YH41" s="293"/>
      <c r="YI41" s="293"/>
      <c r="YJ41" s="293"/>
      <c r="YK41" s="293"/>
      <c r="YL41" s="293"/>
      <c r="YM41" s="293"/>
      <c r="YN41" s="293"/>
      <c r="YO41" s="293"/>
      <c r="YP41" s="293"/>
      <c r="YQ41" s="293"/>
      <c r="YR41" s="293"/>
      <c r="YS41" s="293"/>
      <c r="YT41" s="293"/>
      <c r="YU41" s="293"/>
      <c r="YV41" s="293"/>
      <c r="YW41" s="293"/>
      <c r="YX41" s="293"/>
      <c r="YY41" s="293"/>
      <c r="YZ41" s="293"/>
      <c r="ZA41" s="293"/>
      <c r="ZB41" s="293"/>
      <c r="ZC41" s="293"/>
      <c r="ZD41" s="293"/>
      <c r="ZE41" s="293"/>
      <c r="ZF41" s="293"/>
      <c r="ZG41" s="293"/>
      <c r="ZH41" s="293"/>
      <c r="ZI41" s="293"/>
      <c r="ZJ41" s="293"/>
      <c r="ZK41" s="293"/>
      <c r="ZL41" s="293"/>
      <c r="ZM41" s="293"/>
      <c r="ZN41" s="293"/>
      <c r="ZO41" s="293"/>
      <c r="ZP41" s="293"/>
      <c r="ZQ41" s="293"/>
      <c r="ZR41" s="293"/>
      <c r="ZS41" s="293"/>
      <c r="ZT41" s="293"/>
      <c r="ZU41" s="293"/>
      <c r="ZV41" s="293"/>
      <c r="ZW41" s="293"/>
      <c r="ZX41" s="293"/>
      <c r="ZY41" s="293"/>
      <c r="ZZ41" s="293"/>
      <c r="AAA41" s="293"/>
      <c r="AAB41" s="293"/>
      <c r="AAC41" s="293"/>
      <c r="AAD41" s="293"/>
      <c r="AAE41" s="293"/>
      <c r="AAF41" s="293"/>
      <c r="AAG41" s="293"/>
      <c r="AAH41" s="293"/>
      <c r="AAI41" s="293"/>
      <c r="AAJ41" s="293"/>
      <c r="AAK41" s="293"/>
      <c r="AAL41" s="293"/>
      <c r="AAM41" s="293"/>
      <c r="AAN41" s="293"/>
      <c r="AAO41" s="293"/>
      <c r="AAP41" s="293"/>
      <c r="AAQ41" s="293"/>
      <c r="AAR41" s="293"/>
      <c r="AAS41" s="293"/>
      <c r="AAT41" s="293"/>
      <c r="AAU41" s="293"/>
      <c r="AAV41" s="293"/>
      <c r="AAW41" s="293"/>
      <c r="AAX41" s="293"/>
      <c r="AAY41" s="293"/>
      <c r="AAZ41" s="293"/>
      <c r="ABA41" s="293"/>
      <c r="ABB41" s="293"/>
      <c r="ABC41" s="293"/>
      <c r="ABD41" s="293"/>
      <c r="ABE41" s="293"/>
      <c r="ABF41" s="293"/>
      <c r="ABG41" s="293"/>
      <c r="ABH41" s="293"/>
      <c r="ABI41" s="293"/>
      <c r="ABJ41" s="293"/>
      <c r="ABK41" s="293"/>
      <c r="ABL41" s="293"/>
      <c r="ABM41" s="293"/>
      <c r="ABN41" s="293"/>
      <c r="ABO41" s="293"/>
      <c r="ABP41" s="293"/>
      <c r="ABQ41" s="293"/>
      <c r="ABR41" s="293"/>
      <c r="ABS41" s="293"/>
      <c r="ABT41" s="293"/>
      <c r="ABU41" s="293"/>
      <c r="ABV41" s="293"/>
      <c r="ABW41" s="293"/>
      <c r="ABX41" s="293"/>
      <c r="ABY41" s="293"/>
      <c r="ABZ41" s="293"/>
      <c r="ACA41" s="293"/>
      <c r="ACB41" s="293"/>
      <c r="ACC41" s="293"/>
      <c r="ACD41" s="293"/>
      <c r="ACE41" s="293"/>
      <c r="ACF41" s="293"/>
      <c r="ACG41" s="293"/>
      <c r="ACH41" s="293"/>
      <c r="ACI41" s="293"/>
      <c r="ACJ41" s="293"/>
      <c r="ACK41" s="293"/>
      <c r="ACL41" s="293"/>
      <c r="ACM41" s="293"/>
      <c r="ACN41" s="293"/>
      <c r="ACO41" s="293"/>
      <c r="ACP41" s="293"/>
      <c r="ACQ41" s="293"/>
      <c r="ACR41" s="293"/>
      <c r="ACS41" s="293"/>
      <c r="ACT41" s="293"/>
      <c r="ACU41" s="293"/>
      <c r="ACV41" s="293"/>
      <c r="ACW41" s="293"/>
      <c r="ACX41" s="293"/>
      <c r="ACY41" s="293"/>
      <c r="ACZ41" s="293"/>
      <c r="ADA41" s="293"/>
      <c r="ADB41" s="293"/>
      <c r="ADC41" s="293"/>
      <c r="ADD41" s="293"/>
      <c r="ADE41" s="293"/>
      <c r="ADF41" s="293"/>
      <c r="ADG41" s="293"/>
      <c r="ADH41" s="293"/>
      <c r="ADI41" s="293"/>
      <c r="ADJ41" s="293"/>
      <c r="ADK41" s="293"/>
      <c r="ADL41" s="293"/>
      <c r="ADM41" s="293"/>
      <c r="ADN41" s="293"/>
      <c r="ADO41" s="293"/>
      <c r="ADP41" s="293"/>
      <c r="ADQ41" s="293"/>
      <c r="ADR41" s="293"/>
      <c r="ADS41" s="293"/>
      <c r="ADT41" s="293"/>
      <c r="ADU41" s="293"/>
      <c r="ADV41" s="293"/>
      <c r="ADW41" s="293"/>
      <c r="ADX41" s="293"/>
      <c r="ADY41" s="293"/>
      <c r="ADZ41" s="293"/>
      <c r="AEA41" s="293"/>
      <c r="AEB41" s="293"/>
      <c r="AEC41" s="293"/>
      <c r="AED41" s="293"/>
      <c r="AEE41" s="293"/>
      <c r="AEF41" s="293"/>
      <c r="AEG41" s="293"/>
      <c r="AEH41" s="293"/>
      <c r="AEI41" s="293"/>
      <c r="AEJ41" s="293"/>
      <c r="AEK41" s="293"/>
      <c r="AEL41" s="293"/>
      <c r="AEM41" s="293"/>
      <c r="AEN41" s="293"/>
      <c r="AEO41" s="293"/>
      <c r="AEP41" s="293"/>
      <c r="AEQ41" s="293"/>
      <c r="AER41" s="293"/>
      <c r="AES41" s="293"/>
      <c r="AET41" s="293"/>
      <c r="AEU41" s="293"/>
      <c r="AEV41" s="293"/>
      <c r="AEW41" s="293"/>
      <c r="AEX41" s="293"/>
      <c r="AEY41" s="293"/>
      <c r="AEZ41" s="293"/>
      <c r="AFA41" s="293"/>
      <c r="AFB41" s="293"/>
      <c r="AFC41" s="293"/>
      <c r="AFD41" s="293"/>
      <c r="AFE41" s="293"/>
      <c r="AFF41" s="293"/>
      <c r="AFG41" s="293"/>
      <c r="AFH41" s="293"/>
      <c r="AFI41" s="293"/>
      <c r="AFJ41" s="293"/>
      <c r="AFK41" s="293"/>
      <c r="AFL41" s="293"/>
      <c r="AFM41" s="293"/>
      <c r="AFN41" s="293"/>
      <c r="AFO41" s="293"/>
      <c r="AFP41" s="293"/>
      <c r="AFQ41" s="293"/>
      <c r="AFR41" s="293"/>
      <c r="AFS41" s="293"/>
      <c r="AFT41" s="293"/>
      <c r="AFU41" s="293"/>
      <c r="AFV41" s="293"/>
      <c r="AFW41" s="293"/>
      <c r="AFX41" s="293"/>
      <c r="AFY41" s="293"/>
      <c r="AFZ41" s="293"/>
      <c r="AGA41" s="293"/>
      <c r="AGB41" s="293"/>
      <c r="AGC41" s="293"/>
      <c r="AGD41" s="293"/>
      <c r="AGE41" s="293"/>
      <c r="AGF41" s="293"/>
      <c r="AGG41" s="293"/>
      <c r="AGH41" s="293"/>
      <c r="AGI41" s="293"/>
      <c r="AGJ41" s="293"/>
      <c r="AGK41" s="293"/>
      <c r="AGL41" s="293"/>
      <c r="AGM41" s="293"/>
      <c r="AGN41" s="293"/>
      <c r="AGO41" s="293"/>
      <c r="AGP41" s="293"/>
      <c r="AGQ41" s="293"/>
      <c r="AGR41" s="293"/>
      <c r="AGS41" s="293"/>
      <c r="AGT41" s="293"/>
      <c r="AGU41" s="293"/>
      <c r="AGV41" s="293"/>
      <c r="AGW41" s="293"/>
      <c r="AGX41" s="293"/>
      <c r="AGY41" s="293"/>
      <c r="AGZ41" s="293"/>
      <c r="AHA41" s="293"/>
      <c r="AHB41" s="293"/>
      <c r="AHC41" s="293"/>
      <c r="AHD41" s="293"/>
      <c r="AHE41" s="293"/>
      <c r="AHF41" s="293"/>
      <c r="AHG41" s="293"/>
      <c r="AHH41" s="293"/>
      <c r="AHI41" s="293"/>
      <c r="AHJ41" s="293"/>
      <c r="AHK41" s="293"/>
      <c r="AHL41" s="293"/>
      <c r="AHM41" s="293"/>
      <c r="AHN41" s="293"/>
      <c r="AHO41" s="293"/>
      <c r="AHP41" s="293"/>
      <c r="AHQ41" s="293"/>
      <c r="AHR41" s="293"/>
      <c r="AHS41" s="293"/>
      <c r="AHT41" s="293"/>
      <c r="AHU41" s="293"/>
      <c r="AHV41" s="293"/>
      <c r="AHW41" s="293"/>
      <c r="AHX41" s="293"/>
      <c r="AHY41" s="293"/>
      <c r="AHZ41" s="293"/>
      <c r="AIA41" s="293"/>
      <c r="AIB41" s="293"/>
      <c r="AIC41" s="293"/>
      <c r="AID41" s="293"/>
      <c r="AIE41" s="293"/>
      <c r="AIF41" s="293"/>
      <c r="AIG41" s="293"/>
      <c r="AIH41" s="293"/>
      <c r="AII41" s="293"/>
      <c r="AIJ41" s="293"/>
      <c r="AIK41" s="293"/>
      <c r="AIL41" s="293"/>
      <c r="AIM41" s="293"/>
      <c r="AIN41" s="293"/>
      <c r="AIO41" s="293"/>
      <c r="AIP41" s="293"/>
      <c r="AIQ41" s="293"/>
      <c r="AIR41" s="293"/>
      <c r="AIS41" s="293"/>
      <c r="AIT41" s="293"/>
      <c r="AIU41" s="293"/>
      <c r="AIV41" s="293"/>
      <c r="AIW41" s="293"/>
      <c r="AIX41" s="293"/>
      <c r="AIY41" s="293"/>
      <c r="AIZ41" s="293"/>
      <c r="AJA41" s="293"/>
      <c r="AJB41" s="293"/>
      <c r="AJC41" s="293"/>
      <c r="AJD41" s="293"/>
      <c r="AJE41" s="293"/>
      <c r="AJF41" s="293"/>
      <c r="AJG41" s="293"/>
      <c r="AJH41" s="293"/>
      <c r="AJI41" s="293"/>
      <c r="AJJ41" s="293"/>
      <c r="AJK41" s="293"/>
      <c r="AJL41" s="293"/>
      <c r="AJM41" s="293"/>
      <c r="AJN41" s="293"/>
      <c r="AJO41" s="293"/>
      <c r="AJP41" s="293"/>
      <c r="AJQ41" s="293"/>
      <c r="AJR41" s="293"/>
      <c r="AJS41" s="293"/>
      <c r="AJT41" s="293"/>
      <c r="AJU41" s="293"/>
      <c r="AJV41" s="293"/>
      <c r="AJW41" s="293"/>
      <c r="AJX41" s="293"/>
      <c r="AJY41" s="293"/>
      <c r="AJZ41" s="293"/>
      <c r="AKA41" s="293"/>
      <c r="AKB41" s="293"/>
      <c r="AKC41" s="293"/>
      <c r="AKD41" s="293"/>
      <c r="AKE41" s="293"/>
      <c r="AKF41" s="293"/>
      <c r="AKG41" s="293"/>
      <c r="AKH41" s="293"/>
      <c r="AKI41" s="293"/>
      <c r="AKJ41" s="293"/>
      <c r="AKK41" s="293"/>
      <c r="AKL41" s="293"/>
      <c r="AKM41" s="293"/>
      <c r="AKN41" s="293"/>
      <c r="AKO41" s="293"/>
      <c r="AKP41" s="293"/>
      <c r="AKQ41" s="293"/>
      <c r="AKR41" s="293"/>
      <c r="AKS41" s="293"/>
      <c r="AKT41" s="293"/>
      <c r="AKU41" s="293"/>
      <c r="AKV41" s="293"/>
      <c r="AKW41" s="293"/>
      <c r="AKX41" s="293"/>
      <c r="AKY41" s="293"/>
      <c r="AKZ41" s="293"/>
      <c r="ALA41" s="293"/>
      <c r="ALB41" s="293"/>
      <c r="ALC41" s="293"/>
      <c r="ALD41" s="293"/>
      <c r="ALE41" s="293"/>
      <c r="ALF41" s="293"/>
      <c r="ALG41" s="293"/>
      <c r="ALH41" s="293"/>
      <c r="ALI41" s="293"/>
      <c r="ALJ41" s="293"/>
      <c r="ALK41" s="293"/>
      <c r="ALL41" s="293"/>
      <c r="ALM41" s="293"/>
      <c r="ALN41" s="293"/>
      <c r="ALO41" s="293"/>
      <c r="ALP41" s="293"/>
      <c r="ALQ41" s="293"/>
      <c r="ALR41" s="293"/>
      <c r="ALS41" s="293"/>
      <c r="ALT41" s="293"/>
      <c r="ALU41" s="293"/>
      <c r="ALV41" s="293"/>
      <c r="ALW41" s="293"/>
      <c r="ALX41" s="293"/>
      <c r="ALY41" s="293"/>
      <c r="ALZ41" s="293"/>
      <c r="AMA41" s="293"/>
      <c r="AMB41" s="293"/>
      <c r="AMC41" s="293"/>
      <c r="AMD41" s="293"/>
      <c r="AME41" s="293"/>
      <c r="AMF41" s="293"/>
      <c r="AMG41" s="293"/>
      <c r="AMH41" s="293"/>
      <c r="AMI41" s="293"/>
      <c r="AMJ41" s="293"/>
      <c r="AMK41" s="293"/>
    </row>
    <row r="42" spans="1:1025" s="106" customFormat="1" ht="29.25" customHeight="1">
      <c r="A42" s="100" t="s">
        <v>149</v>
      </c>
      <c r="B42" s="101" t="s">
        <v>158</v>
      </c>
      <c r="C42" s="101" t="s">
        <v>159</v>
      </c>
      <c r="D42" s="533" t="s">
        <v>160</v>
      </c>
      <c r="E42" s="533"/>
      <c r="F42" s="533"/>
      <c r="G42" s="315"/>
      <c r="H42" s="315"/>
      <c r="I42" s="315"/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315"/>
    </row>
    <row r="43" spans="1:1025" s="106" customFormat="1" ht="29.25" customHeight="1">
      <c r="A43" s="287">
        <v>1</v>
      </c>
      <c r="B43" s="103" t="s">
        <v>171</v>
      </c>
      <c r="C43" s="105" t="s">
        <v>172</v>
      </c>
      <c r="D43" s="534" t="s">
        <v>173</v>
      </c>
      <c r="E43" s="534"/>
      <c r="F43" s="534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</row>
    <row r="44" spans="1:1025" s="106" customFormat="1" ht="29.25" customHeight="1">
      <c r="A44" s="287">
        <v>2</v>
      </c>
      <c r="B44" s="103" t="s">
        <v>174</v>
      </c>
      <c r="C44" s="104"/>
      <c r="D44" s="520"/>
      <c r="E44" s="520"/>
      <c r="F44" s="520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5"/>
      <c r="T44" s="315"/>
      <c r="U44" s="315"/>
    </row>
    <row r="45" spans="1:1025" s="106" customFormat="1" ht="29.25" customHeight="1">
      <c r="A45" s="287">
        <v>3</v>
      </c>
      <c r="B45" s="114" t="s">
        <v>175</v>
      </c>
      <c r="C45" s="104"/>
      <c r="D45" s="520"/>
      <c r="E45" s="520"/>
      <c r="F45" s="520"/>
      <c r="G45" s="315"/>
      <c r="H45" s="315"/>
      <c r="I45" s="315"/>
      <c r="J45" s="315"/>
      <c r="K45" s="315"/>
      <c r="L45" s="315"/>
      <c r="M45" s="315"/>
      <c r="N45" s="315"/>
      <c r="O45" s="315"/>
      <c r="P45" s="315"/>
      <c r="Q45" s="315"/>
      <c r="R45" s="315"/>
      <c r="S45" s="315"/>
      <c r="T45" s="315"/>
      <c r="U45" s="315"/>
    </row>
    <row r="46" spans="1:1025" s="106" customFormat="1" ht="29.25" customHeight="1">
      <c r="A46" s="287">
        <v>4</v>
      </c>
      <c r="B46" s="114" t="s">
        <v>176</v>
      </c>
      <c r="C46" s="104"/>
      <c r="D46" s="520"/>
      <c r="E46" s="520"/>
      <c r="F46" s="520"/>
      <c r="G46" s="315"/>
      <c r="H46" s="315"/>
      <c r="I46" s="315"/>
      <c r="J46" s="315"/>
      <c r="K46" s="315"/>
      <c r="L46" s="315"/>
      <c r="M46" s="315"/>
      <c r="N46" s="315"/>
      <c r="O46" s="315"/>
      <c r="P46" s="315"/>
      <c r="Q46" s="315"/>
      <c r="R46" s="315"/>
      <c r="S46" s="315"/>
      <c r="T46" s="315"/>
      <c r="U46" s="315"/>
    </row>
    <row r="47" spans="1:1025" s="106" customFormat="1" ht="29.25" customHeight="1">
      <c r="A47" s="287">
        <v>5</v>
      </c>
      <c r="B47" s="103" t="s">
        <v>177</v>
      </c>
      <c r="C47" s="104"/>
      <c r="D47" s="520"/>
      <c r="E47" s="520"/>
      <c r="F47" s="520"/>
      <c r="G47" s="315"/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</row>
    <row r="48" spans="1:1025" s="106" customFormat="1" ht="29.25" customHeight="1">
      <c r="A48" s="287">
        <v>6</v>
      </c>
      <c r="B48" s="103" t="s">
        <v>178</v>
      </c>
      <c r="C48" s="520"/>
      <c r="D48" s="520"/>
      <c r="E48" s="520"/>
      <c r="F48" s="520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</row>
    <row r="49" spans="1:1025" s="106" customFormat="1" ht="21" customHeight="1">
      <c r="A49" s="107"/>
      <c r="B49" s="108"/>
      <c r="C49" s="109"/>
      <c r="D49" s="110"/>
      <c r="E49" s="110"/>
      <c r="F49" s="110"/>
      <c r="G49" s="315"/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</row>
    <row r="50" spans="1:1025" s="294" customFormat="1" ht="43.5" customHeight="1">
      <c r="A50" s="522" t="s">
        <v>2067</v>
      </c>
      <c r="B50" s="523"/>
      <c r="C50" s="523"/>
      <c r="D50" s="523"/>
      <c r="E50" s="523"/>
      <c r="F50" s="524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293"/>
      <c r="W50" s="293"/>
      <c r="X50" s="293"/>
      <c r="Y50" s="293"/>
      <c r="Z50" s="293"/>
      <c r="AA50" s="293"/>
      <c r="AB50" s="293"/>
      <c r="AC50" s="293"/>
      <c r="AD50" s="293"/>
      <c r="AE50" s="293"/>
      <c r="AF50" s="293"/>
      <c r="AG50" s="293"/>
      <c r="AH50" s="293"/>
      <c r="AI50" s="293"/>
      <c r="AJ50" s="293"/>
      <c r="AK50" s="293"/>
      <c r="AL50" s="293"/>
      <c r="AM50" s="293"/>
      <c r="AN50" s="293"/>
      <c r="AO50" s="293"/>
      <c r="AP50" s="293"/>
      <c r="AQ50" s="293"/>
      <c r="AR50" s="293"/>
      <c r="AS50" s="293"/>
      <c r="AT50" s="293"/>
      <c r="AU50" s="293"/>
      <c r="AV50" s="293"/>
      <c r="AW50" s="293"/>
      <c r="AX50" s="293"/>
      <c r="AY50" s="293"/>
      <c r="AZ50" s="293"/>
      <c r="BA50" s="293"/>
      <c r="BB50" s="293"/>
      <c r="BC50" s="293"/>
      <c r="BD50" s="293"/>
      <c r="BE50" s="293"/>
      <c r="BF50" s="293"/>
      <c r="BG50" s="293"/>
      <c r="BH50" s="293"/>
      <c r="BI50" s="293"/>
      <c r="BJ50" s="293"/>
      <c r="BK50" s="293"/>
      <c r="BL50" s="293"/>
      <c r="BM50" s="293"/>
      <c r="BN50" s="293"/>
      <c r="BO50" s="293"/>
      <c r="BP50" s="293"/>
      <c r="BQ50" s="293"/>
      <c r="BR50" s="293"/>
      <c r="BS50" s="293"/>
      <c r="BT50" s="293"/>
      <c r="BU50" s="293"/>
      <c r="BV50" s="293"/>
      <c r="BW50" s="293"/>
      <c r="BX50" s="293"/>
      <c r="BY50" s="293"/>
      <c r="BZ50" s="293"/>
      <c r="CA50" s="293"/>
      <c r="CB50" s="293"/>
      <c r="CC50" s="293"/>
      <c r="CD50" s="293"/>
      <c r="CE50" s="293"/>
      <c r="CF50" s="293"/>
      <c r="CG50" s="293"/>
      <c r="CH50" s="293"/>
      <c r="CI50" s="293"/>
      <c r="CJ50" s="293"/>
      <c r="CK50" s="293"/>
      <c r="CL50" s="293"/>
      <c r="CM50" s="293"/>
      <c r="CN50" s="293"/>
      <c r="CO50" s="293"/>
      <c r="CP50" s="293"/>
      <c r="CQ50" s="293"/>
      <c r="CR50" s="293"/>
      <c r="CS50" s="293"/>
      <c r="CT50" s="293"/>
      <c r="CU50" s="293"/>
      <c r="CV50" s="293"/>
      <c r="CW50" s="293"/>
      <c r="CX50" s="293"/>
      <c r="CY50" s="293"/>
      <c r="CZ50" s="293"/>
      <c r="DA50" s="293"/>
      <c r="DB50" s="293"/>
      <c r="DC50" s="293"/>
      <c r="DD50" s="293"/>
      <c r="DE50" s="293"/>
      <c r="DF50" s="293"/>
      <c r="DG50" s="293"/>
      <c r="DH50" s="293"/>
      <c r="DI50" s="293"/>
      <c r="DJ50" s="293"/>
      <c r="DK50" s="293"/>
      <c r="DL50" s="293"/>
      <c r="DM50" s="293"/>
      <c r="DN50" s="293"/>
      <c r="DO50" s="293"/>
      <c r="DP50" s="293"/>
      <c r="DQ50" s="293"/>
      <c r="DR50" s="293"/>
      <c r="DS50" s="293"/>
      <c r="DT50" s="293"/>
      <c r="DU50" s="293"/>
      <c r="DV50" s="293"/>
      <c r="DW50" s="293"/>
      <c r="DX50" s="293"/>
      <c r="DY50" s="293"/>
      <c r="DZ50" s="293"/>
      <c r="EA50" s="293"/>
      <c r="EB50" s="293"/>
      <c r="EC50" s="293"/>
      <c r="ED50" s="293"/>
      <c r="EE50" s="293"/>
      <c r="EF50" s="293"/>
      <c r="EG50" s="293"/>
      <c r="EH50" s="293"/>
      <c r="EI50" s="293"/>
      <c r="EJ50" s="293"/>
      <c r="EK50" s="293"/>
      <c r="EL50" s="293"/>
      <c r="EM50" s="293"/>
      <c r="EN50" s="293"/>
      <c r="EO50" s="293"/>
      <c r="EP50" s="293"/>
      <c r="EQ50" s="293"/>
      <c r="ER50" s="293"/>
      <c r="ES50" s="293"/>
      <c r="ET50" s="293"/>
      <c r="EU50" s="293"/>
      <c r="EV50" s="293"/>
      <c r="EW50" s="293"/>
      <c r="EX50" s="293"/>
      <c r="EY50" s="293"/>
      <c r="EZ50" s="293"/>
      <c r="FA50" s="293"/>
      <c r="FB50" s="293"/>
      <c r="FC50" s="293"/>
      <c r="FD50" s="293"/>
      <c r="FE50" s="293"/>
      <c r="FF50" s="293"/>
      <c r="FG50" s="293"/>
      <c r="FH50" s="293"/>
      <c r="FI50" s="293"/>
      <c r="FJ50" s="293"/>
      <c r="FK50" s="293"/>
      <c r="FL50" s="293"/>
      <c r="FM50" s="293"/>
      <c r="FN50" s="293"/>
      <c r="FO50" s="293"/>
      <c r="FP50" s="293"/>
      <c r="FQ50" s="293"/>
      <c r="FR50" s="293"/>
      <c r="FS50" s="293"/>
      <c r="FT50" s="293"/>
      <c r="FU50" s="293"/>
      <c r="FV50" s="293"/>
      <c r="FW50" s="293"/>
      <c r="FX50" s="293"/>
      <c r="FY50" s="293"/>
      <c r="FZ50" s="293"/>
      <c r="GA50" s="293"/>
      <c r="GB50" s="293"/>
      <c r="GC50" s="293"/>
      <c r="GD50" s="293"/>
      <c r="GE50" s="293"/>
      <c r="GF50" s="293"/>
      <c r="GG50" s="293"/>
      <c r="GH50" s="293"/>
      <c r="GI50" s="293"/>
      <c r="GJ50" s="293"/>
      <c r="GK50" s="293"/>
      <c r="GL50" s="293"/>
      <c r="GM50" s="293"/>
      <c r="GN50" s="293"/>
      <c r="GO50" s="293"/>
      <c r="GP50" s="293"/>
      <c r="GQ50" s="293"/>
      <c r="GR50" s="293"/>
      <c r="GS50" s="293"/>
      <c r="GT50" s="293"/>
      <c r="GU50" s="293"/>
      <c r="GV50" s="293"/>
      <c r="GW50" s="293"/>
      <c r="GX50" s="293"/>
      <c r="GY50" s="293"/>
      <c r="GZ50" s="293"/>
      <c r="HA50" s="293"/>
      <c r="HB50" s="293"/>
      <c r="HC50" s="293"/>
      <c r="HD50" s="293"/>
      <c r="HE50" s="293"/>
      <c r="HF50" s="293"/>
      <c r="HG50" s="293"/>
      <c r="HH50" s="293"/>
      <c r="HI50" s="293"/>
      <c r="HJ50" s="293"/>
      <c r="HK50" s="293"/>
      <c r="HL50" s="293"/>
      <c r="HM50" s="293"/>
      <c r="HN50" s="293"/>
      <c r="HO50" s="293"/>
      <c r="HP50" s="293"/>
      <c r="HQ50" s="293"/>
      <c r="HR50" s="293"/>
      <c r="HS50" s="293"/>
      <c r="HT50" s="293"/>
      <c r="HU50" s="293"/>
      <c r="HV50" s="293"/>
      <c r="HW50" s="293"/>
      <c r="HX50" s="293"/>
      <c r="HY50" s="293"/>
      <c r="HZ50" s="293"/>
      <c r="IA50" s="293"/>
      <c r="IB50" s="293"/>
      <c r="IC50" s="293"/>
      <c r="ID50" s="293"/>
      <c r="IE50" s="293"/>
      <c r="IF50" s="293"/>
      <c r="IG50" s="293"/>
      <c r="IH50" s="293"/>
      <c r="II50" s="293"/>
      <c r="IJ50" s="293"/>
      <c r="IK50" s="293"/>
      <c r="IL50" s="293"/>
      <c r="IM50" s="293"/>
      <c r="IN50" s="293"/>
      <c r="IO50" s="293"/>
      <c r="IP50" s="293"/>
      <c r="IQ50" s="293"/>
      <c r="IR50" s="293"/>
      <c r="IS50" s="293"/>
      <c r="IT50" s="293"/>
      <c r="IU50" s="293"/>
      <c r="IV50" s="293"/>
      <c r="IW50" s="293"/>
      <c r="IX50" s="293"/>
      <c r="IY50" s="293"/>
      <c r="IZ50" s="293"/>
      <c r="JA50" s="293"/>
      <c r="JB50" s="293"/>
      <c r="JC50" s="293"/>
      <c r="JD50" s="293"/>
      <c r="JE50" s="293"/>
      <c r="JF50" s="293"/>
      <c r="JG50" s="293"/>
      <c r="JH50" s="293"/>
      <c r="JI50" s="293"/>
      <c r="JJ50" s="293"/>
      <c r="JK50" s="293"/>
      <c r="JL50" s="293"/>
      <c r="JM50" s="293"/>
      <c r="JN50" s="293"/>
      <c r="JO50" s="293"/>
      <c r="JP50" s="293"/>
      <c r="JQ50" s="293"/>
      <c r="JR50" s="293"/>
      <c r="JS50" s="293"/>
      <c r="JT50" s="293"/>
      <c r="JU50" s="293"/>
      <c r="JV50" s="293"/>
      <c r="JW50" s="293"/>
      <c r="JX50" s="293"/>
      <c r="JY50" s="293"/>
      <c r="JZ50" s="293"/>
      <c r="KA50" s="293"/>
      <c r="KB50" s="293"/>
      <c r="KC50" s="293"/>
      <c r="KD50" s="293"/>
      <c r="KE50" s="293"/>
      <c r="KF50" s="293"/>
      <c r="KG50" s="293"/>
      <c r="KH50" s="293"/>
      <c r="KI50" s="293"/>
      <c r="KJ50" s="293"/>
      <c r="KK50" s="293"/>
      <c r="KL50" s="293"/>
      <c r="KM50" s="293"/>
      <c r="KN50" s="293"/>
      <c r="KO50" s="293"/>
      <c r="KP50" s="293"/>
      <c r="KQ50" s="293"/>
      <c r="KR50" s="293"/>
      <c r="KS50" s="293"/>
      <c r="KT50" s="293"/>
      <c r="KU50" s="293"/>
      <c r="KV50" s="293"/>
      <c r="KW50" s="293"/>
      <c r="KX50" s="293"/>
      <c r="KY50" s="293"/>
      <c r="KZ50" s="293"/>
      <c r="LA50" s="293"/>
      <c r="LB50" s="293"/>
      <c r="LC50" s="293"/>
      <c r="LD50" s="293"/>
      <c r="LE50" s="293"/>
      <c r="LF50" s="293"/>
      <c r="LG50" s="293"/>
      <c r="LH50" s="293"/>
      <c r="LI50" s="293"/>
      <c r="LJ50" s="293"/>
      <c r="LK50" s="293"/>
      <c r="LL50" s="293"/>
      <c r="LM50" s="293"/>
      <c r="LN50" s="293"/>
      <c r="LO50" s="293"/>
      <c r="LP50" s="293"/>
      <c r="LQ50" s="293"/>
      <c r="LR50" s="293"/>
      <c r="LS50" s="293"/>
      <c r="LT50" s="293"/>
      <c r="LU50" s="293"/>
      <c r="LV50" s="293"/>
      <c r="LW50" s="293"/>
      <c r="LX50" s="293"/>
      <c r="LY50" s="293"/>
      <c r="LZ50" s="293"/>
      <c r="MA50" s="293"/>
      <c r="MB50" s="293"/>
      <c r="MC50" s="293"/>
      <c r="MD50" s="293"/>
      <c r="ME50" s="293"/>
      <c r="MF50" s="293"/>
      <c r="MG50" s="293"/>
      <c r="MH50" s="293"/>
      <c r="MI50" s="293"/>
      <c r="MJ50" s="293"/>
      <c r="MK50" s="293"/>
      <c r="ML50" s="293"/>
      <c r="MM50" s="293"/>
      <c r="MN50" s="293"/>
      <c r="MO50" s="293"/>
      <c r="MP50" s="293"/>
      <c r="MQ50" s="293"/>
      <c r="MR50" s="293"/>
      <c r="MS50" s="293"/>
      <c r="MT50" s="293"/>
      <c r="MU50" s="293"/>
      <c r="MV50" s="293"/>
      <c r="MW50" s="293"/>
      <c r="MX50" s="293"/>
      <c r="MY50" s="293"/>
      <c r="MZ50" s="293"/>
      <c r="NA50" s="293"/>
      <c r="NB50" s="293"/>
      <c r="NC50" s="293"/>
      <c r="ND50" s="293"/>
      <c r="NE50" s="293"/>
      <c r="NF50" s="293"/>
      <c r="NG50" s="293"/>
      <c r="NH50" s="293"/>
      <c r="NI50" s="293"/>
      <c r="NJ50" s="293"/>
      <c r="NK50" s="293"/>
      <c r="NL50" s="293"/>
      <c r="NM50" s="293"/>
      <c r="NN50" s="293"/>
      <c r="NO50" s="293"/>
      <c r="NP50" s="293"/>
      <c r="NQ50" s="293"/>
      <c r="NR50" s="293"/>
      <c r="NS50" s="293"/>
      <c r="NT50" s="293"/>
      <c r="NU50" s="293"/>
      <c r="NV50" s="293"/>
      <c r="NW50" s="293"/>
      <c r="NX50" s="293"/>
      <c r="NY50" s="293"/>
      <c r="NZ50" s="293"/>
      <c r="OA50" s="293"/>
      <c r="OB50" s="293"/>
      <c r="OC50" s="293"/>
      <c r="OD50" s="293"/>
      <c r="OE50" s="293"/>
      <c r="OF50" s="293"/>
      <c r="OG50" s="293"/>
      <c r="OH50" s="293"/>
      <c r="OI50" s="293"/>
      <c r="OJ50" s="293"/>
      <c r="OK50" s="293"/>
      <c r="OL50" s="293"/>
      <c r="OM50" s="293"/>
      <c r="ON50" s="293"/>
      <c r="OO50" s="293"/>
      <c r="OP50" s="293"/>
      <c r="OQ50" s="293"/>
      <c r="OR50" s="293"/>
      <c r="OS50" s="293"/>
      <c r="OT50" s="293"/>
      <c r="OU50" s="293"/>
      <c r="OV50" s="293"/>
      <c r="OW50" s="293"/>
      <c r="OX50" s="293"/>
      <c r="OY50" s="293"/>
      <c r="OZ50" s="293"/>
      <c r="PA50" s="293"/>
      <c r="PB50" s="293"/>
      <c r="PC50" s="293"/>
      <c r="PD50" s="293"/>
      <c r="PE50" s="293"/>
      <c r="PF50" s="293"/>
      <c r="PG50" s="293"/>
      <c r="PH50" s="293"/>
      <c r="PI50" s="293"/>
      <c r="PJ50" s="293"/>
      <c r="PK50" s="293"/>
      <c r="PL50" s="293"/>
      <c r="PM50" s="293"/>
      <c r="PN50" s="293"/>
      <c r="PO50" s="293"/>
      <c r="PP50" s="293"/>
      <c r="PQ50" s="293"/>
      <c r="PR50" s="293"/>
      <c r="PS50" s="293"/>
      <c r="PT50" s="293"/>
      <c r="PU50" s="293"/>
      <c r="PV50" s="293"/>
      <c r="PW50" s="293"/>
      <c r="PX50" s="293"/>
      <c r="PY50" s="293"/>
      <c r="PZ50" s="293"/>
      <c r="QA50" s="293"/>
      <c r="QB50" s="293"/>
      <c r="QC50" s="293"/>
      <c r="QD50" s="293"/>
      <c r="QE50" s="293"/>
      <c r="QF50" s="293"/>
      <c r="QG50" s="293"/>
      <c r="QH50" s="293"/>
      <c r="QI50" s="293"/>
      <c r="QJ50" s="293"/>
      <c r="QK50" s="293"/>
      <c r="QL50" s="293"/>
      <c r="QM50" s="293"/>
      <c r="QN50" s="293"/>
      <c r="QO50" s="293"/>
      <c r="QP50" s="293"/>
      <c r="QQ50" s="293"/>
      <c r="QR50" s="293"/>
      <c r="QS50" s="293"/>
      <c r="QT50" s="293"/>
      <c r="QU50" s="293"/>
      <c r="QV50" s="293"/>
      <c r="QW50" s="293"/>
      <c r="QX50" s="293"/>
      <c r="QY50" s="293"/>
      <c r="QZ50" s="293"/>
      <c r="RA50" s="293"/>
      <c r="RB50" s="293"/>
      <c r="RC50" s="293"/>
      <c r="RD50" s="293"/>
      <c r="RE50" s="293"/>
      <c r="RF50" s="293"/>
      <c r="RG50" s="293"/>
      <c r="RH50" s="293"/>
      <c r="RI50" s="293"/>
      <c r="RJ50" s="293"/>
      <c r="RK50" s="293"/>
      <c r="RL50" s="293"/>
      <c r="RM50" s="293"/>
      <c r="RN50" s="293"/>
      <c r="RO50" s="293"/>
      <c r="RP50" s="293"/>
      <c r="RQ50" s="293"/>
      <c r="RR50" s="293"/>
      <c r="RS50" s="293"/>
      <c r="RT50" s="293"/>
      <c r="RU50" s="293"/>
      <c r="RV50" s="293"/>
      <c r="RW50" s="293"/>
      <c r="RX50" s="293"/>
      <c r="RY50" s="293"/>
      <c r="RZ50" s="293"/>
      <c r="SA50" s="293"/>
      <c r="SB50" s="293"/>
      <c r="SC50" s="293"/>
      <c r="SD50" s="293"/>
      <c r="SE50" s="293"/>
      <c r="SF50" s="293"/>
      <c r="SG50" s="293"/>
      <c r="SH50" s="293"/>
      <c r="SI50" s="293"/>
      <c r="SJ50" s="293"/>
      <c r="SK50" s="293"/>
      <c r="SL50" s="293"/>
      <c r="SM50" s="293"/>
      <c r="SN50" s="293"/>
      <c r="SO50" s="293"/>
      <c r="SP50" s="293"/>
      <c r="SQ50" s="293"/>
      <c r="SR50" s="293"/>
      <c r="SS50" s="293"/>
      <c r="ST50" s="293"/>
      <c r="SU50" s="293"/>
      <c r="SV50" s="293"/>
      <c r="SW50" s="293"/>
      <c r="SX50" s="293"/>
      <c r="SY50" s="293"/>
      <c r="SZ50" s="293"/>
      <c r="TA50" s="293"/>
      <c r="TB50" s="293"/>
      <c r="TC50" s="293"/>
      <c r="TD50" s="293"/>
      <c r="TE50" s="293"/>
      <c r="TF50" s="293"/>
      <c r="TG50" s="293"/>
      <c r="TH50" s="293"/>
      <c r="TI50" s="293"/>
      <c r="TJ50" s="293"/>
      <c r="TK50" s="293"/>
      <c r="TL50" s="293"/>
      <c r="TM50" s="293"/>
      <c r="TN50" s="293"/>
      <c r="TO50" s="293"/>
      <c r="TP50" s="293"/>
      <c r="TQ50" s="293"/>
      <c r="TR50" s="293"/>
      <c r="TS50" s="293"/>
      <c r="TT50" s="293"/>
      <c r="TU50" s="293"/>
      <c r="TV50" s="293"/>
      <c r="TW50" s="293"/>
      <c r="TX50" s="293"/>
      <c r="TY50" s="293"/>
      <c r="TZ50" s="293"/>
      <c r="UA50" s="293"/>
      <c r="UB50" s="293"/>
      <c r="UC50" s="293"/>
      <c r="UD50" s="293"/>
      <c r="UE50" s="293"/>
      <c r="UF50" s="293"/>
      <c r="UG50" s="293"/>
      <c r="UH50" s="293"/>
      <c r="UI50" s="293"/>
      <c r="UJ50" s="293"/>
      <c r="UK50" s="293"/>
      <c r="UL50" s="293"/>
      <c r="UM50" s="293"/>
      <c r="UN50" s="293"/>
      <c r="UO50" s="293"/>
      <c r="UP50" s="293"/>
      <c r="UQ50" s="293"/>
      <c r="UR50" s="293"/>
      <c r="US50" s="293"/>
      <c r="UT50" s="293"/>
      <c r="UU50" s="293"/>
      <c r="UV50" s="293"/>
      <c r="UW50" s="293"/>
      <c r="UX50" s="293"/>
      <c r="UY50" s="293"/>
      <c r="UZ50" s="293"/>
      <c r="VA50" s="293"/>
      <c r="VB50" s="293"/>
      <c r="VC50" s="293"/>
      <c r="VD50" s="293"/>
      <c r="VE50" s="293"/>
      <c r="VF50" s="293"/>
      <c r="VG50" s="293"/>
      <c r="VH50" s="293"/>
      <c r="VI50" s="293"/>
      <c r="VJ50" s="293"/>
      <c r="VK50" s="293"/>
      <c r="VL50" s="293"/>
      <c r="VM50" s="293"/>
      <c r="VN50" s="293"/>
      <c r="VO50" s="293"/>
      <c r="VP50" s="293"/>
      <c r="VQ50" s="293"/>
      <c r="VR50" s="293"/>
      <c r="VS50" s="293"/>
      <c r="VT50" s="293"/>
      <c r="VU50" s="293"/>
      <c r="VV50" s="293"/>
      <c r="VW50" s="293"/>
      <c r="VX50" s="293"/>
      <c r="VY50" s="293"/>
      <c r="VZ50" s="293"/>
      <c r="WA50" s="293"/>
      <c r="WB50" s="293"/>
      <c r="WC50" s="293"/>
      <c r="WD50" s="293"/>
      <c r="WE50" s="293"/>
      <c r="WF50" s="293"/>
      <c r="WG50" s="293"/>
      <c r="WH50" s="293"/>
      <c r="WI50" s="293"/>
      <c r="WJ50" s="293"/>
      <c r="WK50" s="293"/>
      <c r="WL50" s="293"/>
      <c r="WM50" s="293"/>
      <c r="WN50" s="293"/>
      <c r="WO50" s="293"/>
      <c r="WP50" s="293"/>
      <c r="WQ50" s="293"/>
      <c r="WR50" s="293"/>
      <c r="WS50" s="293"/>
      <c r="WT50" s="293"/>
      <c r="WU50" s="293"/>
      <c r="WV50" s="293"/>
      <c r="WW50" s="293"/>
      <c r="WX50" s="293"/>
      <c r="WY50" s="293"/>
      <c r="WZ50" s="293"/>
      <c r="XA50" s="293"/>
      <c r="XB50" s="293"/>
      <c r="XC50" s="293"/>
      <c r="XD50" s="293"/>
      <c r="XE50" s="293"/>
      <c r="XF50" s="293"/>
      <c r="XG50" s="293"/>
      <c r="XH50" s="293"/>
      <c r="XI50" s="293"/>
      <c r="XJ50" s="293"/>
      <c r="XK50" s="293"/>
      <c r="XL50" s="293"/>
      <c r="XM50" s="293"/>
      <c r="XN50" s="293"/>
      <c r="XO50" s="293"/>
      <c r="XP50" s="293"/>
      <c r="XQ50" s="293"/>
      <c r="XR50" s="293"/>
      <c r="XS50" s="293"/>
      <c r="XT50" s="293"/>
      <c r="XU50" s="293"/>
      <c r="XV50" s="293"/>
      <c r="XW50" s="293"/>
      <c r="XX50" s="293"/>
      <c r="XY50" s="293"/>
      <c r="XZ50" s="293"/>
      <c r="YA50" s="293"/>
      <c r="YB50" s="293"/>
      <c r="YC50" s="293"/>
      <c r="YD50" s="293"/>
      <c r="YE50" s="293"/>
      <c r="YF50" s="293"/>
      <c r="YG50" s="293"/>
      <c r="YH50" s="293"/>
      <c r="YI50" s="293"/>
      <c r="YJ50" s="293"/>
      <c r="YK50" s="293"/>
      <c r="YL50" s="293"/>
      <c r="YM50" s="293"/>
      <c r="YN50" s="293"/>
      <c r="YO50" s="293"/>
      <c r="YP50" s="293"/>
      <c r="YQ50" s="293"/>
      <c r="YR50" s="293"/>
      <c r="YS50" s="293"/>
      <c r="YT50" s="293"/>
      <c r="YU50" s="293"/>
      <c r="YV50" s="293"/>
      <c r="YW50" s="293"/>
      <c r="YX50" s="293"/>
      <c r="YY50" s="293"/>
      <c r="YZ50" s="293"/>
      <c r="ZA50" s="293"/>
      <c r="ZB50" s="293"/>
      <c r="ZC50" s="293"/>
      <c r="ZD50" s="293"/>
      <c r="ZE50" s="293"/>
      <c r="ZF50" s="293"/>
      <c r="ZG50" s="293"/>
      <c r="ZH50" s="293"/>
      <c r="ZI50" s="293"/>
      <c r="ZJ50" s="293"/>
      <c r="ZK50" s="293"/>
      <c r="ZL50" s="293"/>
      <c r="ZM50" s="293"/>
      <c r="ZN50" s="293"/>
      <c r="ZO50" s="293"/>
      <c r="ZP50" s="293"/>
      <c r="ZQ50" s="293"/>
      <c r="ZR50" s="293"/>
      <c r="ZS50" s="293"/>
      <c r="ZT50" s="293"/>
      <c r="ZU50" s="293"/>
      <c r="ZV50" s="293"/>
      <c r="ZW50" s="293"/>
      <c r="ZX50" s="293"/>
      <c r="ZY50" s="293"/>
      <c r="ZZ50" s="293"/>
      <c r="AAA50" s="293"/>
      <c r="AAB50" s="293"/>
      <c r="AAC50" s="293"/>
      <c r="AAD50" s="293"/>
      <c r="AAE50" s="293"/>
      <c r="AAF50" s="293"/>
      <c r="AAG50" s="293"/>
      <c r="AAH50" s="293"/>
      <c r="AAI50" s="293"/>
      <c r="AAJ50" s="293"/>
      <c r="AAK50" s="293"/>
      <c r="AAL50" s="293"/>
      <c r="AAM50" s="293"/>
      <c r="AAN50" s="293"/>
      <c r="AAO50" s="293"/>
      <c r="AAP50" s="293"/>
      <c r="AAQ50" s="293"/>
      <c r="AAR50" s="293"/>
      <c r="AAS50" s="293"/>
      <c r="AAT50" s="293"/>
      <c r="AAU50" s="293"/>
      <c r="AAV50" s="293"/>
      <c r="AAW50" s="293"/>
      <c r="AAX50" s="293"/>
      <c r="AAY50" s="293"/>
      <c r="AAZ50" s="293"/>
      <c r="ABA50" s="293"/>
      <c r="ABB50" s="293"/>
      <c r="ABC50" s="293"/>
      <c r="ABD50" s="293"/>
      <c r="ABE50" s="293"/>
      <c r="ABF50" s="293"/>
      <c r="ABG50" s="293"/>
      <c r="ABH50" s="293"/>
      <c r="ABI50" s="293"/>
      <c r="ABJ50" s="293"/>
      <c r="ABK50" s="293"/>
      <c r="ABL50" s="293"/>
      <c r="ABM50" s="293"/>
      <c r="ABN50" s="293"/>
      <c r="ABO50" s="293"/>
      <c r="ABP50" s="293"/>
      <c r="ABQ50" s="293"/>
      <c r="ABR50" s="293"/>
      <c r="ABS50" s="293"/>
      <c r="ABT50" s="293"/>
      <c r="ABU50" s="293"/>
      <c r="ABV50" s="293"/>
      <c r="ABW50" s="293"/>
      <c r="ABX50" s="293"/>
      <c r="ABY50" s="293"/>
      <c r="ABZ50" s="293"/>
      <c r="ACA50" s="293"/>
      <c r="ACB50" s="293"/>
      <c r="ACC50" s="293"/>
      <c r="ACD50" s="293"/>
      <c r="ACE50" s="293"/>
      <c r="ACF50" s="293"/>
      <c r="ACG50" s="293"/>
      <c r="ACH50" s="293"/>
      <c r="ACI50" s="293"/>
      <c r="ACJ50" s="293"/>
      <c r="ACK50" s="293"/>
      <c r="ACL50" s="293"/>
      <c r="ACM50" s="293"/>
      <c r="ACN50" s="293"/>
      <c r="ACO50" s="293"/>
      <c r="ACP50" s="293"/>
      <c r="ACQ50" s="293"/>
      <c r="ACR50" s="293"/>
      <c r="ACS50" s="293"/>
      <c r="ACT50" s="293"/>
      <c r="ACU50" s="293"/>
      <c r="ACV50" s="293"/>
      <c r="ACW50" s="293"/>
      <c r="ACX50" s="293"/>
      <c r="ACY50" s="293"/>
      <c r="ACZ50" s="293"/>
      <c r="ADA50" s="293"/>
      <c r="ADB50" s="293"/>
      <c r="ADC50" s="293"/>
      <c r="ADD50" s="293"/>
      <c r="ADE50" s="293"/>
      <c r="ADF50" s="293"/>
      <c r="ADG50" s="293"/>
      <c r="ADH50" s="293"/>
      <c r="ADI50" s="293"/>
      <c r="ADJ50" s="293"/>
      <c r="ADK50" s="293"/>
      <c r="ADL50" s="293"/>
      <c r="ADM50" s="293"/>
      <c r="ADN50" s="293"/>
      <c r="ADO50" s="293"/>
      <c r="ADP50" s="293"/>
      <c r="ADQ50" s="293"/>
      <c r="ADR50" s="293"/>
      <c r="ADS50" s="293"/>
      <c r="ADT50" s="293"/>
      <c r="ADU50" s="293"/>
      <c r="ADV50" s="293"/>
      <c r="ADW50" s="293"/>
      <c r="ADX50" s="293"/>
      <c r="ADY50" s="293"/>
      <c r="ADZ50" s="293"/>
      <c r="AEA50" s="293"/>
      <c r="AEB50" s="293"/>
      <c r="AEC50" s="293"/>
      <c r="AED50" s="293"/>
      <c r="AEE50" s="293"/>
      <c r="AEF50" s="293"/>
      <c r="AEG50" s="293"/>
      <c r="AEH50" s="293"/>
      <c r="AEI50" s="293"/>
      <c r="AEJ50" s="293"/>
      <c r="AEK50" s="293"/>
      <c r="AEL50" s="293"/>
      <c r="AEM50" s="293"/>
      <c r="AEN50" s="293"/>
      <c r="AEO50" s="293"/>
      <c r="AEP50" s="293"/>
      <c r="AEQ50" s="293"/>
      <c r="AER50" s="293"/>
      <c r="AES50" s="293"/>
      <c r="AET50" s="293"/>
      <c r="AEU50" s="293"/>
      <c r="AEV50" s="293"/>
      <c r="AEW50" s="293"/>
      <c r="AEX50" s="293"/>
      <c r="AEY50" s="293"/>
      <c r="AEZ50" s="293"/>
      <c r="AFA50" s="293"/>
      <c r="AFB50" s="293"/>
      <c r="AFC50" s="293"/>
      <c r="AFD50" s="293"/>
      <c r="AFE50" s="293"/>
      <c r="AFF50" s="293"/>
      <c r="AFG50" s="293"/>
      <c r="AFH50" s="293"/>
      <c r="AFI50" s="293"/>
      <c r="AFJ50" s="293"/>
      <c r="AFK50" s="293"/>
      <c r="AFL50" s="293"/>
      <c r="AFM50" s="293"/>
      <c r="AFN50" s="293"/>
      <c r="AFO50" s="293"/>
      <c r="AFP50" s="293"/>
      <c r="AFQ50" s="293"/>
      <c r="AFR50" s="293"/>
      <c r="AFS50" s="293"/>
      <c r="AFT50" s="293"/>
      <c r="AFU50" s="293"/>
      <c r="AFV50" s="293"/>
      <c r="AFW50" s="293"/>
      <c r="AFX50" s="293"/>
      <c r="AFY50" s="293"/>
      <c r="AFZ50" s="293"/>
      <c r="AGA50" s="293"/>
      <c r="AGB50" s="293"/>
      <c r="AGC50" s="293"/>
      <c r="AGD50" s="293"/>
      <c r="AGE50" s="293"/>
      <c r="AGF50" s="293"/>
      <c r="AGG50" s="293"/>
      <c r="AGH50" s="293"/>
      <c r="AGI50" s="293"/>
      <c r="AGJ50" s="293"/>
      <c r="AGK50" s="293"/>
      <c r="AGL50" s="293"/>
      <c r="AGM50" s="293"/>
      <c r="AGN50" s="293"/>
      <c r="AGO50" s="293"/>
      <c r="AGP50" s="293"/>
      <c r="AGQ50" s="293"/>
      <c r="AGR50" s="293"/>
      <c r="AGS50" s="293"/>
      <c r="AGT50" s="293"/>
      <c r="AGU50" s="293"/>
      <c r="AGV50" s="293"/>
      <c r="AGW50" s="293"/>
      <c r="AGX50" s="293"/>
      <c r="AGY50" s="293"/>
      <c r="AGZ50" s="293"/>
      <c r="AHA50" s="293"/>
      <c r="AHB50" s="293"/>
      <c r="AHC50" s="293"/>
      <c r="AHD50" s="293"/>
      <c r="AHE50" s="293"/>
      <c r="AHF50" s="293"/>
      <c r="AHG50" s="293"/>
      <c r="AHH50" s="293"/>
      <c r="AHI50" s="293"/>
      <c r="AHJ50" s="293"/>
      <c r="AHK50" s="293"/>
      <c r="AHL50" s="293"/>
      <c r="AHM50" s="293"/>
      <c r="AHN50" s="293"/>
      <c r="AHO50" s="293"/>
      <c r="AHP50" s="293"/>
      <c r="AHQ50" s="293"/>
      <c r="AHR50" s="293"/>
      <c r="AHS50" s="293"/>
      <c r="AHT50" s="293"/>
      <c r="AHU50" s="293"/>
      <c r="AHV50" s="293"/>
      <c r="AHW50" s="293"/>
      <c r="AHX50" s="293"/>
      <c r="AHY50" s="293"/>
      <c r="AHZ50" s="293"/>
      <c r="AIA50" s="293"/>
      <c r="AIB50" s="293"/>
      <c r="AIC50" s="293"/>
      <c r="AID50" s="293"/>
      <c r="AIE50" s="293"/>
      <c r="AIF50" s="293"/>
      <c r="AIG50" s="293"/>
      <c r="AIH50" s="293"/>
      <c r="AII50" s="293"/>
      <c r="AIJ50" s="293"/>
      <c r="AIK50" s="293"/>
      <c r="AIL50" s="293"/>
      <c r="AIM50" s="293"/>
      <c r="AIN50" s="293"/>
      <c r="AIO50" s="293"/>
      <c r="AIP50" s="293"/>
      <c r="AIQ50" s="293"/>
      <c r="AIR50" s="293"/>
      <c r="AIS50" s="293"/>
      <c r="AIT50" s="293"/>
      <c r="AIU50" s="293"/>
      <c r="AIV50" s="293"/>
      <c r="AIW50" s="293"/>
      <c r="AIX50" s="293"/>
      <c r="AIY50" s="293"/>
      <c r="AIZ50" s="293"/>
      <c r="AJA50" s="293"/>
      <c r="AJB50" s="293"/>
      <c r="AJC50" s="293"/>
      <c r="AJD50" s="293"/>
      <c r="AJE50" s="293"/>
      <c r="AJF50" s="293"/>
      <c r="AJG50" s="293"/>
      <c r="AJH50" s="293"/>
      <c r="AJI50" s="293"/>
      <c r="AJJ50" s="293"/>
      <c r="AJK50" s="293"/>
      <c r="AJL50" s="293"/>
      <c r="AJM50" s="293"/>
      <c r="AJN50" s="293"/>
      <c r="AJO50" s="293"/>
      <c r="AJP50" s="293"/>
      <c r="AJQ50" s="293"/>
      <c r="AJR50" s="293"/>
      <c r="AJS50" s="293"/>
      <c r="AJT50" s="293"/>
      <c r="AJU50" s="293"/>
      <c r="AJV50" s="293"/>
      <c r="AJW50" s="293"/>
      <c r="AJX50" s="293"/>
      <c r="AJY50" s="293"/>
      <c r="AJZ50" s="293"/>
      <c r="AKA50" s="293"/>
      <c r="AKB50" s="293"/>
      <c r="AKC50" s="293"/>
      <c r="AKD50" s="293"/>
      <c r="AKE50" s="293"/>
      <c r="AKF50" s="293"/>
      <c r="AKG50" s="293"/>
      <c r="AKH50" s="293"/>
      <c r="AKI50" s="293"/>
      <c r="AKJ50" s="293"/>
      <c r="AKK50" s="293"/>
      <c r="AKL50" s="293"/>
      <c r="AKM50" s="293"/>
      <c r="AKN50" s="293"/>
      <c r="AKO50" s="293"/>
      <c r="AKP50" s="293"/>
      <c r="AKQ50" s="293"/>
      <c r="AKR50" s="293"/>
      <c r="AKS50" s="293"/>
      <c r="AKT50" s="293"/>
      <c r="AKU50" s="293"/>
      <c r="AKV50" s="293"/>
      <c r="AKW50" s="293"/>
      <c r="AKX50" s="293"/>
      <c r="AKY50" s="293"/>
      <c r="AKZ50" s="293"/>
      <c r="ALA50" s="293"/>
      <c r="ALB50" s="293"/>
      <c r="ALC50" s="293"/>
      <c r="ALD50" s="293"/>
      <c r="ALE50" s="293"/>
      <c r="ALF50" s="293"/>
      <c r="ALG50" s="293"/>
      <c r="ALH50" s="293"/>
      <c r="ALI50" s="293"/>
      <c r="ALJ50" s="293"/>
      <c r="ALK50" s="293"/>
      <c r="ALL50" s="293"/>
      <c r="ALM50" s="293"/>
      <c r="ALN50" s="293"/>
      <c r="ALO50" s="293"/>
      <c r="ALP50" s="293"/>
      <c r="ALQ50" s="293"/>
      <c r="ALR50" s="293"/>
      <c r="ALS50" s="293"/>
      <c r="ALT50" s="293"/>
      <c r="ALU50" s="293"/>
      <c r="ALV50" s="293"/>
      <c r="ALW50" s="293"/>
      <c r="ALX50" s="293"/>
      <c r="ALY50" s="293"/>
      <c r="ALZ50" s="293"/>
      <c r="AMA50" s="293"/>
      <c r="AMB50" s="293"/>
      <c r="AMC50" s="293"/>
      <c r="AMD50" s="293"/>
      <c r="AME50" s="293"/>
      <c r="AMF50" s="293"/>
      <c r="AMG50" s="293"/>
      <c r="AMH50" s="293"/>
      <c r="AMI50" s="293"/>
      <c r="AMJ50" s="293"/>
      <c r="AMK50" s="293"/>
    </row>
    <row r="51" spans="1:1025" ht="43.5" customHeight="1">
      <c r="A51" s="111" t="s">
        <v>149</v>
      </c>
      <c r="B51" s="112" t="s">
        <v>179</v>
      </c>
      <c r="C51" s="521" t="s">
        <v>180</v>
      </c>
      <c r="D51" s="521"/>
      <c r="E51" s="521"/>
      <c r="F51" s="521"/>
    </row>
    <row r="52" spans="1:1025" ht="43.5" customHeight="1">
      <c r="A52" s="113">
        <v>1</v>
      </c>
      <c r="B52" s="114" t="s">
        <v>181</v>
      </c>
      <c r="C52" s="517" t="s">
        <v>2055</v>
      </c>
      <c r="D52" s="517"/>
      <c r="E52" s="517"/>
      <c r="F52" s="517"/>
    </row>
    <row r="53" spans="1:1025" ht="43.5" customHeight="1">
      <c r="A53" s="113">
        <v>2</v>
      </c>
      <c r="B53" s="114" t="s">
        <v>182</v>
      </c>
      <c r="C53" s="517" t="s">
        <v>2075</v>
      </c>
      <c r="D53" s="517"/>
      <c r="E53" s="517"/>
      <c r="F53" s="517"/>
    </row>
    <row r="54" spans="1:1025" ht="55.5" customHeight="1">
      <c r="A54" s="113">
        <v>3</v>
      </c>
      <c r="B54" s="114" t="s">
        <v>42</v>
      </c>
      <c r="C54" s="517" t="s">
        <v>2076</v>
      </c>
      <c r="D54" s="517"/>
      <c r="E54" s="517"/>
      <c r="F54" s="517"/>
    </row>
    <row r="55" spans="1:1025" ht="43.5" customHeight="1">
      <c r="A55" s="287">
        <v>4</v>
      </c>
      <c r="B55" s="114" t="s">
        <v>183</v>
      </c>
      <c r="C55" s="518"/>
      <c r="D55" s="518"/>
      <c r="E55" s="518"/>
      <c r="F55" s="518"/>
    </row>
    <row r="56" spans="1:1025" ht="43.5" customHeight="1">
      <c r="A56" s="287">
        <v>5</v>
      </c>
      <c r="B56" s="288" t="s">
        <v>184</v>
      </c>
      <c r="C56" s="519" t="s">
        <v>2056</v>
      </c>
      <c r="D56" s="519"/>
      <c r="E56" s="519"/>
      <c r="F56" s="519"/>
    </row>
    <row r="57" spans="1:1025" s="115" customFormat="1" ht="57.75" customHeight="1">
      <c r="A57" s="287">
        <v>6</v>
      </c>
      <c r="B57" s="114" t="s">
        <v>185</v>
      </c>
      <c r="C57" s="518"/>
      <c r="D57" s="518"/>
      <c r="E57" s="518"/>
      <c r="F57" s="5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</row>
    <row r="58" spans="1:1025" s="115" customFormat="1" ht="21" customHeight="1">
      <c r="A58" s="299"/>
      <c r="B58" s="300"/>
      <c r="C58" s="301"/>
      <c r="D58" s="301"/>
      <c r="E58" s="301"/>
      <c r="F58" s="301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</row>
    <row r="59" spans="1:1025" s="115" customFormat="1" ht="43.5" customHeight="1">
      <c r="A59" s="522" t="s">
        <v>2057</v>
      </c>
      <c r="B59" s="523"/>
      <c r="C59" s="523"/>
      <c r="D59" s="523"/>
      <c r="E59" s="523"/>
      <c r="F59" s="524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</row>
    <row r="60" spans="1:1025" s="302" customFormat="1" ht="43.5" customHeight="1">
      <c r="A60" s="111" t="s">
        <v>149</v>
      </c>
      <c r="B60" s="303" t="s">
        <v>186</v>
      </c>
      <c r="C60" s="111" t="s">
        <v>187</v>
      </c>
      <c r="D60" s="539" t="s">
        <v>2046</v>
      </c>
      <c r="E60" s="540"/>
      <c r="F60" s="541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</row>
    <row r="61" spans="1:1025" s="115" customFormat="1" ht="68.25" customHeight="1">
      <c r="A61" s="287">
        <v>1</v>
      </c>
      <c r="B61" s="285" t="s">
        <v>240</v>
      </c>
      <c r="C61" s="287" t="str">
        <f>VLOOKUP(B61,'Deviation Sheet'!$C$2:$D$15,2,FALSE)</f>
        <v>CRO + Chief Compliance Officer</v>
      </c>
      <c r="D61" s="542"/>
      <c r="E61" s="543"/>
      <c r="F61" s="544"/>
      <c r="G61" s="318"/>
      <c r="H61" s="318"/>
      <c r="I61" s="318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</row>
    <row r="62" spans="1:1025" s="115" customFormat="1" ht="28.5" customHeight="1">
      <c r="A62" s="287">
        <v>2</v>
      </c>
      <c r="B62" s="285"/>
      <c r="C62" s="287" t="e">
        <f>VLOOKUP(B62,'Deviation Sheet'!$C$2:$D$15,2,FALSE)</f>
        <v>#N/A</v>
      </c>
      <c r="D62" s="542"/>
      <c r="E62" s="543"/>
      <c r="F62" s="544"/>
      <c r="G62" s="318"/>
      <c r="H62" s="318"/>
      <c r="I62" s="318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</row>
    <row r="63" spans="1:1025" s="115" customFormat="1" ht="28.5" customHeight="1">
      <c r="A63" s="287">
        <v>3</v>
      </c>
      <c r="B63" s="285"/>
      <c r="C63" s="287" t="e">
        <f>VLOOKUP(B63,'Deviation Sheet'!$C$2:$D$15,2,FALSE)</f>
        <v>#N/A</v>
      </c>
      <c r="D63" s="542"/>
      <c r="E63" s="543"/>
      <c r="F63" s="544"/>
      <c r="G63" s="318"/>
      <c r="H63" s="318"/>
      <c r="I63" s="318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</row>
    <row r="64" spans="1:1025" s="115" customFormat="1" ht="28.5" customHeight="1">
      <c r="A64" s="287">
        <v>4</v>
      </c>
      <c r="B64" s="285"/>
      <c r="C64" s="287" t="e">
        <f>VLOOKUP(B64,'Deviation Sheet'!$C$2:$D$15,2,FALSE)</f>
        <v>#N/A</v>
      </c>
      <c r="D64" s="542"/>
      <c r="E64" s="543"/>
      <c r="F64" s="544"/>
      <c r="G64" s="318"/>
      <c r="H64" s="318"/>
      <c r="I64" s="318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</row>
    <row r="65" spans="1:21" s="115" customFormat="1" ht="43.5" customHeight="1">
      <c r="A65" s="522" t="s">
        <v>2058</v>
      </c>
      <c r="B65" s="523"/>
      <c r="C65" s="523"/>
      <c r="D65" s="523"/>
      <c r="E65" s="523"/>
      <c r="F65" s="524"/>
      <c r="G65" s="318"/>
      <c r="H65" s="318"/>
      <c r="I65" s="318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</row>
    <row r="66" spans="1:21" s="115" customFormat="1" ht="26.25" customHeight="1">
      <c r="A66" s="116" t="s">
        <v>149</v>
      </c>
      <c r="B66" s="117" t="s">
        <v>188</v>
      </c>
      <c r="C66" s="117"/>
      <c r="D66" s="117"/>
      <c r="E66" s="117"/>
      <c r="F66" s="117"/>
      <c r="G66" s="318"/>
      <c r="H66" s="318"/>
      <c r="I66" s="318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</row>
    <row r="67" spans="1:21" s="115" customFormat="1" ht="26.25" customHeight="1">
      <c r="A67" s="102">
        <v>1</v>
      </c>
      <c r="B67" s="534"/>
      <c r="C67" s="534"/>
      <c r="D67" s="534"/>
      <c r="E67" s="534"/>
      <c r="F67" s="534"/>
      <c r="G67" s="318"/>
      <c r="H67" s="318"/>
      <c r="I67" s="318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</row>
    <row r="68" spans="1:21" s="115" customFormat="1" ht="26.25" customHeight="1">
      <c r="A68" s="102">
        <v>2</v>
      </c>
      <c r="B68" s="534"/>
      <c r="C68" s="534"/>
      <c r="D68" s="534"/>
      <c r="E68" s="534"/>
      <c r="F68" s="534"/>
      <c r="G68" s="318"/>
      <c r="H68" s="318"/>
      <c r="I68" s="318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</row>
    <row r="69" spans="1:21" s="115" customFormat="1" ht="26.25" customHeight="1">
      <c r="A69" s="102">
        <v>3</v>
      </c>
      <c r="B69" s="534"/>
      <c r="C69" s="534"/>
      <c r="D69" s="534"/>
      <c r="E69" s="534"/>
      <c r="F69" s="534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</row>
    <row r="70" spans="1:21" s="115" customFormat="1" ht="26.25" customHeight="1">
      <c r="A70" s="102">
        <v>4</v>
      </c>
      <c r="B70" s="534"/>
      <c r="C70" s="534"/>
      <c r="D70" s="534"/>
      <c r="E70" s="534"/>
      <c r="F70" s="534"/>
      <c r="G70" s="318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</row>
    <row r="71" spans="1:21" s="115" customFormat="1" ht="26.25" customHeight="1">
      <c r="A71" s="102">
        <v>5</v>
      </c>
      <c r="B71" s="534"/>
      <c r="C71" s="534"/>
      <c r="D71" s="534"/>
      <c r="E71" s="534"/>
      <c r="F71" s="534"/>
      <c r="G71" s="318"/>
      <c r="H71" s="318"/>
      <c r="I71" s="318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</row>
  </sheetData>
  <sheetProtection password="857C" sheet="1" objects="1" scenarios="1" formatCells="0" formatColumns="0" formatRows="0"/>
  <mergeCells count="63">
    <mergeCell ref="D63:F63"/>
    <mergeCell ref="B70:F70"/>
    <mergeCell ref="B71:F71"/>
    <mergeCell ref="B67:F67"/>
    <mergeCell ref="B68:F68"/>
    <mergeCell ref="B69:F69"/>
    <mergeCell ref="A65:F65"/>
    <mergeCell ref="D64:F64"/>
    <mergeCell ref="C57:F57"/>
    <mergeCell ref="A59:F59"/>
    <mergeCell ref="D60:F60"/>
    <mergeCell ref="D61:F61"/>
    <mergeCell ref="D62:F62"/>
    <mergeCell ref="D29:F29"/>
    <mergeCell ref="D42:F42"/>
    <mergeCell ref="D43:F43"/>
    <mergeCell ref="D44:F44"/>
    <mergeCell ref="D31:F31"/>
    <mergeCell ref="D30:F30"/>
    <mergeCell ref="A33:F33"/>
    <mergeCell ref="A35:B35"/>
    <mergeCell ref="A34:B34"/>
    <mergeCell ref="A36:B36"/>
    <mergeCell ref="A37:B37"/>
    <mergeCell ref="D24:F24"/>
    <mergeCell ref="D25:F25"/>
    <mergeCell ref="D26:F26"/>
    <mergeCell ref="D27:F27"/>
    <mergeCell ref="D20:F20"/>
    <mergeCell ref="D21:F21"/>
    <mergeCell ref="D22:F22"/>
    <mergeCell ref="D23:F23"/>
    <mergeCell ref="C13:F13"/>
    <mergeCell ref="C14:F14"/>
    <mergeCell ref="D17:F17"/>
    <mergeCell ref="D18:F18"/>
    <mergeCell ref="D19:F19"/>
    <mergeCell ref="D28:F28"/>
    <mergeCell ref="A16:F16"/>
    <mergeCell ref="A41:F41"/>
    <mergeCell ref="A50:F50"/>
    <mergeCell ref="B1:F1"/>
    <mergeCell ref="C2:F2"/>
    <mergeCell ref="C3:F3"/>
    <mergeCell ref="C4:F4"/>
    <mergeCell ref="C5:F5"/>
    <mergeCell ref="C6:F6"/>
    <mergeCell ref="C7:F7"/>
    <mergeCell ref="C8:F8"/>
    <mergeCell ref="C10:F10"/>
    <mergeCell ref="C11:F11"/>
    <mergeCell ref="C9:F9"/>
    <mergeCell ref="C12:F12"/>
    <mergeCell ref="D45:F45"/>
    <mergeCell ref="D46:F46"/>
    <mergeCell ref="D47:F47"/>
    <mergeCell ref="C48:F48"/>
    <mergeCell ref="C51:F51"/>
    <mergeCell ref="C52:F52"/>
    <mergeCell ref="C53:F53"/>
    <mergeCell ref="C54:F54"/>
    <mergeCell ref="C55:F55"/>
    <mergeCell ref="C56:F56"/>
  </mergeCells>
  <dataValidations count="11">
    <dataValidation type="list" allowBlank="1" showInputMessage="1" showErrorMessage="1" sqref="C49 C32 C40" xr:uid="{00000000-0002-0000-0600-000000000000}">
      <formula1>Medium</formula1>
      <formula2>0</formula2>
    </dataValidation>
    <dataValidation type="list" allowBlank="1" showInputMessage="1" showErrorMessage="1" sqref="C43" xr:uid="{00000000-0002-0000-0600-000001000000}">
      <formula1>"Match,No Match"</formula1>
      <formula2>0</formula2>
    </dataValidation>
    <dataValidation type="list" allowBlank="1" showInputMessage="1" showErrorMessage="1" sqref="C44:C47" xr:uid="{00000000-0002-0000-0600-000002000000}">
      <formula1>"Yes,No"</formula1>
      <formula2>0</formula2>
    </dataValidation>
    <dataValidation type="list" allowBlank="1" showInputMessage="1" showErrorMessage="1" sqref="IG67:IG71 SC67:SC71 ABY67:ABY71 ALU67:ALU71" xr:uid="{00000000-0002-0000-0600-000003000000}">
      <formula1>Level</formula1>
      <formula2>0</formula2>
    </dataValidation>
    <dataValidation type="list" allowBlank="1" showInputMessage="1" showErrorMessage="1" sqref="SC32:SC56 ABY32:ABY56 ALU32:ALU56 IG32:IG56" xr:uid="{00000000-0002-0000-0600-000004000000}">
      <formula1>CAM!Status</formula1>
      <formula2>0</formula2>
    </dataValidation>
    <dataValidation type="list" allowBlank="1" showInputMessage="1" showErrorMessage="1" sqref="C18:C20 C26:C27" xr:uid="{00000000-0002-0000-0600-000005000000}">
      <formula1>Positive</formula1>
      <formula2>0</formula2>
    </dataValidation>
    <dataValidation type="list" allowBlank="1" showInputMessage="1" showErrorMessage="1" sqref="C30" xr:uid="{00000000-0002-0000-0600-000006000000}">
      <formula1>"Yes, No Change to Structure"</formula1>
    </dataValidation>
    <dataValidation type="list" allowBlank="1" showInputMessage="1" showErrorMessage="1" sqref="C25" xr:uid="{00000000-0002-0000-0600-000007000000}">
      <formula1>"Available,Not Available"</formula1>
    </dataValidation>
    <dataValidation type="list" allowBlank="1" showInputMessage="1" showErrorMessage="1" sqref="C21:C24" xr:uid="{00000000-0002-0000-0600-000008000000}">
      <formula1>"Positive, Negative, No Hit"</formula1>
    </dataValidation>
    <dataValidation type="list" allowBlank="1" showInputMessage="1" showErrorMessage="1" sqref="C28:C29 C31" xr:uid="{00000000-0002-0000-0600-000009000000}">
      <formula1>$H$26:$H$28</formula1>
    </dataValidation>
    <dataValidation type="list" allowBlank="1" showInputMessage="1" showErrorMessage="1" sqref="D31:F31" xr:uid="{00000000-0002-0000-0600-00000A000000}">
      <formula1>"Mfg - Micro Enterprises,Mfg - Small Enterprises,Mfg - Medium Enterprises,Services - Micro Enterprises,Services - Small Enterprises,Services - Medium Enterprises"</formula1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B000000}">
          <x14:formula1>
            <xm:f>'Deviation Sheet'!$C$2:$C$15</xm:f>
          </x14:formula1>
          <xm:sqref>B61:B64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64"/>
  <sheetViews>
    <sheetView showGridLines="0" zoomScale="115" zoomScaleNormal="115" workbookViewId="0"/>
  </sheetViews>
  <sheetFormatPr defaultRowHeight="15" customHeight="1" zeroHeight="1"/>
  <cols>
    <col min="1" max="1" width="54" style="331" customWidth="1"/>
    <col min="2" max="2" width="20.140625" style="362" customWidth="1"/>
    <col min="3" max="3" width="21" style="362" customWidth="1"/>
    <col min="4" max="4" width="20.140625" style="363" customWidth="1"/>
    <col min="5" max="5" width="9.28515625" style="327" customWidth="1"/>
    <col min="6" max="1025" width="9.140625" style="328" hidden="1" customWidth="1"/>
  </cols>
  <sheetData>
    <row r="1" spans="1:5" ht="13.5" customHeight="1">
      <c r="A1" s="324" t="s">
        <v>2089</v>
      </c>
      <c r="B1" s="325">
        <f>'Customer Details'!B8</f>
        <v>0</v>
      </c>
      <c r="C1" s="325">
        <f>'Customer Details'!B9</f>
        <v>0</v>
      </c>
      <c r="D1" s="326"/>
    </row>
    <row r="2" spans="1:5" ht="15" hidden="1" customHeight="1">
      <c r="A2" s="324"/>
      <c r="B2" s="326"/>
      <c r="C2" s="326"/>
      <c r="D2" s="326"/>
    </row>
    <row r="3" spans="1:5" s="331" customFormat="1" ht="22.5">
      <c r="A3" s="545" t="s">
        <v>2090</v>
      </c>
      <c r="B3" s="329">
        <f>'Customer Details'!J8</f>
        <v>0</v>
      </c>
      <c r="C3" s="493">
        <f>'Customer Details'!K8</f>
        <v>0</v>
      </c>
      <c r="D3" s="493">
        <f>'Customer Details'!L8</f>
        <v>0</v>
      </c>
      <c r="E3" s="330"/>
    </row>
    <row r="4" spans="1:5" s="331" customFormat="1" ht="11.25">
      <c r="A4" s="545"/>
      <c r="B4" s="332">
        <f>'Customer Details'!M8</f>
        <v>0</v>
      </c>
      <c r="C4" s="333">
        <f>'Customer Details'!N8</f>
        <v>0</v>
      </c>
      <c r="D4" s="334" t="s">
        <v>2091</v>
      </c>
      <c r="E4" s="335">
        <f>IF(D7=42825,1,0)</f>
        <v>0</v>
      </c>
    </row>
    <row r="5" spans="1:5" s="331" customFormat="1" ht="11.25">
      <c r="A5" s="330"/>
      <c r="B5" s="336"/>
      <c r="C5" s="336"/>
      <c r="D5" s="337"/>
      <c r="E5" s="330"/>
    </row>
    <row r="6" spans="1:5">
      <c r="A6" s="338"/>
      <c r="B6" s="339" t="s">
        <v>2092</v>
      </c>
      <c r="C6" s="339" t="s">
        <v>2092</v>
      </c>
      <c r="D6" s="339" t="s">
        <v>2093</v>
      </c>
      <c r="E6" s="340"/>
    </row>
    <row r="7" spans="1:5">
      <c r="A7" s="341" t="s">
        <v>2094</v>
      </c>
      <c r="B7" s="342">
        <f>C7-365</f>
        <v>42825</v>
      </c>
      <c r="C7" s="342">
        <f>D7-365</f>
        <v>43190</v>
      </c>
      <c r="D7" s="342">
        <v>43555</v>
      </c>
      <c r="E7" s="340"/>
    </row>
    <row r="8" spans="1:5">
      <c r="A8" s="343" t="s">
        <v>2095</v>
      </c>
      <c r="B8" s="344">
        <v>1.0000000000000001E-5</v>
      </c>
      <c r="C8" s="344"/>
      <c r="D8" s="344"/>
    </row>
    <row r="9" spans="1:5">
      <c r="A9" s="343" t="s">
        <v>2096</v>
      </c>
      <c r="B9" s="344"/>
      <c r="C9" s="344"/>
      <c r="D9" s="344"/>
    </row>
    <row r="10" spans="1:5">
      <c r="A10" s="343" t="s">
        <v>2097</v>
      </c>
      <c r="B10" s="345"/>
      <c r="C10" s="344"/>
      <c r="D10" s="344"/>
      <c r="E10" s="346"/>
    </row>
    <row r="11" spans="1:5">
      <c r="A11" s="338" t="s">
        <v>2098</v>
      </c>
      <c r="B11" s="347">
        <f>SUM(B8:B10)</f>
        <v>1.0000000000000001E-5</v>
      </c>
      <c r="C11" s="347">
        <f>SUM(C8:C10)</f>
        <v>0</v>
      </c>
      <c r="D11" s="347">
        <f>SUM(D8:D10)</f>
        <v>0</v>
      </c>
    </row>
    <row r="12" spans="1:5">
      <c r="A12" s="338" t="s">
        <v>2099</v>
      </c>
      <c r="B12" s="347">
        <f>B13+B14+B15-B16+B17+B18</f>
        <v>0</v>
      </c>
      <c r="C12" s="347">
        <f>C13+C14+C15-C16+C17+C18</f>
        <v>0</v>
      </c>
      <c r="D12" s="347">
        <f>D13+D14+D15-D16+D17+D18</f>
        <v>0</v>
      </c>
    </row>
    <row r="13" spans="1:5">
      <c r="A13" s="343" t="s">
        <v>2100</v>
      </c>
      <c r="B13" s="344"/>
      <c r="C13" s="344"/>
      <c r="D13" s="344"/>
    </row>
    <row r="14" spans="1:5">
      <c r="A14" s="343" t="s">
        <v>2101</v>
      </c>
      <c r="B14" s="344"/>
      <c r="C14" s="344"/>
      <c r="D14" s="344"/>
    </row>
    <row r="15" spans="1:5">
      <c r="A15" s="343" t="s">
        <v>2102</v>
      </c>
      <c r="B15" s="344"/>
      <c r="C15" s="344"/>
      <c r="D15" s="344"/>
    </row>
    <row r="16" spans="1:5">
      <c r="A16" s="343" t="s">
        <v>2103</v>
      </c>
      <c r="B16" s="344"/>
      <c r="C16" s="344"/>
      <c r="D16" s="344"/>
    </row>
    <row r="17" spans="1:4">
      <c r="A17" s="343" t="s">
        <v>2104</v>
      </c>
      <c r="B17" s="344"/>
      <c r="C17" s="344"/>
      <c r="D17" s="344"/>
    </row>
    <row r="18" spans="1:4">
      <c r="A18" s="343" t="s">
        <v>2105</v>
      </c>
      <c r="B18" s="344"/>
      <c r="C18" s="344"/>
      <c r="D18" s="344"/>
    </row>
    <row r="19" spans="1:4">
      <c r="A19" s="338" t="s">
        <v>2106</v>
      </c>
      <c r="B19" s="347">
        <f>B11-B12</f>
        <v>1.0000000000000001E-5</v>
      </c>
      <c r="C19" s="347">
        <f>C11-C12</f>
        <v>0</v>
      </c>
      <c r="D19" s="347">
        <f>D11-D12</f>
        <v>0</v>
      </c>
    </row>
    <row r="20" spans="1:4">
      <c r="A20" s="338" t="s">
        <v>2107</v>
      </c>
      <c r="B20" s="347">
        <f>B11-B12-B10</f>
        <v>1.0000000000000001E-5</v>
      </c>
      <c r="C20" s="347">
        <f>C11-C12-C10</f>
        <v>0</v>
      </c>
      <c r="D20" s="347">
        <f>D11-D12-D10</f>
        <v>0</v>
      </c>
    </row>
    <row r="21" spans="1:4">
      <c r="A21" s="343" t="s">
        <v>2108</v>
      </c>
      <c r="B21" s="345"/>
      <c r="C21" s="344"/>
      <c r="D21" s="344"/>
    </row>
    <row r="22" spans="1:4">
      <c r="A22" s="343" t="s">
        <v>2109</v>
      </c>
      <c r="B22" s="345"/>
      <c r="C22" s="344"/>
      <c r="D22" s="344"/>
    </row>
    <row r="23" spans="1:4">
      <c r="A23" s="343" t="s">
        <v>2110</v>
      </c>
      <c r="B23" s="344"/>
      <c r="C23" s="344"/>
      <c r="D23" s="344"/>
    </row>
    <row r="24" spans="1:4">
      <c r="A24" s="343" t="s">
        <v>2111</v>
      </c>
      <c r="B24" s="344"/>
      <c r="C24" s="344"/>
      <c r="D24" s="344"/>
    </row>
    <row r="25" spans="1:4">
      <c r="A25" s="343" t="s">
        <v>2112</v>
      </c>
      <c r="B25" s="345"/>
      <c r="C25" s="344"/>
      <c r="D25" s="344"/>
    </row>
    <row r="26" spans="1:4">
      <c r="A26" s="343" t="s">
        <v>2015</v>
      </c>
      <c r="B26" s="347">
        <f>B20-SUM(B21:B25)</f>
        <v>1.0000000000000001E-5</v>
      </c>
      <c r="C26" s="347">
        <f>C20-SUM(C21:C25)</f>
        <v>0</v>
      </c>
      <c r="D26" s="347">
        <f>D20-SUM(D21:D25)</f>
        <v>0</v>
      </c>
    </row>
    <row r="27" spans="1:4">
      <c r="A27" s="348" t="s">
        <v>2113</v>
      </c>
      <c r="B27" s="347">
        <f>SUM(B28:B31)</f>
        <v>0</v>
      </c>
      <c r="C27" s="347">
        <f>SUM(C28:C31)</f>
        <v>0</v>
      </c>
      <c r="D27" s="347">
        <f>SUM(D28:D31)</f>
        <v>0</v>
      </c>
    </row>
    <row r="28" spans="1:4">
      <c r="A28" s="343" t="s">
        <v>2114</v>
      </c>
      <c r="B28" s="344"/>
      <c r="C28" s="344"/>
      <c r="D28" s="344"/>
    </row>
    <row r="29" spans="1:4">
      <c r="A29" s="343" t="s">
        <v>2115</v>
      </c>
      <c r="B29" s="344"/>
      <c r="C29" s="344"/>
      <c r="D29" s="344"/>
    </row>
    <row r="30" spans="1:4">
      <c r="A30" s="343" t="s">
        <v>2116</v>
      </c>
      <c r="B30" s="344"/>
      <c r="C30" s="344"/>
      <c r="D30" s="344"/>
    </row>
    <row r="31" spans="1:4">
      <c r="A31" s="343" t="s">
        <v>2117</v>
      </c>
      <c r="B31" s="344"/>
      <c r="C31" s="344"/>
      <c r="D31" s="344"/>
    </row>
    <row r="32" spans="1:4">
      <c r="A32" s="338" t="s">
        <v>2118</v>
      </c>
      <c r="B32" s="347">
        <f>B26-B31</f>
        <v>1.0000000000000001E-5</v>
      </c>
      <c r="C32" s="347">
        <f>C26-C31</f>
        <v>0</v>
      </c>
      <c r="D32" s="347">
        <f>D26-D31</f>
        <v>0</v>
      </c>
    </row>
    <row r="33" spans="1:5">
      <c r="A33" s="338" t="s">
        <v>2119</v>
      </c>
      <c r="B33" s="347">
        <f>B32-B28</f>
        <v>1.0000000000000001E-5</v>
      </c>
      <c r="C33" s="347">
        <f>C32-C28</f>
        <v>0</v>
      </c>
      <c r="D33" s="347">
        <f>D32-D28</f>
        <v>0</v>
      </c>
    </row>
    <row r="34" spans="1:5">
      <c r="A34" s="343" t="s">
        <v>2120</v>
      </c>
      <c r="B34" s="344"/>
      <c r="C34" s="344"/>
      <c r="D34" s="344"/>
    </row>
    <row r="35" spans="1:5">
      <c r="A35" s="343" t="s">
        <v>2121</v>
      </c>
      <c r="B35" s="344"/>
      <c r="C35" s="344"/>
      <c r="D35" s="344"/>
    </row>
    <row r="36" spans="1:5">
      <c r="A36" s="343" t="s">
        <v>2122</v>
      </c>
      <c r="B36" s="345"/>
      <c r="C36" s="345"/>
      <c r="D36" s="345"/>
    </row>
    <row r="37" spans="1:5">
      <c r="A37" s="343" t="s">
        <v>2123</v>
      </c>
      <c r="B37" s="344"/>
      <c r="C37" s="344"/>
      <c r="D37" s="344"/>
    </row>
    <row r="38" spans="1:5">
      <c r="A38" s="343" t="s">
        <v>2124</v>
      </c>
      <c r="B38" s="344"/>
      <c r="C38" s="344"/>
      <c r="D38" s="344"/>
    </row>
    <row r="39" spans="1:5">
      <c r="A39" s="338" t="s">
        <v>2125</v>
      </c>
      <c r="B39" s="347">
        <f>B26-B27-SUM(B34:B38)+B10</f>
        <v>1.0000000000000001E-5</v>
      </c>
      <c r="C39" s="347">
        <f>C26-C27-SUM(C34:C38)+C10</f>
        <v>0</v>
      </c>
      <c r="D39" s="347">
        <f>D26-D27-SUM(D34:D38)+D10</f>
        <v>0</v>
      </c>
    </row>
    <row r="40" spans="1:5">
      <c r="A40" s="338" t="s">
        <v>2126</v>
      </c>
      <c r="B40" s="347">
        <f>B39-B10</f>
        <v>1.0000000000000001E-5</v>
      </c>
      <c r="C40" s="347">
        <f>C39-C10</f>
        <v>0</v>
      </c>
      <c r="D40" s="347">
        <f>D39-D10</f>
        <v>0</v>
      </c>
    </row>
    <row r="41" spans="1:5">
      <c r="A41" s="343" t="s">
        <v>2127</v>
      </c>
      <c r="B41" s="344"/>
      <c r="C41" s="344"/>
      <c r="D41" s="344"/>
    </row>
    <row r="42" spans="1:5">
      <c r="A42" s="338" t="s">
        <v>2128</v>
      </c>
      <c r="B42" s="347">
        <f>B39-B41</f>
        <v>1.0000000000000001E-5</v>
      </c>
      <c r="C42" s="347">
        <f>C39-C41</f>
        <v>0</v>
      </c>
      <c r="D42" s="347">
        <f>D39-D41</f>
        <v>0</v>
      </c>
    </row>
    <row r="43" spans="1:5">
      <c r="A43" s="338" t="s">
        <v>2129</v>
      </c>
      <c r="B43" s="347">
        <f>B40-B41</f>
        <v>1.0000000000000001E-5</v>
      </c>
      <c r="C43" s="347">
        <f>C40-C41</f>
        <v>0</v>
      </c>
      <c r="D43" s="347">
        <f>D40-D41</f>
        <v>0</v>
      </c>
    </row>
    <row r="44" spans="1:5">
      <c r="A44" s="338" t="s">
        <v>2130</v>
      </c>
      <c r="B44" s="347">
        <f>B43+B34+B36</f>
        <v>1.0000000000000001E-5</v>
      </c>
      <c r="C44" s="347">
        <f>C43+C34+C36</f>
        <v>0</v>
      </c>
      <c r="D44" s="347">
        <f>D43+D34+D36</f>
        <v>0</v>
      </c>
    </row>
    <row r="45" spans="1:5">
      <c r="A45" s="338" t="s">
        <v>2131</v>
      </c>
      <c r="B45" s="347">
        <f>B44+B37+B38</f>
        <v>1.0000000000000001E-5</v>
      </c>
      <c r="C45" s="347">
        <f>C44+C37+C38</f>
        <v>0</v>
      </c>
      <c r="D45" s="347">
        <f>D44+D37+D38</f>
        <v>0</v>
      </c>
    </row>
    <row r="46" spans="1:5">
      <c r="A46" s="331" t="s">
        <v>2132</v>
      </c>
      <c r="B46" s="349"/>
      <c r="C46" s="349"/>
      <c r="D46" s="350"/>
      <c r="E46" s="351"/>
    </row>
    <row r="47" spans="1:5">
      <c r="A47" s="338" t="s">
        <v>2133</v>
      </c>
      <c r="B47" s="347">
        <f>B42-B46</f>
        <v>1.0000000000000001E-5</v>
      </c>
      <c r="C47" s="347">
        <f>C42-C46</f>
        <v>0</v>
      </c>
      <c r="D47" s="347">
        <f>D42-D46</f>
        <v>0</v>
      </c>
      <c r="E47" s="351"/>
    </row>
    <row r="48" spans="1:5" s="331" customFormat="1" ht="11.25">
      <c r="B48" s="349"/>
      <c r="C48" s="349"/>
      <c r="D48" s="350"/>
      <c r="E48" s="352"/>
    </row>
    <row r="49" spans="1:6">
      <c r="A49" s="338"/>
      <c r="B49" s="339" t="s">
        <v>2092</v>
      </c>
      <c r="C49" s="339" t="s">
        <v>2092</v>
      </c>
      <c r="D49" s="339" t="s">
        <v>2092</v>
      </c>
    </row>
    <row r="50" spans="1:6">
      <c r="A50" s="341" t="s">
        <v>2134</v>
      </c>
      <c r="B50" s="342">
        <f>B7</f>
        <v>42825</v>
      </c>
      <c r="C50" s="342">
        <f>C7</f>
        <v>43190</v>
      </c>
      <c r="D50" s="342">
        <f>D7</f>
        <v>43555</v>
      </c>
    </row>
    <row r="51" spans="1:6" s="331" customFormat="1" ht="11.25">
      <c r="A51" s="341" t="s">
        <v>2135</v>
      </c>
      <c r="B51" s="353"/>
      <c r="C51" s="353"/>
      <c r="D51" s="353"/>
      <c r="E51" s="352"/>
    </row>
    <row r="52" spans="1:6">
      <c r="A52" s="343" t="s">
        <v>2136</v>
      </c>
      <c r="B52" s="344"/>
      <c r="C52" s="344"/>
      <c r="D52" s="344"/>
    </row>
    <row r="53" spans="1:6">
      <c r="A53" s="343" t="s">
        <v>2137</v>
      </c>
      <c r="B53" s="344"/>
      <c r="C53" s="344"/>
      <c r="D53" s="344"/>
    </row>
    <row r="54" spans="1:6">
      <c r="A54" s="343" t="s">
        <v>2138</v>
      </c>
      <c r="B54" s="344"/>
      <c r="C54" s="344"/>
      <c r="D54" s="344"/>
    </row>
    <row r="55" spans="1:6" s="355" customFormat="1" ht="11.25">
      <c r="A55" s="338" t="s">
        <v>2139</v>
      </c>
      <c r="B55" s="347">
        <f>SUM(B52:B53)-B95</f>
        <v>0</v>
      </c>
      <c r="C55" s="347">
        <f>SUM(C52:C53)-C95</f>
        <v>0</v>
      </c>
      <c r="D55" s="347">
        <f>SUM(D52:D53)-D95</f>
        <v>0</v>
      </c>
      <c r="E55" s="340"/>
      <c r="F55" s="354"/>
    </row>
    <row r="56" spans="1:6">
      <c r="A56" s="343" t="s">
        <v>2140</v>
      </c>
      <c r="B56" s="345"/>
      <c r="C56" s="345"/>
      <c r="D56" s="345"/>
    </row>
    <row r="57" spans="1:6">
      <c r="A57" s="338" t="s">
        <v>2141</v>
      </c>
      <c r="B57" s="347">
        <f>B55+B56-B81-B84-B92-B94</f>
        <v>0</v>
      </c>
      <c r="C57" s="347">
        <f>C55+C56-C81-C84-C92-C94</f>
        <v>0</v>
      </c>
      <c r="D57" s="347">
        <f>D55+D56-D81-D84-D92-D94</f>
        <v>0</v>
      </c>
      <c r="E57" s="340"/>
    </row>
    <row r="58" spans="1:6">
      <c r="A58" s="343" t="s">
        <v>2142</v>
      </c>
      <c r="B58" s="344"/>
      <c r="C58" s="344"/>
      <c r="D58" s="344"/>
    </row>
    <row r="59" spans="1:6">
      <c r="A59" s="343" t="s">
        <v>2143</v>
      </c>
      <c r="B59" s="344"/>
      <c r="C59" s="344"/>
      <c r="D59" s="344"/>
    </row>
    <row r="60" spans="1:6">
      <c r="A60" s="343" t="s">
        <v>2144</v>
      </c>
      <c r="B60" s="344"/>
      <c r="C60" s="344"/>
      <c r="D60" s="344"/>
    </row>
    <row r="61" spans="1:6">
      <c r="A61" s="343" t="s">
        <v>2145</v>
      </c>
      <c r="B61" s="345"/>
      <c r="C61" s="344"/>
      <c r="D61" s="344"/>
    </row>
    <row r="62" spans="1:6">
      <c r="A62" s="343" t="s">
        <v>2146</v>
      </c>
      <c r="B62" s="345"/>
      <c r="C62" s="345"/>
      <c r="D62" s="345"/>
    </row>
    <row r="63" spans="1:6" s="355" customFormat="1" ht="11.25">
      <c r="A63" s="338" t="s">
        <v>2147</v>
      </c>
      <c r="B63" s="347">
        <f>SUM(B58:B62)+B66</f>
        <v>0</v>
      </c>
      <c r="C63" s="347">
        <f>SUM(C58:C62)+C66</f>
        <v>0</v>
      </c>
      <c r="D63" s="347">
        <f>SUM(D58:D62)+D66</f>
        <v>0</v>
      </c>
      <c r="E63" s="340"/>
      <c r="F63" s="354"/>
    </row>
    <row r="64" spans="1:6" s="355" customFormat="1" ht="11.25">
      <c r="A64" s="338" t="s">
        <v>2148</v>
      </c>
      <c r="B64" s="347">
        <f>SUM(B65:B68)+B58-B67</f>
        <v>0</v>
      </c>
      <c r="C64" s="347">
        <f>SUM(C65:C68)+C58-C67</f>
        <v>0</v>
      </c>
      <c r="D64" s="347">
        <f>SUM(D65:D68)+D58-D67</f>
        <v>0</v>
      </c>
      <c r="E64" s="340"/>
      <c r="F64" s="354"/>
    </row>
    <row r="65" spans="1:6">
      <c r="A65" s="343" t="s">
        <v>2149</v>
      </c>
      <c r="B65" s="344"/>
      <c r="C65" s="344"/>
      <c r="D65" s="344"/>
    </row>
    <row r="66" spans="1:6">
      <c r="A66" s="343" t="s">
        <v>2150</v>
      </c>
      <c r="B66" s="345"/>
      <c r="C66" s="344"/>
      <c r="D66" s="344"/>
    </row>
    <row r="67" spans="1:6">
      <c r="A67" s="343" t="s">
        <v>2151</v>
      </c>
      <c r="B67" s="344"/>
      <c r="C67" s="344"/>
      <c r="D67" s="344"/>
    </row>
    <row r="68" spans="1:6">
      <c r="A68" s="343" t="s">
        <v>2152</v>
      </c>
      <c r="B68" s="345"/>
      <c r="C68" s="344"/>
      <c r="D68" s="344"/>
    </row>
    <row r="69" spans="1:6" s="355" customFormat="1" ht="11.25">
      <c r="A69" s="338" t="s">
        <v>2153</v>
      </c>
      <c r="B69" s="347">
        <f>B64+B63-B58-B66</f>
        <v>0</v>
      </c>
      <c r="C69" s="347">
        <f>C64+C63-C58-C66</f>
        <v>0</v>
      </c>
      <c r="D69" s="347">
        <f>D64+D63-D58-D66</f>
        <v>0</v>
      </c>
      <c r="E69" s="340"/>
      <c r="F69" s="354"/>
    </row>
    <row r="70" spans="1:6" s="355" customFormat="1" ht="11.25">
      <c r="A70" s="338" t="s">
        <v>2154</v>
      </c>
      <c r="B70" s="347">
        <f>B55+B63+B56+B64-B58-B66+B54+B67</f>
        <v>0</v>
      </c>
      <c r="C70" s="347">
        <f>C55+C63+C56+C64-C58-C66+C54+C67</f>
        <v>0</v>
      </c>
      <c r="D70" s="347">
        <f>D55+D63+D56+D64-D58-D66+D54+D67</f>
        <v>0</v>
      </c>
      <c r="E70" s="340"/>
      <c r="F70" s="354"/>
    </row>
    <row r="71" spans="1:6">
      <c r="A71" s="343"/>
      <c r="B71" s="344"/>
      <c r="C71" s="344"/>
      <c r="D71" s="344"/>
    </row>
    <row r="72" spans="1:6" s="355" customFormat="1" ht="11.25">
      <c r="A72" s="338" t="s">
        <v>2155</v>
      </c>
      <c r="B72" s="356"/>
      <c r="C72" s="356"/>
      <c r="D72" s="356"/>
      <c r="E72" s="340"/>
      <c r="F72" s="354"/>
    </row>
    <row r="73" spans="1:6">
      <c r="A73" s="343" t="s">
        <v>2156</v>
      </c>
      <c r="B73" s="344"/>
      <c r="C73" s="344"/>
      <c r="D73" s="344"/>
    </row>
    <row r="74" spans="1:6">
      <c r="A74" s="343" t="s">
        <v>2157</v>
      </c>
      <c r="B74" s="344"/>
      <c r="C74" s="344"/>
      <c r="D74" s="344"/>
    </row>
    <row r="75" spans="1:6">
      <c r="A75" s="343" t="s">
        <v>2158</v>
      </c>
      <c r="B75" s="344"/>
      <c r="C75" s="344"/>
      <c r="D75" s="344"/>
    </row>
    <row r="76" spans="1:6">
      <c r="A76" s="343" t="s">
        <v>2159</v>
      </c>
      <c r="B76" s="344"/>
      <c r="C76" s="344"/>
      <c r="D76" s="344"/>
      <c r="E76" s="351"/>
    </row>
    <row r="77" spans="1:6">
      <c r="A77" s="343" t="s">
        <v>2138</v>
      </c>
      <c r="B77" s="344"/>
      <c r="C77" s="344"/>
      <c r="D77" s="344"/>
    </row>
    <row r="78" spans="1:6" s="355" customFormat="1" ht="11.25">
      <c r="A78" s="338" t="s">
        <v>2160</v>
      </c>
      <c r="B78" s="347">
        <f>B73+B74-B75-B77+B76</f>
        <v>0</v>
      </c>
      <c r="C78" s="347">
        <f>C73+C74-C75-C77+C76</f>
        <v>0</v>
      </c>
      <c r="D78" s="347">
        <f>D73+D74-D75-D77+D76</f>
        <v>0</v>
      </c>
      <c r="E78" s="340"/>
      <c r="F78" s="354"/>
    </row>
    <row r="79" spans="1:6" s="355" customFormat="1" ht="11.25">
      <c r="A79" s="338" t="s">
        <v>2161</v>
      </c>
      <c r="B79" s="347">
        <f>SUM(B80:B81)</f>
        <v>0</v>
      </c>
      <c r="C79" s="347">
        <f>SUM(C80:C81)</f>
        <v>0</v>
      </c>
      <c r="D79" s="347">
        <f>SUM(D80:D81)</f>
        <v>0</v>
      </c>
      <c r="E79" s="340"/>
      <c r="F79" s="354"/>
    </row>
    <row r="80" spans="1:6">
      <c r="A80" s="343" t="s">
        <v>2162</v>
      </c>
      <c r="B80" s="344"/>
      <c r="C80" s="344"/>
      <c r="D80" s="344"/>
    </row>
    <row r="81" spans="1:10">
      <c r="A81" s="343" t="s">
        <v>2163</v>
      </c>
      <c r="B81" s="344"/>
      <c r="C81" s="344"/>
      <c r="D81" s="344"/>
    </row>
    <row r="82" spans="1:10" s="355" customFormat="1" ht="11.25">
      <c r="A82" s="338" t="s">
        <v>2164</v>
      </c>
      <c r="B82" s="347">
        <f>SUM(B83:B88)-B84-B87+B91</f>
        <v>0</v>
      </c>
      <c r="C82" s="347">
        <f>SUM(C83:C88)-C84-C87+C91</f>
        <v>0</v>
      </c>
      <c r="D82" s="347">
        <f>SUM(D83:D88)-D84-D87+D91</f>
        <v>0</v>
      </c>
      <c r="E82" s="340"/>
      <c r="F82" s="354"/>
    </row>
    <row r="83" spans="1:10">
      <c r="A83" s="343" t="s">
        <v>2165</v>
      </c>
      <c r="B83" s="344"/>
      <c r="C83" s="344"/>
      <c r="D83" s="344"/>
    </row>
    <row r="84" spans="1:10">
      <c r="A84" s="343" t="s">
        <v>2166</v>
      </c>
      <c r="B84" s="344"/>
      <c r="C84" s="344"/>
      <c r="D84" s="344"/>
    </row>
    <row r="85" spans="1:10">
      <c r="A85" s="343" t="s">
        <v>2167</v>
      </c>
      <c r="B85" s="344"/>
      <c r="C85" s="344"/>
      <c r="D85" s="344"/>
    </row>
    <row r="86" spans="1:10">
      <c r="A86" s="343" t="s">
        <v>2168</v>
      </c>
      <c r="B86" s="344"/>
      <c r="C86" s="344"/>
      <c r="D86" s="344"/>
    </row>
    <row r="87" spans="1:10">
      <c r="A87" s="343" t="s">
        <v>2169</v>
      </c>
      <c r="B87" s="344"/>
      <c r="C87" s="344"/>
      <c r="D87" s="344"/>
    </row>
    <row r="88" spans="1:10">
      <c r="A88" s="343" t="s">
        <v>189</v>
      </c>
      <c r="B88" s="345"/>
      <c r="C88" s="344"/>
      <c r="D88" s="344"/>
    </row>
    <row r="89" spans="1:10" s="355" customFormat="1" ht="11.25">
      <c r="A89" s="338" t="s">
        <v>2170</v>
      </c>
      <c r="B89" s="347">
        <f>SUM(B90:B92)</f>
        <v>0</v>
      </c>
      <c r="C89" s="347">
        <f>SUM(C90:C92)</f>
        <v>0</v>
      </c>
      <c r="D89" s="347">
        <f>SUM(D90:D92)</f>
        <v>0</v>
      </c>
      <c r="E89" s="340"/>
      <c r="F89" s="354"/>
    </row>
    <row r="90" spans="1:10" ht="22.5">
      <c r="A90" s="357" t="s">
        <v>2171</v>
      </c>
      <c r="B90" s="358"/>
      <c r="C90" s="344"/>
      <c r="D90" s="344"/>
      <c r="E90" s="340"/>
      <c r="J90" s="328">
        <v>20</v>
      </c>
    </row>
    <row r="91" spans="1:10">
      <c r="A91" s="343" t="s">
        <v>2172</v>
      </c>
      <c r="B91" s="345"/>
      <c r="C91" s="344"/>
      <c r="D91" s="344"/>
      <c r="E91" s="346"/>
      <c r="J91" s="328">
        <v>20</v>
      </c>
    </row>
    <row r="92" spans="1:10">
      <c r="A92" s="343" t="s">
        <v>2173</v>
      </c>
      <c r="B92" s="345"/>
      <c r="C92" s="344"/>
      <c r="D92" s="344"/>
      <c r="E92" s="346"/>
      <c r="J92" s="328">
        <v>20</v>
      </c>
    </row>
    <row r="93" spans="1:10">
      <c r="A93" s="343" t="s">
        <v>2174</v>
      </c>
      <c r="B93" s="345"/>
      <c r="C93" s="345"/>
      <c r="D93" s="345"/>
      <c r="J93" s="328">
        <v>20</v>
      </c>
    </row>
    <row r="94" spans="1:10">
      <c r="A94" s="343" t="s">
        <v>2175</v>
      </c>
      <c r="B94" s="345"/>
      <c r="C94" s="345"/>
      <c r="D94" s="345"/>
      <c r="J94" s="328">
        <v>8</v>
      </c>
    </row>
    <row r="95" spans="1:10">
      <c r="A95" s="343" t="s">
        <v>2176</v>
      </c>
      <c r="B95" s="359"/>
      <c r="C95" s="359"/>
      <c r="D95" s="359"/>
      <c r="E95" s="351"/>
    </row>
    <row r="96" spans="1:10" s="355" customFormat="1" ht="11.25">
      <c r="A96" s="338" t="s">
        <v>2177</v>
      </c>
      <c r="B96" s="347">
        <f>B78+B79+B82+B89+B87+B94-B91+B84+B93</f>
        <v>0</v>
      </c>
      <c r="C96" s="347">
        <f>C78+C79+C82+C89+C87+C94-C91+C84+C93</f>
        <v>0</v>
      </c>
      <c r="D96" s="347">
        <f>D78+D79+D82+D89+D87+D94-D91+D84+D93</f>
        <v>0</v>
      </c>
      <c r="E96" s="340"/>
      <c r="F96" s="354"/>
    </row>
    <row r="97" spans="1:4">
      <c r="A97" s="360" t="s">
        <v>2178</v>
      </c>
      <c r="B97" s="361">
        <f>B70-B96</f>
        <v>0</v>
      </c>
      <c r="C97" s="361">
        <f>C70-C96</f>
        <v>0</v>
      </c>
      <c r="D97" s="361">
        <f>D70-D96</f>
        <v>0</v>
      </c>
    </row>
    <row r="98" spans="1:4"/>
    <row r="99" spans="1:4">
      <c r="A99" s="341" t="s">
        <v>2179</v>
      </c>
      <c r="B99" s="353">
        <f>B50</f>
        <v>42825</v>
      </c>
      <c r="C99" s="353">
        <f>C50</f>
        <v>43190</v>
      </c>
      <c r="D99" s="353">
        <f>D50</f>
        <v>43555</v>
      </c>
    </row>
    <row r="100" spans="1:4">
      <c r="A100" s="338" t="s">
        <v>2180</v>
      </c>
      <c r="B100" s="364" t="e">
        <f>(B8-A8)/A8</f>
        <v>#VALUE!</v>
      </c>
      <c r="C100" s="364">
        <f>(C8-B8)/B8</f>
        <v>-1</v>
      </c>
      <c r="D100" s="364" t="e">
        <f>(D8-C8)/C8</f>
        <v>#DIV/0!</v>
      </c>
    </row>
    <row r="101" spans="1:4">
      <c r="A101" s="338" t="s">
        <v>2181</v>
      </c>
      <c r="B101" s="365">
        <f>B43/(B8+B9)</f>
        <v>1</v>
      </c>
      <c r="C101" s="365" t="e">
        <f>C43/(C8+C9)</f>
        <v>#DIV/0!</v>
      </c>
      <c r="D101" s="365" t="e">
        <f>D43/(D8+D9)</f>
        <v>#DIV/0!</v>
      </c>
    </row>
    <row r="102" spans="1:4">
      <c r="A102" s="338" t="s">
        <v>2182</v>
      </c>
      <c r="B102" s="365">
        <f>B45/(B8+B9)</f>
        <v>1</v>
      </c>
      <c r="C102" s="365" t="e">
        <f>C45/(C8+C9)</f>
        <v>#DIV/0!</v>
      </c>
      <c r="D102" s="365" t="e">
        <f>D45/(D8+D9)</f>
        <v>#DIV/0!</v>
      </c>
    </row>
    <row r="103" spans="1:4">
      <c r="A103" s="338" t="s">
        <v>2183</v>
      </c>
      <c r="B103" s="365">
        <f>B26/(B8+B9)</f>
        <v>1</v>
      </c>
      <c r="C103" s="365" t="e">
        <f>C26/(C8+C9)</f>
        <v>#DIV/0!</v>
      </c>
      <c r="D103" s="365" t="e">
        <f>D26/(D8+D9)</f>
        <v>#DIV/0!</v>
      </c>
    </row>
    <row r="104" spans="1:4">
      <c r="A104" s="338" t="s">
        <v>2184</v>
      </c>
      <c r="B104" s="365">
        <f>B32/(B8+B9)</f>
        <v>1</v>
      </c>
      <c r="C104" s="365" t="e">
        <f>C32/(C8+C9)</f>
        <v>#DIV/0!</v>
      </c>
      <c r="D104" s="365" t="e">
        <f>D32/(D8+D9)</f>
        <v>#DIV/0!</v>
      </c>
    </row>
    <row r="105" spans="1:4">
      <c r="A105" s="338" t="s">
        <v>2185</v>
      </c>
      <c r="B105" s="366" t="e">
        <f>(B63)/B57</f>
        <v>#DIV/0!</v>
      </c>
      <c r="C105" s="366" t="e">
        <f>(C63)/C57</f>
        <v>#DIV/0!</v>
      </c>
      <c r="D105" s="366" t="e">
        <f>(D63)/D57</f>
        <v>#DIV/0!</v>
      </c>
    </row>
    <row r="106" spans="1:4">
      <c r="A106" s="338" t="s">
        <v>14</v>
      </c>
      <c r="B106" s="366" t="e">
        <f>(B69)/B57</f>
        <v>#DIV/0!</v>
      </c>
      <c r="C106" s="366" t="e">
        <f>(C69)/C57</f>
        <v>#DIV/0!</v>
      </c>
      <c r="D106" s="366" t="e">
        <f>(D69)/D57</f>
        <v>#DIV/0!</v>
      </c>
    </row>
    <row r="107" spans="1:4">
      <c r="A107" s="338" t="s">
        <v>2186</v>
      </c>
      <c r="B107" s="366" t="e">
        <f>B32/(B28+B29+B30)</f>
        <v>#DIV/0!</v>
      </c>
      <c r="C107" s="366" t="e">
        <f>C32/(C28+C29+C30)</f>
        <v>#DIV/0!</v>
      </c>
      <c r="D107" s="366" t="e">
        <f>D32/(D28+D29+D30)</f>
        <v>#DIV/0!</v>
      </c>
    </row>
    <row r="108" spans="1:4">
      <c r="A108" s="338" t="s">
        <v>2187</v>
      </c>
      <c r="B108" s="366">
        <f>(B84+B85)/(B8)*365</f>
        <v>0</v>
      </c>
      <c r="C108" s="366" t="e">
        <f>(C84+C85)/(C8)*365</f>
        <v>#DIV/0!</v>
      </c>
      <c r="D108" s="366" t="e">
        <f>(D84+D85)/(D8)*365</f>
        <v>#DIV/0!</v>
      </c>
    </row>
    <row r="109" spans="1:4">
      <c r="A109" s="338" t="s">
        <v>2188</v>
      </c>
      <c r="B109" s="347">
        <f>IF(B12=0,0,B83/B12*365)</f>
        <v>0</v>
      </c>
      <c r="C109" s="347">
        <f>IF(C12=0,0,C83/C12*365)</f>
        <v>0</v>
      </c>
      <c r="D109" s="347">
        <f>IF(D12=0,0,D83/D12*365)</f>
        <v>0</v>
      </c>
    </row>
    <row r="110" spans="1:4">
      <c r="A110" s="338" t="s">
        <v>2189</v>
      </c>
      <c r="B110" s="347">
        <f>IF(B12=0,0,B65/B14*365)</f>
        <v>0</v>
      </c>
      <c r="C110" s="347">
        <f>IF(C12=0,0,C65/C14*365)</f>
        <v>0</v>
      </c>
      <c r="D110" s="347">
        <f>IF(D12=0,0,D65/D14*365)</f>
        <v>0</v>
      </c>
    </row>
    <row r="111" spans="1:4">
      <c r="A111" s="338" t="s">
        <v>2190</v>
      </c>
      <c r="B111" s="347">
        <f>B108+B109-B110</f>
        <v>0</v>
      </c>
      <c r="C111" s="347" t="e">
        <f>C108+C109-C110</f>
        <v>#DIV/0!</v>
      </c>
      <c r="D111" s="347" t="e">
        <f>D108+D109-D110</f>
        <v>#DIV/0!</v>
      </c>
    </row>
    <row r="112" spans="1:4">
      <c r="A112" s="338" t="s">
        <v>2191</v>
      </c>
      <c r="B112" s="347">
        <f>B82-B64</f>
        <v>0</v>
      </c>
      <c r="C112" s="347">
        <f>C82-C64</f>
        <v>0</v>
      </c>
      <c r="D112" s="347">
        <f>D82-D64</f>
        <v>0</v>
      </c>
    </row>
    <row r="113" spans="1:4">
      <c r="A113" s="338" t="s">
        <v>2192</v>
      </c>
      <c r="B113" s="347" t="e">
        <f>(B82-B88-B87+B90)/B64</f>
        <v>#DIV/0!</v>
      </c>
      <c r="C113" s="347" t="e">
        <f>(C82-C88-C87+C90)/C64</f>
        <v>#DIV/0!</v>
      </c>
      <c r="D113" s="347" t="e">
        <f>(D82-D88-D87+D90)/D64</f>
        <v>#DIV/0!</v>
      </c>
    </row>
    <row r="114" spans="1:4">
      <c r="A114" s="338" t="s">
        <v>2193</v>
      </c>
      <c r="B114" s="347" t="e">
        <f>(B82-B88-B87+B90+B84)/B64</f>
        <v>#DIV/0!</v>
      </c>
      <c r="C114" s="347" t="e">
        <f>(C82-C88-C87+C90+C84)/C64</f>
        <v>#DIV/0!</v>
      </c>
      <c r="D114" s="347" t="e">
        <f>(D82-D88-D87+D90+D84)/D64</f>
        <v>#DIV/0!</v>
      </c>
    </row>
    <row r="115" spans="1:4">
      <c r="A115" s="338" t="s">
        <v>2194</v>
      </c>
      <c r="B115" s="347">
        <f>B63/B26</f>
        <v>0</v>
      </c>
      <c r="C115" s="347" t="e">
        <f>C63/C26</f>
        <v>#DIV/0!</v>
      </c>
      <c r="D115" s="347" t="e">
        <f>D63/D26</f>
        <v>#DIV/0!</v>
      </c>
    </row>
    <row r="116" spans="1:4">
      <c r="A116" s="338" t="s">
        <v>2195</v>
      </c>
      <c r="B116" s="347" t="e">
        <f>(B26-B41)/(B27+B66)</f>
        <v>#DIV/0!</v>
      </c>
      <c r="C116" s="347" t="e">
        <f>(C26-C41)/(C27+C66)</f>
        <v>#DIV/0!</v>
      </c>
      <c r="D116" s="347" t="e">
        <f>(D26-D41)/(D27+D66)</f>
        <v>#DIV/0!</v>
      </c>
    </row>
    <row r="117" spans="1:4">
      <c r="A117" s="330"/>
      <c r="B117" s="367"/>
      <c r="C117" s="367"/>
      <c r="D117" s="368"/>
    </row>
    <row r="118" spans="1:4">
      <c r="A118" s="369" t="s">
        <v>2196</v>
      </c>
      <c r="B118" s="353">
        <f>B99</f>
        <v>42825</v>
      </c>
      <c r="C118" s="353">
        <f>C99</f>
        <v>43190</v>
      </c>
      <c r="D118" s="353">
        <f>D99</f>
        <v>43555</v>
      </c>
    </row>
    <row r="119" spans="1:4">
      <c r="A119" s="370" t="s">
        <v>2197</v>
      </c>
      <c r="B119" s="361"/>
      <c r="C119" s="361"/>
      <c r="D119" s="361"/>
    </row>
    <row r="120" spans="1:4">
      <c r="A120" s="343" t="s">
        <v>2198</v>
      </c>
      <c r="B120" s="371"/>
      <c r="C120" s="371">
        <f>C43</f>
        <v>0</v>
      </c>
      <c r="D120" s="371">
        <f>D43</f>
        <v>0</v>
      </c>
    </row>
    <row r="121" spans="1:4">
      <c r="A121" s="343" t="s">
        <v>2199</v>
      </c>
      <c r="B121" s="371"/>
      <c r="C121" s="371">
        <f>C34</f>
        <v>0</v>
      </c>
      <c r="D121" s="371">
        <f>D34</f>
        <v>0</v>
      </c>
    </row>
    <row r="122" spans="1:4">
      <c r="A122" s="343" t="s">
        <v>2200</v>
      </c>
      <c r="B122" s="371"/>
      <c r="C122" s="371">
        <f>C75-B75-C34</f>
        <v>0</v>
      </c>
      <c r="D122" s="371">
        <f>D75-C75-D34</f>
        <v>0</v>
      </c>
    </row>
    <row r="123" spans="1:4">
      <c r="A123" s="343" t="s">
        <v>2201</v>
      </c>
      <c r="B123" s="371"/>
      <c r="C123" s="371">
        <f>C35</f>
        <v>0</v>
      </c>
      <c r="D123" s="371">
        <f>D35</f>
        <v>0</v>
      </c>
    </row>
    <row r="124" spans="1:4">
      <c r="A124" s="343" t="s">
        <v>2202</v>
      </c>
      <c r="B124" s="371"/>
      <c r="C124" s="371">
        <f>C36</f>
        <v>0</v>
      </c>
      <c r="D124" s="371">
        <f>D36</f>
        <v>0</v>
      </c>
    </row>
    <row r="125" spans="1:4">
      <c r="A125" s="343" t="s">
        <v>2203</v>
      </c>
      <c r="B125" s="371"/>
      <c r="C125" s="371">
        <f>SUM(C120:C124)</f>
        <v>0</v>
      </c>
      <c r="D125" s="371">
        <f>SUM(D120:D124)</f>
        <v>0</v>
      </c>
    </row>
    <row r="126" spans="1:4">
      <c r="A126" s="343" t="s">
        <v>2204</v>
      </c>
      <c r="B126" s="371"/>
      <c r="C126" s="371">
        <f>(B82-B86)-(C82-C86)</f>
        <v>0</v>
      </c>
      <c r="D126" s="371">
        <f>(C82-C86)-(D82-D86)</f>
        <v>0</v>
      </c>
    </row>
    <row r="127" spans="1:4">
      <c r="A127" s="343" t="s">
        <v>2205</v>
      </c>
      <c r="B127" s="371"/>
      <c r="C127" s="371">
        <f>B93-C93</f>
        <v>0</v>
      </c>
      <c r="D127" s="371">
        <f>C93-D93</f>
        <v>0</v>
      </c>
    </row>
    <row r="128" spans="1:4">
      <c r="A128" s="343" t="s">
        <v>2206</v>
      </c>
      <c r="B128" s="371"/>
      <c r="C128" s="371">
        <f>C64-B64</f>
        <v>0</v>
      </c>
      <c r="D128" s="371">
        <f>D64-C64</f>
        <v>0</v>
      </c>
    </row>
    <row r="129" spans="1:4">
      <c r="A129" s="372" t="s">
        <v>2207</v>
      </c>
      <c r="B129" s="373"/>
      <c r="C129" s="374">
        <f>C125+C126+C128</f>
        <v>0</v>
      </c>
      <c r="D129" s="374">
        <f>D125+D126+D128</f>
        <v>0</v>
      </c>
    </row>
    <row r="130" spans="1:4">
      <c r="A130" s="375" t="s">
        <v>2208</v>
      </c>
      <c r="B130" s="373"/>
      <c r="C130" s="374">
        <f>C10</f>
        <v>0</v>
      </c>
      <c r="D130" s="374">
        <f>D10</f>
        <v>0</v>
      </c>
    </row>
    <row r="131" spans="1:4">
      <c r="A131" s="343"/>
      <c r="B131" s="361"/>
      <c r="C131" s="371"/>
      <c r="D131" s="371"/>
    </row>
    <row r="132" spans="1:4">
      <c r="A132" s="370" t="s">
        <v>2209</v>
      </c>
      <c r="B132" s="361"/>
      <c r="C132" s="371"/>
      <c r="D132" s="371"/>
    </row>
    <row r="133" spans="1:4">
      <c r="A133" s="343" t="s">
        <v>2210</v>
      </c>
      <c r="B133" s="371"/>
      <c r="C133" s="371">
        <f>B78+B75-C75-C78+B77-C77+B76-C76</f>
        <v>0</v>
      </c>
      <c r="D133" s="371">
        <f>C78+C75-D75-D78+C77-D77+C76-D76</f>
        <v>0</v>
      </c>
    </row>
    <row r="134" spans="1:4">
      <c r="A134" s="343" t="s">
        <v>2211</v>
      </c>
      <c r="B134" s="371"/>
      <c r="C134" s="371">
        <f>-(C84-B84+C87-B87+C90-B90)</f>
        <v>0</v>
      </c>
      <c r="D134" s="371">
        <f>-(D84-C84+D87-C87+D90-C90)</f>
        <v>0</v>
      </c>
    </row>
    <row r="135" spans="1:4">
      <c r="A135" s="343" t="s">
        <v>2212</v>
      </c>
      <c r="B135" s="371"/>
      <c r="C135" s="371">
        <f>B92-C92</f>
        <v>0</v>
      </c>
      <c r="D135" s="371">
        <f>C92-D92</f>
        <v>0</v>
      </c>
    </row>
    <row r="136" spans="1:4">
      <c r="A136" s="375" t="s">
        <v>2213</v>
      </c>
      <c r="B136" s="376"/>
      <c r="C136" s="374">
        <f>SUM(C133:C135)</f>
        <v>0</v>
      </c>
      <c r="D136" s="374">
        <f>SUM(D133:D135)</f>
        <v>0</v>
      </c>
    </row>
    <row r="137" spans="1:4">
      <c r="A137" s="343"/>
      <c r="B137" s="361"/>
      <c r="C137" s="371"/>
      <c r="D137" s="371"/>
    </row>
    <row r="138" spans="1:4">
      <c r="A138" s="370" t="s">
        <v>2214</v>
      </c>
      <c r="B138" s="361"/>
      <c r="C138" s="371"/>
      <c r="D138" s="371"/>
    </row>
    <row r="139" spans="1:4">
      <c r="A139" s="343" t="s">
        <v>2215</v>
      </c>
      <c r="B139" s="371"/>
      <c r="C139" s="371">
        <f>C59-B59</f>
        <v>0</v>
      </c>
      <c r="D139" s="371">
        <f>D59-C59</f>
        <v>0</v>
      </c>
    </row>
    <row r="140" spans="1:4">
      <c r="A140" s="343" t="s">
        <v>2216</v>
      </c>
      <c r="B140" s="371"/>
      <c r="C140" s="371">
        <f>C60+C61-B60-B61</f>
        <v>0</v>
      </c>
      <c r="D140" s="371">
        <f>D60+D61-C60-C61</f>
        <v>0</v>
      </c>
    </row>
    <row r="141" spans="1:4">
      <c r="A141" s="343" t="s">
        <v>2217</v>
      </c>
      <c r="B141" s="371"/>
      <c r="C141" s="371">
        <f>(C55-C42)-B55</f>
        <v>0</v>
      </c>
      <c r="D141" s="371">
        <f>(D55-D42)-C55</f>
        <v>0</v>
      </c>
    </row>
    <row r="142" spans="1:4">
      <c r="A142" s="343" t="s">
        <v>2218</v>
      </c>
      <c r="B142" s="371"/>
      <c r="C142" s="371">
        <f>C56-B56</f>
        <v>0</v>
      </c>
      <c r="D142" s="371">
        <f>D56-C56</f>
        <v>0</v>
      </c>
    </row>
    <row r="143" spans="1:4">
      <c r="A143" s="375" t="s">
        <v>2219</v>
      </c>
      <c r="B143" s="376"/>
      <c r="C143" s="374">
        <f>SUM(C139:C142)</f>
        <v>0</v>
      </c>
      <c r="D143" s="374">
        <f>SUM(D139:D142)</f>
        <v>0</v>
      </c>
    </row>
    <row r="144" spans="1:4">
      <c r="A144" s="375" t="s">
        <v>2220</v>
      </c>
      <c r="B144" s="376"/>
      <c r="C144" s="374">
        <f>C129+C130+C136+C143</f>
        <v>0</v>
      </c>
      <c r="D144" s="374">
        <f>D129+D130+D136+D143</f>
        <v>0</v>
      </c>
    </row>
    <row r="145" spans="1:4">
      <c r="A145" s="343"/>
      <c r="B145" s="361"/>
      <c r="C145" s="371"/>
      <c r="D145" s="371"/>
    </row>
    <row r="146" spans="1:4">
      <c r="A146" s="375" t="s">
        <v>2221</v>
      </c>
      <c r="B146" s="376"/>
      <c r="C146" s="377">
        <f>B86</f>
        <v>0</v>
      </c>
      <c r="D146" s="377">
        <f>C86</f>
        <v>0</v>
      </c>
    </row>
    <row r="147" spans="1:4">
      <c r="A147" s="375" t="s">
        <v>2222</v>
      </c>
      <c r="B147" s="376"/>
      <c r="C147" s="377">
        <f>C86</f>
        <v>0</v>
      </c>
      <c r="D147" s="377">
        <f>D86</f>
        <v>0</v>
      </c>
    </row>
    <row r="148" spans="1:4">
      <c r="A148" s="343"/>
      <c r="B148" s="361"/>
      <c r="C148" s="371"/>
      <c r="D148" s="371"/>
    </row>
    <row r="149" spans="1:4">
      <c r="A149" s="343" t="s">
        <v>2223</v>
      </c>
      <c r="B149" s="361"/>
      <c r="C149" s="371">
        <f>C146+C144-C147</f>
        <v>0</v>
      </c>
      <c r="D149" s="371">
        <f>D146+D144-D147</f>
        <v>0</v>
      </c>
    </row>
    <row r="150" spans="1:4"/>
    <row r="151" spans="1:4"/>
    <row r="152" spans="1:4" hidden="1"/>
    <row r="153" spans="1:4" hidden="1"/>
    <row r="154" spans="1:4" hidden="1"/>
    <row r="155" spans="1:4" hidden="1"/>
    <row r="156" spans="1:4" hidden="1"/>
    <row r="157" spans="1:4" hidden="1"/>
    <row r="158" spans="1:4" hidden="1"/>
    <row r="159" spans="1:4" hidden="1"/>
    <row r="160" spans="1:4" hidden="1"/>
    <row r="161" hidden="1"/>
    <row r="162" hidden="1"/>
    <row r="163" hidden="1"/>
    <row r="164" hidden="1"/>
  </sheetData>
  <sheetProtection password="857C" sheet="1" objects="1" scenarios="1" formatCells="0" formatColumns="0" formatRows="0"/>
  <mergeCells count="1">
    <mergeCell ref="A3:A4"/>
  </mergeCells>
  <pageMargins left="0.69930555555555496" right="0.69930555555555496" top="0.75" bottom="0.75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97"/>
  <sheetViews>
    <sheetView showGridLines="0" zoomScaleNormal="100" workbookViewId="0"/>
  </sheetViews>
  <sheetFormatPr defaultRowHeight="15" zeroHeight="1"/>
  <cols>
    <col min="1" max="1" width="5.140625" style="119" customWidth="1"/>
    <col min="2" max="2" width="10.5703125" style="123" customWidth="1"/>
    <col min="3" max="3" width="17" style="123" customWidth="1"/>
    <col min="4" max="4" width="13.28515625" style="123" customWidth="1"/>
    <col min="5" max="5" width="12.140625" style="123" customWidth="1"/>
    <col min="6" max="6" width="14.140625" style="123" customWidth="1"/>
    <col min="7" max="9" width="9.140625" style="123" customWidth="1"/>
    <col min="10" max="10" width="15.28515625" style="123" customWidth="1"/>
    <col min="11" max="11" width="11" style="123" customWidth="1"/>
    <col min="12" max="12" width="9.140625" style="123" customWidth="1"/>
    <col min="13" max="13" width="16" style="123" customWidth="1"/>
    <col min="14" max="14" width="11.85546875" style="123" customWidth="1"/>
    <col min="15" max="15" width="13.28515625" style="124" customWidth="1"/>
    <col min="16" max="19" width="9.140625" style="124" customWidth="1"/>
    <col min="20" max="21" width="9.140625" style="120" customWidth="1"/>
    <col min="22" max="29" width="11.5703125" style="119" hidden="1" customWidth="1"/>
    <col min="30" max="1025" width="9.140625" style="119" hidden="1" customWidth="1"/>
  </cols>
  <sheetData>
    <row r="1" spans="2:21" s="118" customFormat="1">
      <c r="B1" s="378" t="s">
        <v>2224</v>
      </c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121"/>
      <c r="U1" s="121"/>
    </row>
    <row r="2" spans="2:21" s="385" customFormat="1" ht="36" customHeight="1">
      <c r="B2" s="380" t="s">
        <v>2225</v>
      </c>
      <c r="C2" s="381" t="s">
        <v>2226</v>
      </c>
      <c r="D2" s="382" t="s">
        <v>190</v>
      </c>
      <c r="E2" s="382" t="s">
        <v>191</v>
      </c>
      <c r="F2" s="382" t="s">
        <v>2227</v>
      </c>
      <c r="G2" s="383" t="s">
        <v>192</v>
      </c>
      <c r="H2" s="383" t="s">
        <v>2228</v>
      </c>
      <c r="I2" s="381" t="s">
        <v>2229</v>
      </c>
      <c r="J2" s="383" t="s">
        <v>2230</v>
      </c>
      <c r="K2" s="547" t="s">
        <v>2231</v>
      </c>
      <c r="L2" s="547"/>
      <c r="M2" s="383" t="s">
        <v>24</v>
      </c>
      <c r="N2" s="383" t="s">
        <v>193</v>
      </c>
      <c r="O2" s="383" t="s">
        <v>2232</v>
      </c>
      <c r="P2" s="383" t="s">
        <v>2233</v>
      </c>
      <c r="Q2" s="383" t="s">
        <v>2234</v>
      </c>
      <c r="R2" s="383" t="s">
        <v>2235</v>
      </c>
      <c r="S2" s="383" t="s">
        <v>2236</v>
      </c>
      <c r="T2" s="384"/>
      <c r="U2" s="384"/>
    </row>
    <row r="3" spans="2:21">
      <c r="B3" s="386">
        <v>1</v>
      </c>
      <c r="C3" s="387">
        <f>G22</f>
        <v>0</v>
      </c>
      <c r="D3" s="387">
        <f>C23</f>
        <v>0</v>
      </c>
      <c r="E3" s="388">
        <f>F23</f>
        <v>0</v>
      </c>
      <c r="F3" s="387">
        <f>J23</f>
        <v>0</v>
      </c>
      <c r="G3" s="387" t="str">
        <f>IF(F3="CC/OD Account",M23,"")</f>
        <v/>
      </c>
      <c r="H3" s="389" t="str">
        <f>IF(F3="CC/OD Account",MAX(F25:F30),"")</f>
        <v/>
      </c>
      <c r="I3" s="390" t="str">
        <f>IF(SUM(C25:C30)=0,"",AVERAGE(C25:C30))</f>
        <v/>
      </c>
      <c r="J3" s="389" t="str">
        <f>IF(F3="CC/OD Account",AVERAGE(F25:F30),"")</f>
        <v/>
      </c>
      <c r="K3" s="546" t="str">
        <f>IF(SUM(G25:G30)=0,"",ROUND(AVERAGE(G25:G30),))</f>
        <v/>
      </c>
      <c r="L3" s="546"/>
      <c r="M3" s="391" t="str">
        <f>IF(H31&lt;=0,"",I31/H31)</f>
        <v/>
      </c>
      <c r="N3" s="391" t="str">
        <f>IF(H31&lt;=0,"",J31/G31)</f>
        <v/>
      </c>
      <c r="O3" s="390">
        <f>MIN(K25:K30)</f>
        <v>0</v>
      </c>
      <c r="P3" s="390">
        <f>MAX(K25:K30)</f>
        <v>0</v>
      </c>
      <c r="Q3" s="390">
        <f>E32</f>
        <v>0</v>
      </c>
      <c r="R3" s="387">
        <f>M22</f>
        <v>0</v>
      </c>
      <c r="S3" s="390">
        <f>IF(R3="Y",Q3,0)</f>
        <v>0</v>
      </c>
    </row>
    <row r="4" spans="2:21">
      <c r="B4" s="386">
        <v>2</v>
      </c>
      <c r="C4" s="387">
        <f>G35</f>
        <v>0</v>
      </c>
      <c r="D4" s="387">
        <f>C36</f>
        <v>0</v>
      </c>
      <c r="E4" s="387">
        <f>F36</f>
        <v>0</v>
      </c>
      <c r="F4" s="387">
        <f>J36</f>
        <v>0</v>
      </c>
      <c r="G4" s="387">
        <f>M36</f>
        <v>0</v>
      </c>
      <c r="H4" s="389" t="str">
        <f>IF(F4="CC/OD Account",MAX(F38:F43),"")</f>
        <v/>
      </c>
      <c r="I4" s="390" t="str">
        <f>IF(SUM(C38:C43)=0,"",AVERAGE(C38:C43))</f>
        <v/>
      </c>
      <c r="J4" s="389" t="str">
        <f>IF(F4="CC/OD Account",AVERAGE(F38:F43),"")</f>
        <v/>
      </c>
      <c r="K4" s="546" t="str">
        <f>IF(SUM(G38:G43)=0,"",ROUND(AVERAGE(G38:G43),))</f>
        <v/>
      </c>
      <c r="L4" s="546"/>
      <c r="M4" s="391" t="str">
        <f>IF(H44&lt;=0,"",I44/H44)</f>
        <v/>
      </c>
      <c r="N4" s="391" t="str">
        <f>IF(G44&lt;=0,"",J44/G44)</f>
        <v/>
      </c>
      <c r="O4" s="390">
        <f>MIN(K38:K43)</f>
        <v>0</v>
      </c>
      <c r="P4" s="390">
        <f>MAX(K38:K43)</f>
        <v>0</v>
      </c>
      <c r="Q4" s="390">
        <f>E45</f>
        <v>0</v>
      </c>
      <c r="R4" s="387" t="str">
        <f>M35</f>
        <v>Y</v>
      </c>
      <c r="S4" s="390">
        <f>IF(R4="Y",Q4,0)</f>
        <v>0</v>
      </c>
    </row>
    <row r="5" spans="2:21">
      <c r="B5" s="386">
        <v>3</v>
      </c>
      <c r="C5" s="387">
        <f>G48</f>
        <v>0</v>
      </c>
      <c r="D5" s="387">
        <f>C49</f>
        <v>0</v>
      </c>
      <c r="E5" s="387">
        <f>F49</f>
        <v>0</v>
      </c>
      <c r="F5" s="387">
        <f>J49</f>
        <v>0</v>
      </c>
      <c r="G5" s="387">
        <f>M49</f>
        <v>0</v>
      </c>
      <c r="H5" s="389" t="str">
        <f>IF(F5="CC/OD Account",MAX(F51:F56),"")</f>
        <v/>
      </c>
      <c r="I5" s="390" t="str">
        <f>IF(SUM(C51:C56)=0,"",AVERAGE(C51:C56))</f>
        <v/>
      </c>
      <c r="J5" s="389" t="str">
        <f>IF(F5="CC/OD Account",AVERAGE(F51:F56),"")</f>
        <v/>
      </c>
      <c r="K5" s="546" t="str">
        <f>IF(SUM(G51:G56)=0,"",ROUND(AVERAGE(G51:G56),))</f>
        <v/>
      </c>
      <c r="L5" s="546"/>
      <c r="M5" s="391" t="str">
        <f>IF(H57&lt;=0,"",I57/H57)</f>
        <v/>
      </c>
      <c r="N5" s="391" t="str">
        <f>IF(G57&lt;=0,"",J57/G57)</f>
        <v/>
      </c>
      <c r="O5" s="390">
        <f>MIN(K51:K56)</f>
        <v>0</v>
      </c>
      <c r="P5" s="390">
        <f>MAX(K51:K56)</f>
        <v>0</v>
      </c>
      <c r="Q5" s="390">
        <f>E58</f>
        <v>0</v>
      </c>
      <c r="R5" s="387">
        <f>M48</f>
        <v>0</v>
      </c>
      <c r="S5" s="390">
        <f>IF(R5="Y",Q5,0)</f>
        <v>0</v>
      </c>
    </row>
    <row r="6" spans="2:21">
      <c r="B6" s="386">
        <v>4</v>
      </c>
      <c r="C6" s="387">
        <f>G61</f>
        <v>0</v>
      </c>
      <c r="D6" s="387">
        <f>C62</f>
        <v>0</v>
      </c>
      <c r="E6" s="387">
        <f>F62</f>
        <v>0</v>
      </c>
      <c r="F6" s="387">
        <f>J62</f>
        <v>0</v>
      </c>
      <c r="G6" s="387">
        <f>M62</f>
        <v>0</v>
      </c>
      <c r="H6" s="389" t="str">
        <f>IF(F6="CC/OD Account",MAX(F64:F69),"")</f>
        <v/>
      </c>
      <c r="I6" s="390" t="str">
        <f>IF(SUM(C64:C69)=0,"",AVERAGE(C64:C69))</f>
        <v/>
      </c>
      <c r="J6" s="389" t="str">
        <f>IF(F6="CC/OD Account",AVERAGE(F64:F69),"")</f>
        <v/>
      </c>
      <c r="K6" s="546" t="str">
        <f>IF(SUM(G64:G69)=0,"",ROUND(AVERAGE(G64:G69),))</f>
        <v/>
      </c>
      <c r="L6" s="546"/>
      <c r="M6" s="391" t="str">
        <f>IF(H70&lt;=0,"",I70/H70)</f>
        <v/>
      </c>
      <c r="N6" s="391" t="str">
        <f>IF(G70&lt;=0,"",J70/G70)</f>
        <v/>
      </c>
      <c r="O6" s="390">
        <f>MIN(K64:K69)</f>
        <v>0</v>
      </c>
      <c r="P6" s="390">
        <f>MAX(K64:K69)</f>
        <v>0</v>
      </c>
      <c r="Q6" s="390">
        <f>E71</f>
        <v>0</v>
      </c>
      <c r="R6" s="387" t="str">
        <f>M61</f>
        <v>Y</v>
      </c>
      <c r="S6" s="390">
        <f>IF(R6="Y",Q6,0)</f>
        <v>0</v>
      </c>
    </row>
    <row r="7" spans="2:21">
      <c r="B7" s="386">
        <v>5</v>
      </c>
      <c r="C7" s="387">
        <f>G74</f>
        <v>0</v>
      </c>
      <c r="D7" s="387">
        <f>C75</f>
        <v>0</v>
      </c>
      <c r="E7" s="387">
        <f>F75</f>
        <v>0</v>
      </c>
      <c r="F7" s="387">
        <f>J75</f>
        <v>0</v>
      </c>
      <c r="G7" s="387">
        <f>M75</f>
        <v>0</v>
      </c>
      <c r="H7" s="389" t="str">
        <f>IF(F7="CC/OD Account",MAX(F77:F82),"")</f>
        <v/>
      </c>
      <c r="I7" s="390" t="str">
        <f>IF(SUM(C77:C82)=0,"",AVERAGE(C77:C82))</f>
        <v/>
      </c>
      <c r="J7" s="389" t="str">
        <f>IF(F7="CC/OD Account",AVERAGE(F77:F82),"")</f>
        <v/>
      </c>
      <c r="K7" s="546" t="str">
        <f>IF(SUM(G77:G82)=0,"",ROUND(AVERAGE(G77:G82),))</f>
        <v/>
      </c>
      <c r="L7" s="546"/>
      <c r="M7" s="391" t="str">
        <f>IF(I83&lt;=0,"",I83/H83)</f>
        <v/>
      </c>
      <c r="N7" s="391" t="str">
        <f>IF(G83&lt;=0,"",J83/G83)</f>
        <v/>
      </c>
      <c r="O7" s="390">
        <f>MIN(K77:K82)</f>
        <v>0</v>
      </c>
      <c r="P7" s="390">
        <f>MAX(K77:K82)</f>
        <v>0</v>
      </c>
      <c r="Q7" s="390">
        <f>E84</f>
        <v>0</v>
      </c>
      <c r="R7" s="387" t="str">
        <f>M74</f>
        <v>Y</v>
      </c>
      <c r="S7" s="390">
        <f>IF(R7="Y",Q7,0)</f>
        <v>0</v>
      </c>
    </row>
    <row r="8" spans="2:21" s="118" customFormat="1" ht="12">
      <c r="B8" s="546"/>
      <c r="C8" s="546"/>
      <c r="D8" s="546"/>
      <c r="E8" s="546"/>
      <c r="F8" s="546"/>
      <c r="G8" s="546"/>
      <c r="H8" s="546"/>
      <c r="I8" s="546"/>
      <c r="J8" s="546"/>
      <c r="K8" s="546"/>
      <c r="L8" s="546"/>
      <c r="M8" s="546"/>
      <c r="N8" s="546"/>
      <c r="O8" s="546"/>
      <c r="P8" s="546"/>
      <c r="Q8" s="546"/>
      <c r="R8" s="546"/>
      <c r="S8" s="392">
        <f>SUM(S3:S7)</f>
        <v>0</v>
      </c>
      <c r="T8" s="121"/>
      <c r="U8" s="121"/>
    </row>
    <row r="9" spans="2:21" s="121" customFormat="1" ht="24">
      <c r="B9" s="122"/>
      <c r="C9" s="122"/>
      <c r="D9" s="122"/>
      <c r="E9" s="122"/>
      <c r="F9" s="122"/>
      <c r="G9" s="122"/>
      <c r="H9" s="122"/>
      <c r="I9" s="393" t="s">
        <v>2237</v>
      </c>
      <c r="J9" s="394"/>
      <c r="K9" s="394"/>
      <c r="L9" s="394"/>
      <c r="M9" s="395" t="e">
        <f>(I31+I44+I57+I70+I83)/(H83+H70+H57+H44+H31)</f>
        <v>#DIV/0!</v>
      </c>
      <c r="N9" s="395" t="e">
        <f>(J31+J44+J57+J70+J83)/(G83+G70+G57+G44+G31)</f>
        <v>#DIV/0!</v>
      </c>
      <c r="O9" s="122"/>
      <c r="P9" s="122"/>
      <c r="Q9" s="122"/>
      <c r="R9" s="396" t="s">
        <v>2238</v>
      </c>
      <c r="S9" s="397" t="e">
        <f>S8/'GST-VAT'!B16</f>
        <v>#DIV/0!</v>
      </c>
    </row>
    <row r="10" spans="2:21" s="121" customFormat="1" ht="36">
      <c r="B10" s="122"/>
      <c r="C10" s="122"/>
      <c r="D10" s="122"/>
      <c r="E10" s="122"/>
      <c r="F10" s="122"/>
      <c r="G10" s="398" t="s">
        <v>2239</v>
      </c>
      <c r="H10" s="399">
        <f>IF(COUNTIFS(F3:F7,"*CC/OD Account*")&gt;0,SUMIF(F3:F7,"*CC/OD Account*",J3:J7)/COUNTIFS(F3:F7,"*CC/OD Account*",J3:J7,"&gt;0"),0)</f>
        <v>0</v>
      </c>
      <c r="I10" s="122"/>
      <c r="J10" s="398" t="s">
        <v>194</v>
      </c>
      <c r="K10" s="400">
        <f>COUNTIF('Existing Loans'!Q4:V135,"*Bounce*")</f>
        <v>0</v>
      </c>
      <c r="L10" s="122"/>
      <c r="O10" s="122"/>
      <c r="P10" s="122"/>
      <c r="Q10" s="122"/>
      <c r="R10" s="396" t="s">
        <v>2240</v>
      </c>
      <c r="S10" s="397" t="e">
        <f>S8/'Fin-1'!D8</f>
        <v>#DIV/0!</v>
      </c>
    </row>
    <row r="11" spans="2:21" s="121" customFormat="1" ht="12.75" thickBot="1"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</row>
    <row r="12" spans="2:21" s="121" customFormat="1" ht="16.5" thickBot="1">
      <c r="B12" s="122"/>
      <c r="C12" s="401" t="s">
        <v>2241</v>
      </c>
      <c r="D12" s="402"/>
      <c r="E12" s="403"/>
      <c r="F12" s="403"/>
      <c r="G12" s="403"/>
      <c r="H12" s="404" t="s">
        <v>2242</v>
      </c>
      <c r="I12" s="405"/>
      <c r="J12" s="548" t="str">
        <f ca="1">IF(AND(N17&gt;98%,'Customer Details'!I8="Trading"),"Funding Not Allowed","Utilisation Norm Met")</f>
        <v>Utilisation Norm Met</v>
      </c>
      <c r="K12" s="548"/>
      <c r="L12" s="406"/>
      <c r="M12" s="407" t="s">
        <v>2243</v>
      </c>
      <c r="N12" s="408" t="e">
        <f>(H31+H44+H57+H70+H83)/(G31+G44+G57+G70+G83)</f>
        <v>#DIV/0!</v>
      </c>
      <c r="O12" s="122"/>
      <c r="P12" s="122"/>
      <c r="Q12" s="122"/>
      <c r="R12" s="122"/>
      <c r="S12" s="122"/>
    </row>
    <row r="13" spans="2:21" s="121" customFormat="1" ht="26.25" thickBot="1">
      <c r="B13" s="122"/>
      <c r="C13" s="409" t="s">
        <v>2244</v>
      </c>
      <c r="D13" s="410">
        <f>'Customer Details'!C24</f>
        <v>0</v>
      </c>
      <c r="E13" s="125"/>
      <c r="F13" s="125"/>
      <c r="G13" s="125"/>
      <c r="H13" s="411"/>
      <c r="I13" s="412"/>
      <c r="J13" s="413"/>
      <c r="K13" s="411"/>
      <c r="L13" s="414"/>
      <c r="M13" s="407" t="s">
        <v>2245</v>
      </c>
      <c r="N13" s="408" t="e">
        <f>(D31+D44+D57+D70+D83)/(C31+C44+C57+C70+C83)</f>
        <v>#DIV/0!</v>
      </c>
      <c r="O13" s="122"/>
      <c r="P13" s="122"/>
      <c r="Q13" s="122"/>
      <c r="R13" s="122"/>
      <c r="S13" s="122"/>
    </row>
    <row r="14" spans="2:21" s="121" customFormat="1" ht="26.25" thickBot="1">
      <c r="B14" s="122"/>
      <c r="C14" s="409" t="s">
        <v>2246</v>
      </c>
      <c r="D14" s="410">
        <f>'Customer Details'!C25</f>
        <v>0</v>
      </c>
      <c r="E14" s="125"/>
      <c r="F14" s="125"/>
      <c r="G14" s="125"/>
      <c r="H14" s="415" t="s">
        <v>2247</v>
      </c>
      <c r="I14" s="125"/>
      <c r="J14" s="125"/>
      <c r="K14" s="125"/>
      <c r="L14" s="125"/>
      <c r="M14" s="125"/>
      <c r="N14" s="416"/>
      <c r="O14" s="122"/>
      <c r="P14" s="122"/>
      <c r="Q14" s="122"/>
      <c r="R14" s="122"/>
      <c r="S14" s="122"/>
    </row>
    <row r="15" spans="2:21" s="121" customFormat="1" ht="12.75" customHeight="1" thickBot="1">
      <c r="B15" s="122"/>
      <c r="C15" s="549" t="s">
        <v>2248</v>
      </c>
      <c r="D15" s="549"/>
      <c r="E15" s="549"/>
      <c r="F15" s="417"/>
      <c r="G15" s="125"/>
      <c r="H15" s="550" t="s">
        <v>2249</v>
      </c>
      <c r="I15" s="550"/>
      <c r="J15" s="550"/>
      <c r="K15" s="418" t="e">
        <f>(O3+O4-(F15/10^5))/(CAM!C10/10^5)</f>
        <v>#NUM!</v>
      </c>
      <c r="L15" s="125"/>
      <c r="M15" s="407" t="s">
        <v>2250</v>
      </c>
      <c r="N15" s="419">
        <f>E32+E45</f>
        <v>0</v>
      </c>
      <c r="O15" s="122"/>
      <c r="P15" s="122"/>
      <c r="Q15" s="122"/>
      <c r="R15" s="122"/>
      <c r="S15" s="122"/>
    </row>
    <row r="16" spans="2:21" s="121" customFormat="1" ht="12.75" thickBot="1">
      <c r="B16" s="122"/>
      <c r="C16" s="420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416"/>
      <c r="O16" s="122"/>
      <c r="P16" s="122"/>
      <c r="Q16" s="122"/>
      <c r="R16" s="122"/>
      <c r="S16" s="122"/>
    </row>
    <row r="17" spans="2:19" s="121" customFormat="1" ht="12.75" customHeight="1" thickBot="1">
      <c r="B17" s="122"/>
      <c r="C17" s="550" t="s">
        <v>2251</v>
      </c>
      <c r="D17" s="550"/>
      <c r="E17" s="550"/>
      <c r="F17" s="421" t="e">
        <f>(K44+K31-(F15/10^5))/(CAM!C10/10^5)</f>
        <v>#NUM!</v>
      </c>
      <c r="G17" s="125"/>
      <c r="H17" s="550" t="s">
        <v>2252</v>
      </c>
      <c r="I17" s="550"/>
      <c r="J17" s="550"/>
      <c r="K17" s="422" t="e">
        <f>SUM(C25:C27,C38:C40,C51:C53,C64:C66,C77:C79)/SUM(C28:C30,C41:C43,C54:C56,C67:C69,C80:C82)-100%</f>
        <v>#DIV/0!</v>
      </c>
      <c r="L17" s="125"/>
      <c r="M17" s="407" t="s">
        <v>2253</v>
      </c>
      <c r="N17" s="423">
        <f>H10</f>
        <v>0</v>
      </c>
      <c r="O17" s="122"/>
      <c r="P17" s="122"/>
      <c r="Q17" s="122"/>
      <c r="R17" s="122"/>
      <c r="S17" s="122"/>
    </row>
    <row r="18" spans="2:19" s="121" customFormat="1" ht="12.75" thickBot="1">
      <c r="B18" s="122"/>
      <c r="C18" s="424"/>
      <c r="D18" s="425"/>
      <c r="E18" s="425"/>
      <c r="F18" s="425"/>
      <c r="G18" s="425"/>
      <c r="H18" s="425"/>
      <c r="I18" s="425"/>
      <c r="J18" s="425"/>
      <c r="K18" s="425"/>
      <c r="L18" s="425"/>
      <c r="M18" s="425"/>
      <c r="N18" s="426"/>
      <c r="O18" s="122"/>
      <c r="P18" s="122"/>
      <c r="Q18" s="122"/>
      <c r="R18" s="122"/>
      <c r="S18" s="122"/>
    </row>
    <row r="19" spans="2:19" s="121" customFormat="1" ht="12"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</row>
    <row r="20" spans="2:19" s="120" customFormat="1">
      <c r="B20" s="126" t="s">
        <v>195</v>
      </c>
      <c r="C20" s="127"/>
      <c r="D20" s="127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</row>
    <row r="21" spans="2:19" s="120" customFormat="1" ht="12"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</row>
    <row r="22" spans="2:19" s="120" customFormat="1" ht="12.75" thickBot="1">
      <c r="B22" s="427" t="s">
        <v>196</v>
      </c>
      <c r="C22" s="123"/>
      <c r="D22" s="551" t="s">
        <v>197</v>
      </c>
      <c r="E22" s="551"/>
      <c r="F22" s="551"/>
      <c r="G22" s="552"/>
      <c r="H22" s="552"/>
      <c r="I22" s="552"/>
      <c r="J22" s="551" t="s">
        <v>2254</v>
      </c>
      <c r="K22" s="551"/>
      <c r="L22" s="551"/>
      <c r="M22" s="428"/>
      <c r="O22" s="124"/>
      <c r="P22" s="124"/>
      <c r="Q22" s="124"/>
      <c r="R22" s="124"/>
    </row>
    <row r="23" spans="2:19" s="119" customFormat="1" ht="12">
      <c r="B23" s="128" t="s">
        <v>190</v>
      </c>
      <c r="C23" s="553"/>
      <c r="D23" s="553"/>
      <c r="E23" s="429" t="s">
        <v>191</v>
      </c>
      <c r="F23" s="553"/>
      <c r="G23" s="553"/>
      <c r="H23" s="554" t="s">
        <v>199</v>
      </c>
      <c r="I23" s="554"/>
      <c r="J23" s="430"/>
      <c r="K23" s="554" t="s">
        <v>201</v>
      </c>
      <c r="L23" s="554"/>
      <c r="M23" s="321"/>
      <c r="N23" s="120"/>
    </row>
    <row r="24" spans="2:19" s="119" customFormat="1" ht="36">
      <c r="B24" s="431" t="s">
        <v>202</v>
      </c>
      <c r="C24" s="432" t="s">
        <v>203</v>
      </c>
      <c r="D24" s="432" t="s">
        <v>2255</v>
      </c>
      <c r="E24" s="432" t="s">
        <v>192</v>
      </c>
      <c r="F24" s="432" t="s">
        <v>205</v>
      </c>
      <c r="G24" s="432" t="s">
        <v>206</v>
      </c>
      <c r="H24" s="432" t="s">
        <v>207</v>
      </c>
      <c r="I24" s="432" t="s">
        <v>24</v>
      </c>
      <c r="J24" s="432" t="s">
        <v>193</v>
      </c>
      <c r="K24" s="432" t="s">
        <v>2256</v>
      </c>
      <c r="L24" s="432" t="s">
        <v>204</v>
      </c>
      <c r="M24" s="433" t="s">
        <v>2257</v>
      </c>
    </row>
    <row r="25" spans="2:19" s="129" customFormat="1" ht="12">
      <c r="B25" s="434">
        <v>43647</v>
      </c>
      <c r="C25" s="130"/>
      <c r="D25" s="130"/>
      <c r="E25" s="132"/>
      <c r="F25" s="389" t="str">
        <f t="shared" ref="F25:F30" si="0">IF($J$23="CC/OD Account",IF(L25="","",L25/E25),"")</f>
        <v/>
      </c>
      <c r="G25" s="435"/>
      <c r="H25" s="132"/>
      <c r="I25" s="132"/>
      <c r="J25" s="132"/>
      <c r="K25" s="130"/>
      <c r="L25" s="130"/>
      <c r="M25" s="436">
        <v>0</v>
      </c>
      <c r="O25" s="437" t="s">
        <v>208</v>
      </c>
      <c r="P25" s="438"/>
      <c r="Q25" s="438"/>
    </row>
    <row r="26" spans="2:19" s="119" customFormat="1" ht="12">
      <c r="B26" s="439">
        <f>EDATE(B25,-1)</f>
        <v>43617</v>
      </c>
      <c r="C26" s="130"/>
      <c r="D26" s="130"/>
      <c r="E26" s="132"/>
      <c r="F26" s="389" t="str">
        <f t="shared" si="0"/>
        <v/>
      </c>
      <c r="G26" s="435"/>
      <c r="H26" s="132"/>
      <c r="I26" s="132"/>
      <c r="J26" s="132"/>
      <c r="K26" s="130"/>
      <c r="L26" s="130"/>
      <c r="M26" s="436">
        <v>0</v>
      </c>
      <c r="O26" s="440" t="s">
        <v>200</v>
      </c>
      <c r="P26" s="441"/>
      <c r="Q26" s="441" t="s">
        <v>198</v>
      </c>
    </row>
    <row r="27" spans="2:19" s="119" customFormat="1" ht="12">
      <c r="B27" s="439">
        <f>EDATE(B26,-1)</f>
        <v>43586</v>
      </c>
      <c r="C27" s="130"/>
      <c r="D27" s="130"/>
      <c r="E27" s="132"/>
      <c r="F27" s="389" t="str">
        <f t="shared" si="0"/>
        <v/>
      </c>
      <c r="G27" s="435"/>
      <c r="H27" s="132"/>
      <c r="I27" s="132"/>
      <c r="J27" s="132"/>
      <c r="K27" s="130"/>
      <c r="L27" s="130"/>
      <c r="M27" s="436">
        <v>0</v>
      </c>
      <c r="O27" s="441" t="s">
        <v>209</v>
      </c>
      <c r="P27" s="441"/>
      <c r="Q27" s="441" t="s">
        <v>210</v>
      </c>
    </row>
    <row r="28" spans="2:19" s="119" customFormat="1" ht="12">
      <c r="B28" s="439">
        <f>EDATE(B27,-1)</f>
        <v>43556</v>
      </c>
      <c r="C28" s="130"/>
      <c r="D28" s="130"/>
      <c r="E28" s="132"/>
      <c r="F28" s="389" t="str">
        <f t="shared" si="0"/>
        <v/>
      </c>
      <c r="G28" s="435"/>
      <c r="H28" s="132"/>
      <c r="I28" s="132"/>
      <c r="J28" s="132"/>
      <c r="K28" s="130"/>
      <c r="L28" s="130"/>
      <c r="M28" s="436">
        <v>0</v>
      </c>
    </row>
    <row r="29" spans="2:19" s="119" customFormat="1" ht="12">
      <c r="B29" s="439">
        <f>EDATE(B28,-1)</f>
        <v>43525</v>
      </c>
      <c r="C29" s="130"/>
      <c r="D29" s="130"/>
      <c r="E29" s="132"/>
      <c r="F29" s="389" t="str">
        <f t="shared" si="0"/>
        <v/>
      </c>
      <c r="G29" s="435"/>
      <c r="H29" s="132"/>
      <c r="I29" s="132"/>
      <c r="J29" s="132"/>
      <c r="K29" s="130"/>
      <c r="L29" s="130"/>
      <c r="M29" s="436">
        <v>0</v>
      </c>
    </row>
    <row r="30" spans="2:19" s="119" customFormat="1" ht="12">
      <c r="B30" s="439">
        <f>EDATE(B29,-1)</f>
        <v>43497</v>
      </c>
      <c r="C30" s="130"/>
      <c r="D30" s="130"/>
      <c r="E30" s="132"/>
      <c r="F30" s="389" t="str">
        <f t="shared" si="0"/>
        <v/>
      </c>
      <c r="G30" s="435"/>
      <c r="H30" s="132"/>
      <c r="I30" s="132"/>
      <c r="J30" s="132"/>
      <c r="K30" s="130"/>
      <c r="L30" s="130"/>
      <c r="M30" s="436">
        <v>0</v>
      </c>
    </row>
    <row r="31" spans="2:19" s="119" customFormat="1" ht="12">
      <c r="B31" s="442" t="s">
        <v>211</v>
      </c>
      <c r="C31" s="387">
        <f>SUM(C25:C30)</f>
        <v>0</v>
      </c>
      <c r="D31" s="443">
        <f>SUM(D25:D30)</f>
        <v>0</v>
      </c>
      <c r="E31" s="386"/>
      <c r="F31" s="386"/>
      <c r="G31" s="386">
        <f>SUM(G25:G30)</f>
        <v>0</v>
      </c>
      <c r="H31" s="387">
        <f>SUM(H25:H30)</f>
        <v>0</v>
      </c>
      <c r="I31" s="387">
        <f>SUM(I25:I30)</f>
        <v>0</v>
      </c>
      <c r="J31" s="387">
        <f>SUM(J25:J30)</f>
        <v>0</v>
      </c>
      <c r="K31" s="390">
        <f>IF(SUM(K25:K30)=0,0,AVERAGE(K25:K30))</f>
        <v>0</v>
      </c>
      <c r="L31" s="386">
        <f>IF(SUM(L25:L30)=0,0,AVERAGE(L25:L30))</f>
        <v>0</v>
      </c>
      <c r="M31" s="444">
        <f>IF(SUM(M25:M30)=0,0,AVERAGE(M25:M30))</f>
        <v>0</v>
      </c>
      <c r="N31" s="120"/>
      <c r="O31" s="120"/>
    </row>
    <row r="32" spans="2:19" s="119" customFormat="1" ht="12.75" thickBot="1">
      <c r="B32" s="134"/>
      <c r="C32" s="135" t="s">
        <v>212</v>
      </c>
      <c r="D32" s="136"/>
      <c r="E32" s="445">
        <f>C31*2</f>
        <v>0</v>
      </c>
      <c r="F32" s="136"/>
      <c r="G32" s="136"/>
      <c r="H32" s="136"/>
      <c r="I32" s="136"/>
      <c r="J32" s="136"/>
      <c r="K32" s="555" t="s">
        <v>2258</v>
      </c>
      <c r="L32" s="555"/>
      <c r="M32" s="555"/>
      <c r="N32" s="120"/>
      <c r="O32" s="120"/>
    </row>
    <row r="33" spans="2:15" s="118" customFormat="1" ht="12">
      <c r="B33" s="125"/>
      <c r="C33" s="137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1"/>
      <c r="O33" s="121"/>
    </row>
    <row r="34" spans="2:15" s="118" customFormat="1" ht="12.75" thickBot="1"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1"/>
      <c r="O34" s="121"/>
    </row>
    <row r="35" spans="2:15" s="119" customFormat="1" ht="12">
      <c r="B35" s="128" t="s">
        <v>213</v>
      </c>
      <c r="C35" s="321"/>
      <c r="D35" s="554" t="s">
        <v>197</v>
      </c>
      <c r="E35" s="554"/>
      <c r="F35" s="554"/>
      <c r="G35" s="552"/>
      <c r="H35" s="552"/>
      <c r="I35" s="552"/>
      <c r="J35" s="554" t="s">
        <v>2254</v>
      </c>
      <c r="K35" s="554"/>
      <c r="L35" s="554"/>
      <c r="M35" s="289" t="s">
        <v>198</v>
      </c>
      <c r="N35" s="120"/>
    </row>
    <row r="36" spans="2:15" s="119" customFormat="1" ht="12">
      <c r="B36" s="304" t="s">
        <v>190</v>
      </c>
      <c r="C36" s="556"/>
      <c r="D36" s="556"/>
      <c r="E36" s="446" t="s">
        <v>191</v>
      </c>
      <c r="F36" s="556"/>
      <c r="G36" s="556"/>
      <c r="H36" s="557" t="s">
        <v>199</v>
      </c>
      <c r="I36" s="557"/>
      <c r="J36" s="447"/>
      <c r="K36" s="557" t="s">
        <v>201</v>
      </c>
      <c r="L36" s="557"/>
      <c r="M36" s="132"/>
      <c r="N36" s="120"/>
    </row>
    <row r="37" spans="2:15" s="118" customFormat="1" ht="36">
      <c r="B37" s="431" t="s">
        <v>202</v>
      </c>
      <c r="C37" s="432" t="s">
        <v>203</v>
      </c>
      <c r="D37" s="432" t="s">
        <v>2255</v>
      </c>
      <c r="E37" s="432" t="s">
        <v>192</v>
      </c>
      <c r="F37" s="432" t="s">
        <v>205</v>
      </c>
      <c r="G37" s="432" t="s">
        <v>206</v>
      </c>
      <c r="H37" s="432" t="s">
        <v>207</v>
      </c>
      <c r="I37" s="432" t="s">
        <v>24</v>
      </c>
      <c r="J37" s="432" t="s">
        <v>193</v>
      </c>
      <c r="K37" s="432" t="s">
        <v>2256</v>
      </c>
      <c r="L37" s="432" t="s">
        <v>204</v>
      </c>
      <c r="M37" s="433" t="s">
        <v>2257</v>
      </c>
    </row>
    <row r="38" spans="2:15" s="119" customFormat="1" ht="12">
      <c r="B38" s="439">
        <f>B25</f>
        <v>43647</v>
      </c>
      <c r="C38" s="130"/>
      <c r="D38" s="130"/>
      <c r="E38" s="132"/>
      <c r="F38" s="389" t="str">
        <f t="shared" ref="F38:F43" si="1">IF($J$36="CC/OD Account",IF(L38="","",L38/E38),"")</f>
        <v/>
      </c>
      <c r="G38" s="132"/>
      <c r="H38" s="132"/>
      <c r="I38" s="132"/>
      <c r="J38" s="132"/>
      <c r="K38" s="130"/>
      <c r="L38" s="130"/>
      <c r="M38" s="436">
        <v>0</v>
      </c>
    </row>
    <row r="39" spans="2:15" s="119" customFormat="1" ht="12">
      <c r="B39" s="439">
        <f>EDATE(B38,-1)</f>
        <v>43617</v>
      </c>
      <c r="C39" s="130"/>
      <c r="D39" s="130"/>
      <c r="E39" s="132"/>
      <c r="F39" s="389" t="str">
        <f t="shared" si="1"/>
        <v/>
      </c>
      <c r="G39" s="132"/>
      <c r="H39" s="132"/>
      <c r="I39" s="132"/>
      <c r="J39" s="132"/>
      <c r="K39" s="130"/>
      <c r="L39" s="130"/>
      <c r="M39" s="436">
        <v>0</v>
      </c>
    </row>
    <row r="40" spans="2:15" s="119" customFormat="1" ht="12">
      <c r="B40" s="439">
        <f>EDATE(B39,-1)</f>
        <v>43586</v>
      </c>
      <c r="C40" s="130"/>
      <c r="D40" s="130"/>
      <c r="E40" s="132"/>
      <c r="F40" s="389" t="str">
        <f t="shared" si="1"/>
        <v/>
      </c>
      <c r="G40" s="132"/>
      <c r="H40" s="132"/>
      <c r="I40" s="132"/>
      <c r="J40" s="132"/>
      <c r="K40" s="130"/>
      <c r="L40" s="130"/>
      <c r="M40" s="436">
        <v>0</v>
      </c>
    </row>
    <row r="41" spans="2:15" s="119" customFormat="1" ht="12">
      <c r="B41" s="439">
        <f>EDATE(B40,-1)</f>
        <v>43556</v>
      </c>
      <c r="C41" s="130"/>
      <c r="D41" s="130"/>
      <c r="E41" s="132"/>
      <c r="F41" s="389" t="str">
        <f t="shared" si="1"/>
        <v/>
      </c>
      <c r="G41" s="132"/>
      <c r="H41" s="132"/>
      <c r="I41" s="132"/>
      <c r="J41" s="132"/>
      <c r="K41" s="130"/>
      <c r="L41" s="130"/>
      <c r="M41" s="436">
        <v>0</v>
      </c>
    </row>
    <row r="42" spans="2:15" s="119" customFormat="1" ht="12">
      <c r="B42" s="439">
        <f>EDATE(B41,-1)</f>
        <v>43525</v>
      </c>
      <c r="C42" s="130"/>
      <c r="D42" s="130"/>
      <c r="E42" s="132"/>
      <c r="F42" s="389" t="str">
        <f t="shared" si="1"/>
        <v/>
      </c>
      <c r="G42" s="132"/>
      <c r="H42" s="132"/>
      <c r="I42" s="132"/>
      <c r="J42" s="132"/>
      <c r="K42" s="130"/>
      <c r="L42" s="130"/>
      <c r="M42" s="436">
        <v>0</v>
      </c>
    </row>
    <row r="43" spans="2:15" s="119" customFormat="1" ht="12">
      <c r="B43" s="439">
        <f>EDATE(B42,-1)</f>
        <v>43497</v>
      </c>
      <c r="C43" s="130"/>
      <c r="D43" s="130"/>
      <c r="E43" s="132"/>
      <c r="F43" s="389" t="str">
        <f t="shared" si="1"/>
        <v/>
      </c>
      <c r="G43" s="132"/>
      <c r="H43" s="132"/>
      <c r="I43" s="132"/>
      <c r="J43" s="132"/>
      <c r="K43" s="130"/>
      <c r="L43" s="130"/>
      <c r="M43" s="436">
        <v>0</v>
      </c>
    </row>
    <row r="44" spans="2:15" s="118" customFormat="1" ht="12">
      <c r="B44" s="133" t="s">
        <v>211</v>
      </c>
      <c r="C44" s="387">
        <f>SUM(C38:C43)</f>
        <v>0</v>
      </c>
      <c r="D44" s="443">
        <f>SUM(D38:D43)</f>
        <v>0</v>
      </c>
      <c r="E44" s="386"/>
      <c r="F44" s="386"/>
      <c r="G44" s="386">
        <f>SUM(G38:G43)</f>
        <v>0</v>
      </c>
      <c r="H44" s="387">
        <f>SUM(H38:H43)</f>
        <v>0</v>
      </c>
      <c r="I44" s="387">
        <f>SUM(I38:I43)</f>
        <v>0</v>
      </c>
      <c r="J44" s="387">
        <f>SUM(J38:J43)</f>
        <v>0</v>
      </c>
      <c r="K44" s="390">
        <f>IF(SUM(K38:K43)=0,0,AVERAGE(K38:K43))</f>
        <v>0</v>
      </c>
      <c r="L44" s="386">
        <f>IF(SUM(L38:L43)=0,0,AVERAGE(L38:L43))</f>
        <v>0</v>
      </c>
      <c r="M44" s="444">
        <f>IF(SUM(M38:M43)=0,0,AVERAGE(M38:M43))</f>
        <v>0</v>
      </c>
      <c r="N44" s="121"/>
      <c r="O44" s="121"/>
    </row>
    <row r="45" spans="2:15" s="118" customFormat="1" ht="12.75" thickBot="1">
      <c r="B45" s="134"/>
      <c r="C45" s="135" t="s">
        <v>212</v>
      </c>
      <c r="D45" s="448"/>
      <c r="E45" s="449">
        <f>C44*2</f>
        <v>0</v>
      </c>
      <c r="F45" s="448"/>
      <c r="G45" s="448"/>
      <c r="H45" s="448"/>
      <c r="I45" s="448"/>
      <c r="J45" s="448"/>
      <c r="K45" s="555" t="s">
        <v>2258</v>
      </c>
      <c r="L45" s="555"/>
      <c r="M45" s="555"/>
      <c r="N45" s="121"/>
      <c r="O45" s="121"/>
    </row>
    <row r="46" spans="2:15" s="118" customFormat="1" ht="12"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1"/>
      <c r="O46" s="121"/>
    </row>
    <row r="47" spans="2:15" s="118" customFormat="1" ht="12"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1"/>
      <c r="O47" s="121"/>
    </row>
    <row r="48" spans="2:15" s="119" customFormat="1" ht="12.75" thickBot="1">
      <c r="B48" s="427" t="s">
        <v>2259</v>
      </c>
      <c r="C48" s="123"/>
      <c r="D48" s="551" t="s">
        <v>197</v>
      </c>
      <c r="E48" s="551"/>
      <c r="F48" s="551"/>
      <c r="G48" s="552"/>
      <c r="H48" s="552"/>
      <c r="I48" s="552"/>
      <c r="J48" s="551" t="s">
        <v>2254</v>
      </c>
      <c r="K48" s="551"/>
      <c r="L48" s="551"/>
      <c r="M48" s="428"/>
      <c r="N48" s="120"/>
    </row>
    <row r="49" spans="2:15" s="119" customFormat="1" ht="12">
      <c r="B49" s="128" t="s">
        <v>190</v>
      </c>
      <c r="C49" s="553"/>
      <c r="D49" s="553"/>
      <c r="E49" s="429" t="s">
        <v>191</v>
      </c>
      <c r="F49" s="553"/>
      <c r="G49" s="553"/>
      <c r="H49" s="554" t="s">
        <v>199</v>
      </c>
      <c r="I49" s="554"/>
      <c r="J49" s="289"/>
      <c r="K49" s="554" t="s">
        <v>201</v>
      </c>
      <c r="L49" s="554"/>
      <c r="M49" s="321"/>
      <c r="N49" s="120"/>
    </row>
    <row r="50" spans="2:15" s="118" customFormat="1" ht="36">
      <c r="B50" s="431" t="s">
        <v>202</v>
      </c>
      <c r="C50" s="432" t="s">
        <v>203</v>
      </c>
      <c r="D50" s="432" t="s">
        <v>2255</v>
      </c>
      <c r="E50" s="432" t="s">
        <v>192</v>
      </c>
      <c r="F50" s="432" t="s">
        <v>205</v>
      </c>
      <c r="G50" s="432" t="s">
        <v>206</v>
      </c>
      <c r="H50" s="432" t="s">
        <v>207</v>
      </c>
      <c r="I50" s="432" t="s">
        <v>24</v>
      </c>
      <c r="J50" s="432" t="s">
        <v>193</v>
      </c>
      <c r="K50" s="432" t="s">
        <v>2256</v>
      </c>
      <c r="L50" s="432" t="s">
        <v>204</v>
      </c>
      <c r="M50" s="433" t="s">
        <v>2257</v>
      </c>
    </row>
    <row r="51" spans="2:15" s="119" customFormat="1" ht="12">
      <c r="B51" s="439">
        <f>B38</f>
        <v>43647</v>
      </c>
      <c r="C51" s="130"/>
      <c r="D51" s="450"/>
      <c r="E51" s="132"/>
      <c r="F51" s="389" t="str">
        <f t="shared" ref="F51:F56" si="2">IF($J$49="CC/OD Account",IF(L51="","",L51/E51),"")</f>
        <v/>
      </c>
      <c r="G51" s="132"/>
      <c r="H51" s="132"/>
      <c r="I51" s="132"/>
      <c r="J51" s="132"/>
      <c r="K51" s="130"/>
      <c r="L51" s="451"/>
      <c r="M51" s="436"/>
    </row>
    <row r="52" spans="2:15" s="119" customFormat="1" ht="12">
      <c r="B52" s="439">
        <f>EDATE(B51,-1)</f>
        <v>43617</v>
      </c>
      <c r="C52" s="130"/>
      <c r="D52" s="450"/>
      <c r="E52" s="132"/>
      <c r="F52" s="389" t="str">
        <f t="shared" si="2"/>
        <v/>
      </c>
      <c r="G52" s="132"/>
      <c r="H52" s="132"/>
      <c r="I52" s="132"/>
      <c r="J52" s="132"/>
      <c r="K52" s="130"/>
      <c r="L52" s="451"/>
      <c r="M52" s="436"/>
    </row>
    <row r="53" spans="2:15" s="119" customFormat="1" ht="12">
      <c r="B53" s="439">
        <f>EDATE(B52,-1)</f>
        <v>43586</v>
      </c>
      <c r="C53" s="451"/>
      <c r="D53" s="450"/>
      <c r="E53" s="132"/>
      <c r="F53" s="389" t="str">
        <f t="shared" si="2"/>
        <v/>
      </c>
      <c r="G53" s="132"/>
      <c r="H53" s="132"/>
      <c r="I53" s="132"/>
      <c r="J53" s="132"/>
      <c r="K53" s="130"/>
      <c r="L53" s="451"/>
      <c r="M53" s="436"/>
    </row>
    <row r="54" spans="2:15" s="119" customFormat="1" ht="12">
      <c r="B54" s="439">
        <f>EDATE(B53,-1)</f>
        <v>43556</v>
      </c>
      <c r="C54" s="130"/>
      <c r="D54" s="450"/>
      <c r="E54" s="132"/>
      <c r="F54" s="389" t="str">
        <f t="shared" si="2"/>
        <v/>
      </c>
      <c r="G54" s="132"/>
      <c r="H54" s="132"/>
      <c r="I54" s="132"/>
      <c r="J54" s="132"/>
      <c r="K54" s="130"/>
      <c r="L54" s="451"/>
      <c r="M54" s="436"/>
    </row>
    <row r="55" spans="2:15" s="119" customFormat="1" ht="12">
      <c r="B55" s="439">
        <f>EDATE(B54,-1)</f>
        <v>43525</v>
      </c>
      <c r="C55" s="130"/>
      <c r="D55" s="450"/>
      <c r="E55" s="132"/>
      <c r="F55" s="389" t="str">
        <f t="shared" si="2"/>
        <v/>
      </c>
      <c r="G55" s="132"/>
      <c r="H55" s="132"/>
      <c r="I55" s="132"/>
      <c r="J55" s="132"/>
      <c r="K55" s="130"/>
      <c r="L55" s="451"/>
      <c r="M55" s="436"/>
    </row>
    <row r="56" spans="2:15" s="119" customFormat="1" ht="12">
      <c r="B56" s="439">
        <f>EDATE(B55,-1)</f>
        <v>43497</v>
      </c>
      <c r="C56" s="130"/>
      <c r="D56" s="450"/>
      <c r="E56" s="132"/>
      <c r="F56" s="389" t="str">
        <f t="shared" si="2"/>
        <v/>
      </c>
      <c r="G56" s="132"/>
      <c r="H56" s="132"/>
      <c r="I56" s="132"/>
      <c r="J56" s="132"/>
      <c r="K56" s="130"/>
      <c r="L56" s="451"/>
      <c r="M56" s="436"/>
    </row>
    <row r="57" spans="2:15" s="118" customFormat="1" ht="12">
      <c r="B57" s="133" t="s">
        <v>211</v>
      </c>
      <c r="C57" s="387">
        <f>SUM(C51:C56)</f>
        <v>0</v>
      </c>
      <c r="D57" s="443">
        <f>SUM(D51:D56)</f>
        <v>0</v>
      </c>
      <c r="E57" s="386"/>
      <c r="F57" s="386"/>
      <c r="G57" s="386">
        <f>SUM(G51:G56)</f>
        <v>0</v>
      </c>
      <c r="H57" s="387">
        <f>SUM(H51:H56)</f>
        <v>0</v>
      </c>
      <c r="I57" s="387">
        <f>SUM(I51:I56)</f>
        <v>0</v>
      </c>
      <c r="J57" s="387">
        <f>SUM(J51:J56)</f>
        <v>0</v>
      </c>
      <c r="K57" s="390">
        <f>IF(SUM(K51:K56)=0,0,AVERAGE(K51:K56))</f>
        <v>0</v>
      </c>
      <c r="L57" s="386">
        <f>IF(SUM(L51:L56)=0,0,AVERAGE(L51:L56))</f>
        <v>0</v>
      </c>
      <c r="M57" s="444">
        <f>IF(SUM(M51:M56)=0,0,AVERAGE(M51:M56))</f>
        <v>0</v>
      </c>
    </row>
    <row r="58" spans="2:15" s="118" customFormat="1" ht="12.75" thickBot="1">
      <c r="B58" s="134"/>
      <c r="C58" s="135" t="s">
        <v>212</v>
      </c>
      <c r="D58" s="448"/>
      <c r="E58" s="449">
        <f>C57*2</f>
        <v>0</v>
      </c>
      <c r="F58" s="448"/>
      <c r="G58" s="448"/>
      <c r="H58" s="448"/>
      <c r="I58" s="448"/>
      <c r="J58" s="448"/>
      <c r="K58" s="555" t="s">
        <v>2258</v>
      </c>
      <c r="L58" s="555"/>
      <c r="M58" s="555"/>
      <c r="N58" s="121"/>
      <c r="O58" s="121"/>
    </row>
    <row r="59" spans="2:15" s="118" customFormat="1" ht="12"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1"/>
      <c r="O59" s="121"/>
    </row>
    <row r="60" spans="2:15" s="118" customFormat="1" ht="12"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1"/>
      <c r="O60" s="121"/>
    </row>
    <row r="61" spans="2:15" s="119" customFormat="1" ht="12.75" thickBot="1">
      <c r="B61" s="427" t="s">
        <v>2260</v>
      </c>
      <c r="C61" s="123"/>
      <c r="D61" s="551" t="s">
        <v>197</v>
      </c>
      <c r="E61" s="551"/>
      <c r="F61" s="551"/>
      <c r="G61" s="552"/>
      <c r="H61" s="552"/>
      <c r="I61" s="552"/>
      <c r="J61" s="551" t="s">
        <v>2254</v>
      </c>
      <c r="K61" s="551"/>
      <c r="L61" s="551"/>
      <c r="M61" s="428" t="s">
        <v>198</v>
      </c>
      <c r="N61" s="120"/>
    </row>
    <row r="62" spans="2:15" s="119" customFormat="1" ht="12">
      <c r="B62" s="128" t="s">
        <v>190</v>
      </c>
      <c r="C62" s="553"/>
      <c r="D62" s="553"/>
      <c r="E62" s="429" t="s">
        <v>191</v>
      </c>
      <c r="F62" s="553"/>
      <c r="G62" s="553"/>
      <c r="H62" s="554" t="s">
        <v>199</v>
      </c>
      <c r="I62" s="554"/>
      <c r="J62" s="289"/>
      <c r="K62" s="554" t="s">
        <v>201</v>
      </c>
      <c r="L62" s="554"/>
      <c r="M62" s="321"/>
      <c r="N62" s="120"/>
    </row>
    <row r="63" spans="2:15" s="118" customFormat="1" ht="36">
      <c r="B63" s="431" t="s">
        <v>202</v>
      </c>
      <c r="C63" s="432" t="s">
        <v>203</v>
      </c>
      <c r="D63" s="432" t="s">
        <v>2255</v>
      </c>
      <c r="E63" s="432" t="s">
        <v>192</v>
      </c>
      <c r="F63" s="432" t="s">
        <v>205</v>
      </c>
      <c r="G63" s="432" t="s">
        <v>206</v>
      </c>
      <c r="H63" s="432" t="s">
        <v>207</v>
      </c>
      <c r="I63" s="432" t="s">
        <v>24</v>
      </c>
      <c r="J63" s="432" t="s">
        <v>193</v>
      </c>
      <c r="K63" s="432" t="s">
        <v>2256</v>
      </c>
      <c r="L63" s="432" t="s">
        <v>204</v>
      </c>
      <c r="M63" s="433" t="s">
        <v>2257</v>
      </c>
    </row>
    <row r="64" spans="2:15" s="119" customFormat="1" ht="12">
      <c r="B64" s="439">
        <f>B51</f>
        <v>43647</v>
      </c>
      <c r="C64" s="132"/>
      <c r="D64" s="450"/>
      <c r="E64" s="132"/>
      <c r="F64" s="389" t="str">
        <f t="shared" ref="F64:F69" si="3">IF($J$62="CC/OD Account",IF(L64="","",L64/E64),"")</f>
        <v/>
      </c>
      <c r="G64" s="132"/>
      <c r="H64" s="132"/>
      <c r="I64" s="132"/>
      <c r="J64" s="132"/>
      <c r="K64" s="130"/>
      <c r="L64" s="451"/>
      <c r="M64" s="436"/>
    </row>
    <row r="65" spans="2:15" s="119" customFormat="1" ht="12">
      <c r="B65" s="439">
        <f>EDATE(B64,-1)</f>
        <v>43617</v>
      </c>
      <c r="C65" s="132"/>
      <c r="D65" s="450"/>
      <c r="E65" s="132"/>
      <c r="F65" s="389" t="str">
        <f t="shared" si="3"/>
        <v/>
      </c>
      <c r="G65" s="132"/>
      <c r="H65" s="132"/>
      <c r="I65" s="132"/>
      <c r="J65" s="132"/>
      <c r="K65" s="130"/>
      <c r="L65" s="451"/>
      <c r="M65" s="436"/>
    </row>
    <row r="66" spans="2:15" s="119" customFormat="1" ht="12">
      <c r="B66" s="439">
        <f>EDATE(B65,-1)</f>
        <v>43586</v>
      </c>
      <c r="C66" s="132"/>
      <c r="D66" s="450"/>
      <c r="E66" s="132"/>
      <c r="F66" s="389" t="str">
        <f t="shared" si="3"/>
        <v/>
      </c>
      <c r="G66" s="132"/>
      <c r="H66" s="132"/>
      <c r="I66" s="132"/>
      <c r="J66" s="132"/>
      <c r="K66" s="130"/>
      <c r="L66" s="451"/>
      <c r="M66" s="436"/>
    </row>
    <row r="67" spans="2:15" s="119" customFormat="1" ht="12">
      <c r="B67" s="439">
        <f>EDATE(B66,-1)</f>
        <v>43556</v>
      </c>
      <c r="C67" s="132"/>
      <c r="D67" s="450"/>
      <c r="E67" s="132"/>
      <c r="F67" s="389" t="str">
        <f t="shared" si="3"/>
        <v/>
      </c>
      <c r="G67" s="132"/>
      <c r="H67" s="132"/>
      <c r="I67" s="132"/>
      <c r="J67" s="132"/>
      <c r="K67" s="130"/>
      <c r="L67" s="451"/>
      <c r="M67" s="436"/>
    </row>
    <row r="68" spans="2:15" s="119" customFormat="1" ht="12">
      <c r="B68" s="439">
        <f>EDATE(B67,-1)</f>
        <v>43525</v>
      </c>
      <c r="C68" s="132"/>
      <c r="D68" s="450"/>
      <c r="E68" s="132"/>
      <c r="F68" s="389" t="str">
        <f t="shared" si="3"/>
        <v/>
      </c>
      <c r="G68" s="132"/>
      <c r="H68" s="132"/>
      <c r="I68" s="132"/>
      <c r="J68" s="132"/>
      <c r="K68" s="130"/>
      <c r="L68" s="451"/>
      <c r="M68" s="436"/>
    </row>
    <row r="69" spans="2:15" s="119" customFormat="1" ht="12">
      <c r="B69" s="439">
        <f>EDATE(B68,-1)</f>
        <v>43497</v>
      </c>
      <c r="C69" s="132"/>
      <c r="D69" s="450"/>
      <c r="E69" s="132"/>
      <c r="F69" s="389" t="str">
        <f t="shared" si="3"/>
        <v/>
      </c>
      <c r="G69" s="132"/>
      <c r="H69" s="132"/>
      <c r="I69" s="132"/>
      <c r="J69" s="132"/>
      <c r="K69" s="130"/>
      <c r="L69" s="451"/>
      <c r="M69" s="436"/>
    </row>
    <row r="70" spans="2:15" s="118" customFormat="1" ht="12">
      <c r="B70" s="133" t="s">
        <v>211</v>
      </c>
      <c r="C70" s="387">
        <f>SUM(C64:C69)</f>
        <v>0</v>
      </c>
      <c r="D70" s="443">
        <f>SUM(D64:D69)</f>
        <v>0</v>
      </c>
      <c r="E70" s="386"/>
      <c r="F70" s="386"/>
      <c r="G70" s="386">
        <f>SUM(G64:G69)</f>
        <v>0</v>
      </c>
      <c r="H70" s="387">
        <f>SUM(H64:H69)</f>
        <v>0</v>
      </c>
      <c r="I70" s="387">
        <f>SUM(I64:I69)</f>
        <v>0</v>
      </c>
      <c r="J70" s="387">
        <f>SUM(J64:J69)</f>
        <v>0</v>
      </c>
      <c r="K70" s="390">
        <f>IF(SUM(K64:K69)=0,0,AVERAGE(K64:K69))</f>
        <v>0</v>
      </c>
      <c r="L70" s="386">
        <f>IF(SUM(L64:L69)=0,0,AVERAGE(L64:L69))</f>
        <v>0</v>
      </c>
      <c r="M70" s="444">
        <f>IF(SUM(M64:M69)=0,0,AVERAGE(M64:M69))</f>
        <v>0</v>
      </c>
      <c r="N70" s="121"/>
      <c r="O70" s="121"/>
    </row>
    <row r="71" spans="2:15" s="118" customFormat="1" ht="12.75" thickBot="1">
      <c r="B71" s="134"/>
      <c r="C71" s="135" t="s">
        <v>212</v>
      </c>
      <c r="D71" s="448"/>
      <c r="E71" s="449">
        <f>C70*2</f>
        <v>0</v>
      </c>
      <c r="F71" s="448"/>
      <c r="G71" s="448"/>
      <c r="H71" s="448"/>
      <c r="I71" s="448"/>
      <c r="J71" s="448"/>
      <c r="K71" s="555" t="s">
        <v>2258</v>
      </c>
      <c r="L71" s="555"/>
      <c r="M71" s="555"/>
      <c r="N71" s="121"/>
      <c r="O71" s="121"/>
    </row>
    <row r="72" spans="2:15" s="118" customFormat="1" ht="12"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1"/>
      <c r="O72" s="121"/>
    </row>
    <row r="73" spans="2:15" s="118" customFormat="1" ht="12"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1"/>
      <c r="O73" s="121"/>
    </row>
    <row r="74" spans="2:15" s="119" customFormat="1" ht="12.75" thickBot="1">
      <c r="B74" s="427" t="s">
        <v>2261</v>
      </c>
      <c r="C74" s="123"/>
      <c r="D74" s="551" t="s">
        <v>197</v>
      </c>
      <c r="E74" s="551"/>
      <c r="F74" s="551"/>
      <c r="G74" s="552"/>
      <c r="H74" s="552"/>
      <c r="I74" s="552"/>
      <c r="J74" s="551" t="s">
        <v>2254</v>
      </c>
      <c r="K74" s="551"/>
      <c r="L74" s="551"/>
      <c r="M74" s="428" t="s">
        <v>198</v>
      </c>
      <c r="N74" s="120"/>
    </row>
    <row r="75" spans="2:15" s="119" customFormat="1" ht="12">
      <c r="B75" s="128" t="s">
        <v>190</v>
      </c>
      <c r="C75" s="553"/>
      <c r="D75" s="553"/>
      <c r="E75" s="429" t="s">
        <v>191</v>
      </c>
      <c r="F75" s="553"/>
      <c r="G75" s="553"/>
      <c r="H75" s="554" t="s">
        <v>199</v>
      </c>
      <c r="I75" s="554"/>
      <c r="J75" s="289"/>
      <c r="K75" s="554" t="s">
        <v>201</v>
      </c>
      <c r="L75" s="554"/>
      <c r="M75" s="321"/>
      <c r="N75" s="120"/>
    </row>
    <row r="76" spans="2:15" s="118" customFormat="1" ht="36">
      <c r="B76" s="431" t="s">
        <v>202</v>
      </c>
      <c r="C76" s="432" t="s">
        <v>203</v>
      </c>
      <c r="D76" s="432" t="s">
        <v>2255</v>
      </c>
      <c r="E76" s="432" t="s">
        <v>192</v>
      </c>
      <c r="F76" s="432" t="s">
        <v>205</v>
      </c>
      <c r="G76" s="432" t="s">
        <v>206</v>
      </c>
      <c r="H76" s="432" t="s">
        <v>207</v>
      </c>
      <c r="I76" s="432" t="s">
        <v>24</v>
      </c>
      <c r="J76" s="432" t="s">
        <v>193</v>
      </c>
      <c r="K76" s="432" t="s">
        <v>2256</v>
      </c>
      <c r="L76" s="432" t="s">
        <v>204</v>
      </c>
      <c r="M76" s="433" t="s">
        <v>2257</v>
      </c>
    </row>
    <row r="77" spans="2:15" s="119" customFormat="1" ht="12">
      <c r="B77" s="439">
        <f>B64</f>
        <v>43647</v>
      </c>
      <c r="C77" s="132"/>
      <c r="D77" s="450"/>
      <c r="E77" s="132"/>
      <c r="F77" s="389" t="str">
        <f t="shared" ref="F77:F82" si="4">IF($J$75="CC/OD Account",IF(L77="","",L77/E77),"")</f>
        <v/>
      </c>
      <c r="G77" s="132"/>
      <c r="H77" s="132"/>
      <c r="I77" s="132"/>
      <c r="J77" s="132"/>
      <c r="K77" s="130"/>
      <c r="L77" s="451"/>
      <c r="M77" s="436"/>
    </row>
    <row r="78" spans="2:15" s="119" customFormat="1" ht="12">
      <c r="B78" s="439">
        <f>EDATE(B77,-1)</f>
        <v>43617</v>
      </c>
      <c r="C78" s="132"/>
      <c r="D78" s="450"/>
      <c r="E78" s="132"/>
      <c r="F78" s="389" t="str">
        <f t="shared" si="4"/>
        <v/>
      </c>
      <c r="G78" s="132"/>
      <c r="H78" s="132"/>
      <c r="I78" s="132"/>
      <c r="J78" s="132"/>
      <c r="K78" s="130"/>
      <c r="L78" s="451"/>
      <c r="M78" s="436"/>
    </row>
    <row r="79" spans="2:15" s="119" customFormat="1" ht="12">
      <c r="B79" s="439">
        <f>EDATE(B78,-1)</f>
        <v>43586</v>
      </c>
      <c r="C79" s="132"/>
      <c r="D79" s="450"/>
      <c r="E79" s="132"/>
      <c r="F79" s="389" t="str">
        <f t="shared" si="4"/>
        <v/>
      </c>
      <c r="G79" s="132"/>
      <c r="H79" s="132"/>
      <c r="I79" s="132"/>
      <c r="J79" s="132"/>
      <c r="K79" s="130"/>
      <c r="L79" s="451"/>
      <c r="M79" s="436"/>
    </row>
    <row r="80" spans="2:15" s="119" customFormat="1" ht="12">
      <c r="B80" s="439">
        <f>EDATE(B79,-1)</f>
        <v>43556</v>
      </c>
      <c r="C80" s="132"/>
      <c r="D80" s="450"/>
      <c r="E80" s="132"/>
      <c r="F80" s="389" t="str">
        <f t="shared" si="4"/>
        <v/>
      </c>
      <c r="G80" s="132"/>
      <c r="H80" s="132"/>
      <c r="I80" s="132"/>
      <c r="J80" s="132"/>
      <c r="K80" s="130"/>
      <c r="L80" s="451"/>
      <c r="M80" s="436"/>
    </row>
    <row r="81" spans="2:15" s="119" customFormat="1" ht="12">
      <c r="B81" s="439">
        <f>EDATE(B80,-1)</f>
        <v>43525</v>
      </c>
      <c r="C81" s="132"/>
      <c r="D81" s="450"/>
      <c r="E81" s="132"/>
      <c r="F81" s="389" t="str">
        <f t="shared" si="4"/>
        <v/>
      </c>
      <c r="G81" s="132"/>
      <c r="H81" s="132"/>
      <c r="I81" s="132"/>
      <c r="J81" s="132"/>
      <c r="K81" s="130"/>
      <c r="L81" s="451"/>
      <c r="M81" s="436"/>
    </row>
    <row r="82" spans="2:15" s="119" customFormat="1" ht="12">
      <c r="B82" s="439">
        <f>EDATE(B81,-1)</f>
        <v>43497</v>
      </c>
      <c r="C82" s="132"/>
      <c r="D82" s="450"/>
      <c r="E82" s="132"/>
      <c r="F82" s="389" t="str">
        <f t="shared" si="4"/>
        <v/>
      </c>
      <c r="G82" s="132"/>
      <c r="H82" s="132"/>
      <c r="I82" s="132"/>
      <c r="J82" s="132"/>
      <c r="K82" s="130"/>
      <c r="L82" s="451"/>
      <c r="M82" s="436"/>
    </row>
    <row r="83" spans="2:15" s="118" customFormat="1" ht="12">
      <c r="B83" s="133" t="s">
        <v>211</v>
      </c>
      <c r="C83" s="387">
        <f>SUM(C77:C82)</f>
        <v>0</v>
      </c>
      <c r="D83" s="443">
        <f>SUM(D77:D82)</f>
        <v>0</v>
      </c>
      <c r="E83" s="386"/>
      <c r="F83" s="386"/>
      <c r="G83" s="386">
        <f>SUM(G77:G82)</f>
        <v>0</v>
      </c>
      <c r="H83" s="387">
        <f>SUM(H77:H82)</f>
        <v>0</v>
      </c>
      <c r="I83" s="387">
        <f>SUM(I77:I82)</f>
        <v>0</v>
      </c>
      <c r="J83" s="387">
        <f>SUM(J77:J82)</f>
        <v>0</v>
      </c>
      <c r="K83" s="390">
        <f>IF(SUM(K77:K82)=0,0,AVERAGE(K77:K82))</f>
        <v>0</v>
      </c>
      <c r="L83" s="386">
        <f>IF(SUM(L77:L82)=0,0,AVERAGE(L77:L82))</f>
        <v>0</v>
      </c>
      <c r="M83" s="444">
        <f>IF(SUM(M77:M82)=0,0,AVERAGE(M77:M82))</f>
        <v>0</v>
      </c>
    </row>
    <row r="84" spans="2:15" s="118" customFormat="1" ht="12.75" thickBot="1">
      <c r="B84" s="134"/>
      <c r="C84" s="135" t="s">
        <v>212</v>
      </c>
      <c r="D84" s="448"/>
      <c r="E84" s="448">
        <f>C83*2</f>
        <v>0</v>
      </c>
      <c r="F84" s="448"/>
      <c r="G84" s="448"/>
      <c r="H84" s="448"/>
      <c r="I84" s="448"/>
      <c r="J84" s="448"/>
      <c r="K84" s="555" t="s">
        <v>2258</v>
      </c>
      <c r="L84" s="555"/>
      <c r="M84" s="555"/>
      <c r="N84" s="121"/>
      <c r="O84" s="121"/>
    </row>
    <row r="85" spans="2:15"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</row>
    <row r="86" spans="2:15"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</row>
    <row r="87" spans="2:15"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</row>
    <row r="88" spans="2:15"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</row>
    <row r="89" spans="2:15"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</row>
    <row r="90" spans="2:15"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</row>
    <row r="91" spans="2:15"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</row>
    <row r="92" spans="2:15"/>
    <row r="93" spans="2:15"/>
    <row r="94" spans="2:15"/>
    <row r="95" spans="2:15"/>
    <row r="96" spans="2:15"/>
    <row r="97"/>
  </sheetData>
  <sheetProtection password="857C" sheet="1" objects="1" scenarios="1" formatCells="0" formatColumns="0" formatRows="0"/>
  <mergeCells count="52">
    <mergeCell ref="K84:M84"/>
    <mergeCell ref="K71:M71"/>
    <mergeCell ref="D74:F74"/>
    <mergeCell ref="G74:I74"/>
    <mergeCell ref="J74:L74"/>
    <mergeCell ref="C75:D75"/>
    <mergeCell ref="F75:G75"/>
    <mergeCell ref="H75:I75"/>
    <mergeCell ref="K75:L75"/>
    <mergeCell ref="K58:M58"/>
    <mergeCell ref="D61:F61"/>
    <mergeCell ref="G61:I61"/>
    <mergeCell ref="J61:L61"/>
    <mergeCell ref="C62:D62"/>
    <mergeCell ref="F62:G62"/>
    <mergeCell ref="H62:I62"/>
    <mergeCell ref="K62:L62"/>
    <mergeCell ref="K45:M45"/>
    <mergeCell ref="D48:F48"/>
    <mergeCell ref="G48:I48"/>
    <mergeCell ref="J48:L48"/>
    <mergeCell ref="C49:D49"/>
    <mergeCell ref="F49:G49"/>
    <mergeCell ref="H49:I49"/>
    <mergeCell ref="K49:L49"/>
    <mergeCell ref="K32:M32"/>
    <mergeCell ref="D35:F35"/>
    <mergeCell ref="G35:I35"/>
    <mergeCell ref="J35:L35"/>
    <mergeCell ref="C36:D36"/>
    <mergeCell ref="F36:G36"/>
    <mergeCell ref="H36:I36"/>
    <mergeCell ref="K36:L36"/>
    <mergeCell ref="D22:F22"/>
    <mergeCell ref="G22:I22"/>
    <mergeCell ref="J22:L22"/>
    <mergeCell ref="C23:D23"/>
    <mergeCell ref="F23:G23"/>
    <mergeCell ref="H23:I23"/>
    <mergeCell ref="K23:L23"/>
    <mergeCell ref="B8:R8"/>
    <mergeCell ref="J12:K12"/>
    <mergeCell ref="C15:E15"/>
    <mergeCell ref="H15:J15"/>
    <mergeCell ref="C17:E17"/>
    <mergeCell ref="H17:J17"/>
    <mergeCell ref="K7:L7"/>
    <mergeCell ref="K2:L2"/>
    <mergeCell ref="K3:L3"/>
    <mergeCell ref="K4:L4"/>
    <mergeCell ref="K5:L5"/>
    <mergeCell ref="K6:L6"/>
  </mergeCells>
  <conditionalFormatting sqref="K17">
    <cfRule type="cellIs" dxfId="34" priority="1" operator="between">
      <formula>-0.1</formula>
      <formula>-0.15</formula>
    </cfRule>
    <cfRule type="cellIs" dxfId="33" priority="2" operator="lessThan">
      <formula>-0.15</formula>
    </cfRule>
  </conditionalFormatting>
  <conditionalFormatting sqref="N17">
    <cfRule type="cellIs" dxfId="32" priority="3" operator="greaterThan">
      <formula>0.9</formula>
    </cfRule>
  </conditionalFormatting>
  <conditionalFormatting sqref="K15">
    <cfRule type="cellIs" dxfId="31" priority="4" operator="lessThan">
      <formula>-0.2</formula>
    </cfRule>
  </conditionalFormatting>
  <conditionalFormatting sqref="N15">
    <cfRule type="cellIs" dxfId="30" priority="5" operator="lessThan">
      <formula>-0.2</formula>
    </cfRule>
  </conditionalFormatting>
  <conditionalFormatting sqref="N12">
    <cfRule type="cellIs" dxfId="29" priority="6" operator="lessThan">
      <formula>-0.2</formula>
    </cfRule>
  </conditionalFormatting>
  <conditionalFormatting sqref="N13">
    <cfRule type="cellIs" dxfId="28" priority="7" operator="lessThan">
      <formula>-0.2</formula>
    </cfRule>
  </conditionalFormatting>
  <conditionalFormatting sqref="D13">
    <cfRule type="cellIs" dxfId="27" priority="8" operator="equal">
      <formula>"No Go"</formula>
    </cfRule>
    <cfRule type="cellIs" dxfId="26" priority="9" operator="equal">
      <formula>"No Go"</formula>
    </cfRule>
  </conditionalFormatting>
  <conditionalFormatting sqref="D14">
    <cfRule type="cellIs" dxfId="25" priority="10" operator="equal">
      <formula>"No Go"</formula>
    </cfRule>
  </conditionalFormatting>
  <dataValidations count="2">
    <dataValidation type="list" allowBlank="1" showInputMessage="1" showErrorMessage="1" sqref="J23 J36 J49 J62 J75" xr:uid="{00000000-0002-0000-0800-000000000000}">
      <formula1>BankNames</formula1>
      <formula2>0</formula2>
    </dataValidation>
    <dataValidation type="list" allowBlank="1" showInputMessage="1" showErrorMessage="1" sqref="M22 M35 M48 M61 M74" xr:uid="{00000000-0002-0000-0800-000001000000}">
      <formula1>N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'Customer Details'!$B$8:$B$13</xm:f>
          </x14:formula1>
          <xm:sqref>G22:I22 G35:I35 G48:I48 G61:I61 G74:I74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0"/>
  <sheetViews>
    <sheetView zoomScaleNormal="100" workbookViewId="0"/>
  </sheetViews>
  <sheetFormatPr defaultRowHeight="15" customHeight="1" zeroHeight="1"/>
  <cols>
    <col min="1" max="1" width="29" style="454" customWidth="1"/>
    <col min="2" max="2" width="29.42578125" style="466" customWidth="1"/>
    <col min="3" max="4" width="25.140625" style="456" customWidth="1"/>
    <col min="5" max="5" width="9.140625" style="456" customWidth="1"/>
    <col min="6" max="1025" width="9.140625" style="456" hidden="1" customWidth="1"/>
  </cols>
  <sheetData>
    <row r="1" spans="1:9" s="454" customFormat="1">
      <c r="A1" s="452"/>
      <c r="B1" s="453" t="s">
        <v>2262</v>
      </c>
      <c r="C1" s="453" t="s">
        <v>2262</v>
      </c>
      <c r="D1" s="453" t="s">
        <v>2262</v>
      </c>
    </row>
    <row r="2" spans="1:9">
      <c r="A2" s="452" t="s">
        <v>2089</v>
      </c>
      <c r="B2" s="455"/>
      <c r="C2" s="455"/>
      <c r="D2" s="455"/>
    </row>
    <row r="3" spans="1:9">
      <c r="A3" s="452" t="s">
        <v>2263</v>
      </c>
      <c r="B3" s="457" t="s">
        <v>2264</v>
      </c>
      <c r="C3" s="457" t="s">
        <v>2264</v>
      </c>
      <c r="D3" s="457"/>
    </row>
    <row r="4" spans="1:9">
      <c r="A4" s="458" t="s">
        <v>2265</v>
      </c>
      <c r="B4" s="459"/>
      <c r="C4" s="459"/>
      <c r="D4" s="460">
        <v>43191</v>
      </c>
      <c r="I4" s="456" t="s">
        <v>2264</v>
      </c>
    </row>
    <row r="5" spans="1:9">
      <c r="A5" s="458" t="s">
        <v>2266</v>
      </c>
      <c r="B5" s="459"/>
      <c r="C5" s="459"/>
      <c r="D5" s="460">
        <v>43221</v>
      </c>
      <c r="I5" s="456" t="s">
        <v>2267</v>
      </c>
    </row>
    <row r="6" spans="1:9">
      <c r="A6" s="458" t="s">
        <v>2268</v>
      </c>
      <c r="B6" s="459"/>
      <c r="C6" s="459"/>
      <c r="D6" s="460">
        <v>43252</v>
      </c>
    </row>
    <row r="7" spans="1:9">
      <c r="A7" s="458" t="s">
        <v>2269</v>
      </c>
      <c r="B7" s="459"/>
      <c r="C7" s="459"/>
      <c r="D7" s="460">
        <v>43282</v>
      </c>
    </row>
    <row r="8" spans="1:9">
      <c r="A8" s="458" t="s">
        <v>2270</v>
      </c>
      <c r="B8" s="459"/>
      <c r="C8" s="459"/>
      <c r="D8" s="460">
        <v>43313</v>
      </c>
    </row>
    <row r="9" spans="1:9">
      <c r="A9" s="458" t="s">
        <v>2271</v>
      </c>
      <c r="B9" s="459"/>
      <c r="C9" s="459"/>
      <c r="D9" s="460">
        <v>43344</v>
      </c>
    </row>
    <row r="10" spans="1:9">
      <c r="A10" s="458" t="s">
        <v>2272</v>
      </c>
      <c r="B10" s="459"/>
      <c r="C10" s="459"/>
      <c r="D10" s="460">
        <v>43374</v>
      </c>
    </row>
    <row r="11" spans="1:9">
      <c r="A11" s="458" t="s">
        <v>2273</v>
      </c>
      <c r="B11" s="459"/>
      <c r="C11" s="459"/>
      <c r="D11" s="460">
        <v>43405</v>
      </c>
    </row>
    <row r="12" spans="1:9">
      <c r="A12" s="458" t="s">
        <v>2274</v>
      </c>
      <c r="B12" s="459"/>
      <c r="C12" s="459"/>
      <c r="D12" s="460">
        <v>43435</v>
      </c>
    </row>
    <row r="13" spans="1:9">
      <c r="A13" s="458" t="s">
        <v>2275</v>
      </c>
      <c r="B13" s="459"/>
      <c r="C13" s="459"/>
      <c r="D13" s="460">
        <v>43466</v>
      </c>
    </row>
    <row r="14" spans="1:9">
      <c r="A14" s="458" t="s">
        <v>2276</v>
      </c>
      <c r="B14" s="459"/>
      <c r="C14" s="459"/>
      <c r="D14" s="460">
        <v>43497</v>
      </c>
    </row>
    <row r="15" spans="1:9">
      <c r="A15" s="458" t="s">
        <v>2277</v>
      </c>
      <c r="B15" s="459"/>
      <c r="C15" s="459"/>
      <c r="D15" s="460">
        <v>43525</v>
      </c>
    </row>
    <row r="16" spans="1:9">
      <c r="A16" s="458" t="s">
        <v>2278</v>
      </c>
      <c r="B16" s="461">
        <f>IF(SUM(B4:B15)=0,0,IF(B3="Monthly",AVERAGE(B4:B15)*12,IF(B3="Quarterly",AVERAGE(B4:B7)*4,"")))</f>
        <v>0</v>
      </c>
      <c r="C16" s="462" t="str">
        <f>IF(SUM(C4:C15)=0,"",IF(C3="Monthly",AVERAGE(C4:C15)*12,IF(C3="Quarterly",AVERAGE(C4:C7)*4,"")))</f>
        <v/>
      </c>
      <c r="D16" s="462" t="str">
        <f>IF(SUM(D4:D15)=0,"",IF(D3="Monthly",AVERAGE(D4:D15)*12,IF(D3="Quarterly",AVERAGE(D4:D7)*4,"")))</f>
        <v/>
      </c>
    </row>
    <row r="17" spans="1:5" s="454" customFormat="1">
      <c r="A17" s="463" t="s">
        <v>2279</v>
      </c>
      <c r="B17" s="464"/>
      <c r="C17" s="463"/>
    </row>
    <row r="18" spans="1:5" s="454" customFormat="1">
      <c r="A18" s="463" t="s">
        <v>2280</v>
      </c>
      <c r="B18" s="464"/>
      <c r="C18" s="463"/>
      <c r="D18" s="463"/>
      <c r="E18" s="463"/>
    </row>
    <row r="19" spans="1:5" s="454" customFormat="1">
      <c r="B19" s="465"/>
    </row>
    <row r="20" spans="1:5"/>
  </sheetData>
  <sheetProtection password="857C" sheet="1" objects="1" scenarios="1" formatCells="0" formatColumns="0" formatRows="0"/>
  <dataValidations count="1">
    <dataValidation type="list" allowBlank="1" showInputMessage="1" showErrorMessage="1" sqref="B3:D3" xr:uid="{00000000-0002-0000-0900-000000000000}">
      <formula1>Period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'Customer Details'!$B$8:$B$12</xm:f>
          </x14:formula1>
          <xm:sqref>B2:D2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43"/>
  <sheetViews>
    <sheetView showGridLines="0" zoomScaleNormal="100" workbookViewId="0">
      <selection sqref="A1:B1"/>
    </sheetView>
  </sheetViews>
  <sheetFormatPr defaultRowHeight="15"/>
  <cols>
    <col min="1" max="1" width="3.7109375" style="118" customWidth="1"/>
    <col min="2" max="2" width="21.85546875" style="118" customWidth="1"/>
    <col min="3" max="3" width="22" style="119" customWidth="1"/>
    <col min="4" max="4" width="22.28515625" style="123" customWidth="1"/>
    <col min="5" max="5" width="18.85546875" style="123" customWidth="1"/>
    <col min="6" max="6" width="20.28515625" style="123" customWidth="1"/>
    <col min="7" max="7" width="10.7109375" style="123" customWidth="1"/>
    <col min="8" max="8" width="10.85546875" style="119" customWidth="1"/>
    <col min="9" max="9" width="9.140625" style="119" customWidth="1"/>
    <col min="10" max="10" width="14.28515625" style="119" customWidth="1"/>
    <col min="11" max="11" width="10" style="119" customWidth="1"/>
    <col min="12" max="12" width="10.7109375" style="123" customWidth="1"/>
    <col min="13" max="14" width="9.140625" style="119" customWidth="1"/>
    <col min="15" max="15" width="17.7109375" style="119" customWidth="1"/>
    <col min="16" max="16" width="7.5703125" style="119" customWidth="1"/>
    <col min="17" max="22" width="9.140625" style="119" customWidth="1"/>
    <col min="23" max="23" width="15" style="119" customWidth="1"/>
    <col min="24" max="24" width="33.42578125" style="120" customWidth="1"/>
    <col min="25" max="30" width="9.140625" style="120" customWidth="1"/>
    <col min="31" max="31" width="27" style="120" customWidth="1"/>
    <col min="32" max="33" width="21" style="120" customWidth="1"/>
    <col min="34" max="1025" width="9.140625" style="120" customWidth="1"/>
  </cols>
  <sheetData>
    <row r="1" spans="1:33" s="121" customFormat="1" ht="12" customHeight="1">
      <c r="A1" s="558" t="s">
        <v>89</v>
      </c>
      <c r="B1" s="558"/>
      <c r="C1" s="467">
        <f>'Customer Details'!C3</f>
        <v>0</v>
      </c>
      <c r="D1" s="468"/>
      <c r="E1" s="559" t="s">
        <v>2281</v>
      </c>
      <c r="F1" s="559"/>
      <c r="G1" s="451"/>
      <c r="H1" s="469"/>
      <c r="I1" s="560" t="s">
        <v>2282</v>
      </c>
      <c r="J1" s="560"/>
      <c r="K1" s="560"/>
      <c r="L1" s="451">
        <v>0</v>
      </c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</row>
    <row r="2" spans="1:33" s="121" customFormat="1" ht="12">
      <c r="A2" s="470"/>
      <c r="B2" s="470"/>
      <c r="C2" s="471"/>
      <c r="D2" s="468"/>
      <c r="E2" s="559" t="s">
        <v>2283</v>
      </c>
      <c r="F2" s="559"/>
      <c r="G2" s="451"/>
      <c r="H2" s="469"/>
      <c r="I2" s="560" t="s">
        <v>2284</v>
      </c>
      <c r="J2" s="560"/>
      <c r="K2" s="560"/>
      <c r="L2" s="472">
        <f>COUNTIF(Q4:V135,"Bounce")</f>
        <v>0</v>
      </c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</row>
    <row r="3" spans="1:33" s="475" customFormat="1" ht="48">
      <c r="A3" s="473" t="s">
        <v>149</v>
      </c>
      <c r="B3" s="473" t="s">
        <v>2285</v>
      </c>
      <c r="C3" s="473" t="s">
        <v>2286</v>
      </c>
      <c r="D3" s="473" t="s">
        <v>2287</v>
      </c>
      <c r="E3" s="473" t="s">
        <v>2288</v>
      </c>
      <c r="F3" s="473" t="s">
        <v>2289</v>
      </c>
      <c r="G3" s="473" t="s">
        <v>2290</v>
      </c>
      <c r="H3" s="473" t="s">
        <v>2291</v>
      </c>
      <c r="I3" s="473" t="s">
        <v>2292</v>
      </c>
      <c r="J3" s="473" t="s">
        <v>94</v>
      </c>
      <c r="K3" s="473" t="s">
        <v>2293</v>
      </c>
      <c r="L3" s="473" t="s">
        <v>2294</v>
      </c>
      <c r="M3" s="473" t="s">
        <v>2295</v>
      </c>
      <c r="N3" s="473" t="s">
        <v>2296</v>
      </c>
      <c r="O3" s="473" t="s">
        <v>2297</v>
      </c>
      <c r="P3" s="473" t="s">
        <v>2298</v>
      </c>
      <c r="Q3" s="474" t="e">
        <f>EDATE(C1,-1)</f>
        <v>#NUM!</v>
      </c>
      <c r="R3" s="474" t="e">
        <f>EDATE(Q3,-1)</f>
        <v>#NUM!</v>
      </c>
      <c r="S3" s="474" t="e">
        <f>EDATE(R3,-1)</f>
        <v>#NUM!</v>
      </c>
      <c r="T3" s="474" t="e">
        <f>EDATE(S3,-1)</f>
        <v>#NUM!</v>
      </c>
      <c r="U3" s="474" t="e">
        <f>EDATE(T3,-1)</f>
        <v>#NUM!</v>
      </c>
      <c r="V3" s="474" t="e">
        <f>EDATE(U3,-1)</f>
        <v>#NUM!</v>
      </c>
      <c r="W3" s="473" t="s">
        <v>2299</v>
      </c>
    </row>
    <row r="4" spans="1:33">
      <c r="A4" s="386">
        <v>1</v>
      </c>
      <c r="B4" s="447"/>
      <c r="C4" s="132"/>
      <c r="D4" s="447"/>
      <c r="E4" s="447"/>
      <c r="F4" s="447"/>
      <c r="G4" s="480"/>
      <c r="H4" s="480"/>
      <c r="I4" s="480"/>
      <c r="J4" s="132"/>
      <c r="K4" s="476"/>
      <c r="L4" s="477" t="str">
        <f t="shared" ref="L4:L67" si="0">IF(AND(J4&gt;0,K4&gt;0),DATE(YEAR(K4),MONTH(K4)+J4+IF(DAY(K4)&lt;=15,0,1),DAY(K4)),"")</f>
        <v/>
      </c>
      <c r="M4" s="387" t="str">
        <f>IF(ISERROR(IF(K4&gt;0,DATEDIF(K4,MIN('Existing Loans'!$C$1,L4),"m"),"")),0,IF(K4&gt;0,DATEDIF(K4,MIN('Existing Loans'!$C$1,L4),"m")+0,""))</f>
        <v/>
      </c>
      <c r="N4" s="387" t="str">
        <f t="shared" ref="N4:N67" si="1">IF(J4="","",J4-M4)</f>
        <v/>
      </c>
      <c r="O4" s="478"/>
      <c r="P4" s="132"/>
      <c r="Q4" s="132"/>
      <c r="R4" s="132"/>
      <c r="S4" s="132"/>
      <c r="T4" s="132"/>
      <c r="U4" s="132"/>
      <c r="V4" s="132"/>
      <c r="W4" s="479">
        <f t="shared" ref="W4:W67" si="2">IF(AND(F4="Live",N4&gt;6),H4,0)</f>
        <v>0</v>
      </c>
      <c r="X4" s="120" t="str">
        <f t="shared" ref="X4:X67" si="3">B4&amp;E4</f>
        <v/>
      </c>
      <c r="AE4" s="120" t="s">
        <v>2304</v>
      </c>
      <c r="AG4" s="120" t="s">
        <v>2303</v>
      </c>
    </row>
    <row r="5" spans="1:33">
      <c r="A5" s="386">
        <v>2</v>
      </c>
      <c r="B5" s="447"/>
      <c r="C5" s="132"/>
      <c r="D5" s="447"/>
      <c r="E5" s="447"/>
      <c r="F5" s="447"/>
      <c r="G5" s="480"/>
      <c r="H5" s="131"/>
      <c r="I5" s="481"/>
      <c r="J5" s="132"/>
      <c r="K5" s="476"/>
      <c r="L5" s="477" t="str">
        <f t="shared" si="0"/>
        <v/>
      </c>
      <c r="M5" s="387" t="str">
        <f>IF(ISERROR(IF(K5&gt;0,DATEDIF(K5,MIN('Existing Loans'!$C$1,L5),"m"),"")),0,IF(K5&gt;0,DATEDIF(K5,MIN('Existing Loans'!$C$1,L5),"m")+0,""))</f>
        <v/>
      </c>
      <c r="N5" s="387" t="str">
        <f t="shared" si="1"/>
        <v/>
      </c>
      <c r="O5" s="478"/>
      <c r="P5" s="132"/>
      <c r="Q5" s="132"/>
      <c r="R5" s="132"/>
      <c r="S5" s="132"/>
      <c r="T5" s="132"/>
      <c r="U5" s="132"/>
      <c r="V5" s="132"/>
      <c r="W5" s="479">
        <f t="shared" si="2"/>
        <v>0</v>
      </c>
      <c r="X5" s="120" t="str">
        <f t="shared" si="3"/>
        <v/>
      </c>
      <c r="AE5" s="120" t="s">
        <v>2305</v>
      </c>
      <c r="AF5" s="120" t="s">
        <v>2301</v>
      </c>
      <c r="AG5" s="120" t="s">
        <v>2044</v>
      </c>
    </row>
    <row r="6" spans="1:33">
      <c r="A6" s="386">
        <v>3</v>
      </c>
      <c r="B6" s="447"/>
      <c r="C6" s="132"/>
      <c r="D6" s="447"/>
      <c r="E6" s="447"/>
      <c r="F6" s="447"/>
      <c r="G6" s="480"/>
      <c r="H6" s="132"/>
      <c r="I6" s="481"/>
      <c r="J6" s="132"/>
      <c r="K6" s="476"/>
      <c r="L6" s="477" t="str">
        <f t="shared" si="0"/>
        <v/>
      </c>
      <c r="M6" s="387" t="str">
        <f>IF(ISERROR(IF(K6&gt;0,DATEDIF(K6,MIN('Existing Loans'!$C$1,L6),"m"),"")),0,IF(K6&gt;0,DATEDIF(K6,MIN('Existing Loans'!$C$1,L6),"m")+0,""))</f>
        <v/>
      </c>
      <c r="N6" s="387" t="str">
        <f t="shared" si="1"/>
        <v/>
      </c>
      <c r="O6" s="478"/>
      <c r="P6" s="132"/>
      <c r="Q6" s="132"/>
      <c r="R6" s="132"/>
      <c r="S6" s="132"/>
      <c r="T6" s="132"/>
      <c r="U6" s="132"/>
      <c r="V6" s="132"/>
      <c r="W6" s="479">
        <f t="shared" si="2"/>
        <v>0</v>
      </c>
      <c r="X6" s="120" t="str">
        <f t="shared" si="3"/>
        <v/>
      </c>
      <c r="AE6" s="120" t="s">
        <v>2306</v>
      </c>
      <c r="AF6" s="120" t="s">
        <v>2307</v>
      </c>
    </row>
    <row r="7" spans="1:33">
      <c r="A7" s="386">
        <v>4</v>
      </c>
      <c r="B7" s="447"/>
      <c r="C7" s="132"/>
      <c r="D7" s="447"/>
      <c r="E7" s="447"/>
      <c r="F7" s="447"/>
      <c r="G7" s="480"/>
      <c r="H7" s="132"/>
      <c r="I7" s="481"/>
      <c r="J7" s="132"/>
      <c r="K7" s="476"/>
      <c r="L7" s="477" t="str">
        <f t="shared" si="0"/>
        <v/>
      </c>
      <c r="M7" s="387" t="str">
        <f>IF(ISERROR(IF(K7&gt;0,DATEDIF(K7,MIN('Existing Loans'!$C$1,L7),"m"),"")),0,IF(K7&gt;0,DATEDIF(K7,MIN('Existing Loans'!$C$1,L7),"m")+0,""))</f>
        <v/>
      </c>
      <c r="N7" s="387" t="str">
        <f t="shared" si="1"/>
        <v/>
      </c>
      <c r="O7" s="478"/>
      <c r="P7" s="132"/>
      <c r="Q7" s="132"/>
      <c r="R7" s="132"/>
      <c r="S7" s="132"/>
      <c r="T7" s="132"/>
      <c r="U7" s="132"/>
      <c r="V7" s="132"/>
      <c r="W7" s="479">
        <f t="shared" si="2"/>
        <v>0</v>
      </c>
      <c r="X7" s="120" t="str">
        <f t="shared" si="3"/>
        <v/>
      </c>
      <c r="AE7" s="120" t="s">
        <v>2308</v>
      </c>
    </row>
    <row r="8" spans="1:33">
      <c r="A8" s="386">
        <v>5</v>
      </c>
      <c r="B8" s="447"/>
      <c r="C8" s="132"/>
      <c r="D8" s="447"/>
      <c r="E8" s="447"/>
      <c r="F8" s="447"/>
      <c r="G8" s="480"/>
      <c r="H8" s="131"/>
      <c r="I8" s="481"/>
      <c r="J8" s="132"/>
      <c r="K8" s="476"/>
      <c r="L8" s="477" t="str">
        <f t="shared" si="0"/>
        <v/>
      </c>
      <c r="M8" s="387" t="str">
        <f>IF(ISERROR(IF(K8&gt;0,DATEDIF(K8,MIN('Existing Loans'!$C$1,L8),"m"),"")),0,IF(K8&gt;0,DATEDIF(K8,MIN('Existing Loans'!$C$1,L8),"m")+0,""))</f>
        <v/>
      </c>
      <c r="N8" s="387" t="str">
        <f t="shared" si="1"/>
        <v/>
      </c>
      <c r="O8" s="478"/>
      <c r="P8" s="132"/>
      <c r="Q8" s="132"/>
      <c r="R8" s="132"/>
      <c r="S8" s="132"/>
      <c r="T8" s="132"/>
      <c r="U8" s="132"/>
      <c r="V8" s="132"/>
      <c r="W8" s="479">
        <f t="shared" si="2"/>
        <v>0</v>
      </c>
      <c r="X8" s="120" t="str">
        <f t="shared" si="3"/>
        <v/>
      </c>
      <c r="AE8" s="120" t="s">
        <v>93</v>
      </c>
    </row>
    <row r="9" spans="1:33">
      <c r="A9" s="386">
        <v>6</v>
      </c>
      <c r="B9" s="447"/>
      <c r="C9" s="132"/>
      <c r="D9" s="447"/>
      <c r="E9" s="447"/>
      <c r="F9" s="447"/>
      <c r="G9" s="480"/>
      <c r="H9" s="132"/>
      <c r="I9" s="481"/>
      <c r="J9" s="132"/>
      <c r="K9" s="476"/>
      <c r="L9" s="477" t="str">
        <f t="shared" si="0"/>
        <v/>
      </c>
      <c r="M9" s="387" t="str">
        <f>IF(ISERROR(IF(K9&gt;0,DATEDIF(K9,MIN('Existing Loans'!$C$1,L9),"m"),"")),0,IF(K9&gt;0,DATEDIF(K9,MIN('Existing Loans'!$C$1,L9),"m")+0,""))</f>
        <v/>
      </c>
      <c r="N9" s="387" t="str">
        <f t="shared" si="1"/>
        <v/>
      </c>
      <c r="O9" s="478"/>
      <c r="P9" s="132"/>
      <c r="Q9" s="132"/>
      <c r="R9" s="132"/>
      <c r="S9" s="132"/>
      <c r="T9" s="132"/>
      <c r="U9" s="132"/>
      <c r="V9" s="132"/>
      <c r="W9" s="479">
        <f t="shared" si="2"/>
        <v>0</v>
      </c>
      <c r="X9" s="120" t="str">
        <f t="shared" si="3"/>
        <v/>
      </c>
    </row>
    <row r="10" spans="1:33">
      <c r="A10" s="386">
        <v>7</v>
      </c>
      <c r="B10" s="447"/>
      <c r="C10" s="132"/>
      <c r="D10" s="447"/>
      <c r="E10" s="447"/>
      <c r="F10" s="447"/>
      <c r="G10" s="480"/>
      <c r="H10" s="132"/>
      <c r="I10" s="481"/>
      <c r="J10" s="132"/>
      <c r="K10" s="476"/>
      <c r="L10" s="477" t="str">
        <f t="shared" si="0"/>
        <v/>
      </c>
      <c r="M10" s="387" t="str">
        <f>IF(ISERROR(IF(K10&gt;0,DATEDIF(K10,MIN('Existing Loans'!$C$1,L10),"m"),"")),0,IF(K10&gt;0,DATEDIF(K10,MIN('Existing Loans'!$C$1,L10),"m")+0,""))</f>
        <v/>
      </c>
      <c r="N10" s="387" t="str">
        <f t="shared" si="1"/>
        <v/>
      </c>
      <c r="O10" s="478"/>
      <c r="P10" s="132"/>
      <c r="Q10" s="132"/>
      <c r="R10" s="132"/>
      <c r="S10" s="132"/>
      <c r="T10" s="132"/>
      <c r="U10" s="132"/>
      <c r="V10" s="132"/>
      <c r="W10" s="479">
        <f t="shared" si="2"/>
        <v>0</v>
      </c>
      <c r="X10" s="120" t="str">
        <f t="shared" si="3"/>
        <v/>
      </c>
    </row>
    <row r="11" spans="1:33">
      <c r="A11" s="386">
        <v>8</v>
      </c>
      <c r="B11" s="447"/>
      <c r="C11" s="132"/>
      <c r="D11" s="447"/>
      <c r="E11" s="447"/>
      <c r="F11" s="447"/>
      <c r="G11" s="482"/>
      <c r="H11" s="132"/>
      <c r="I11" s="481"/>
      <c r="J11" s="132"/>
      <c r="K11" s="476"/>
      <c r="L11" s="477" t="str">
        <f t="shared" si="0"/>
        <v/>
      </c>
      <c r="M11" s="387" t="str">
        <f>IF(ISERROR(IF(K11&gt;0,DATEDIF(K11,MIN('Existing Loans'!$C$1,L11),"m"),"")),0,IF(K11&gt;0,DATEDIF(K11,MIN('Existing Loans'!$C$1,L11),"m")+0,""))</f>
        <v/>
      </c>
      <c r="N11" s="387" t="str">
        <f t="shared" si="1"/>
        <v/>
      </c>
      <c r="O11" s="478"/>
      <c r="P11" s="132"/>
      <c r="Q11" s="132"/>
      <c r="R11" s="132"/>
      <c r="S11" s="132"/>
      <c r="T11" s="132"/>
      <c r="U11" s="132"/>
      <c r="V11" s="435"/>
      <c r="W11" s="479">
        <f t="shared" si="2"/>
        <v>0</v>
      </c>
      <c r="X11" s="120" t="str">
        <f t="shared" si="3"/>
        <v/>
      </c>
    </row>
    <row r="12" spans="1:33">
      <c r="A12" s="386">
        <v>9</v>
      </c>
      <c r="B12" s="447"/>
      <c r="C12" s="132"/>
      <c r="D12" s="447"/>
      <c r="E12" s="447"/>
      <c r="F12" s="447"/>
      <c r="G12" s="482"/>
      <c r="H12" s="132"/>
      <c r="I12" s="481"/>
      <c r="J12" s="132"/>
      <c r="K12" s="476"/>
      <c r="L12" s="477" t="str">
        <f t="shared" si="0"/>
        <v/>
      </c>
      <c r="M12" s="387" t="str">
        <f>IF(ISERROR(IF(K12&gt;0,DATEDIF(K12,MIN('Existing Loans'!$C$1,L12),"m"),"")),0,IF(K12&gt;0,DATEDIF(K12,MIN('Existing Loans'!$C$1,L12),"m")+0,""))</f>
        <v/>
      </c>
      <c r="N12" s="387" t="str">
        <f t="shared" si="1"/>
        <v/>
      </c>
      <c r="O12" s="478"/>
      <c r="P12" s="132"/>
      <c r="Q12" s="132"/>
      <c r="R12" s="132"/>
      <c r="S12" s="132"/>
      <c r="T12" s="132"/>
      <c r="U12" s="132"/>
      <c r="V12" s="132"/>
      <c r="W12" s="479">
        <f t="shared" si="2"/>
        <v>0</v>
      </c>
      <c r="X12" s="120" t="str">
        <f t="shared" si="3"/>
        <v/>
      </c>
    </row>
    <row r="13" spans="1:33">
      <c r="A13" s="386">
        <v>10</v>
      </c>
      <c r="B13" s="447"/>
      <c r="C13" s="132"/>
      <c r="D13" s="447"/>
      <c r="E13" s="447"/>
      <c r="F13" s="447"/>
      <c r="G13" s="482"/>
      <c r="H13" s="132"/>
      <c r="I13" s="481"/>
      <c r="J13" s="132"/>
      <c r="K13" s="476"/>
      <c r="L13" s="477" t="str">
        <f t="shared" si="0"/>
        <v/>
      </c>
      <c r="M13" s="387" t="str">
        <f>IF(ISERROR(IF(K13&gt;0,DATEDIF(K13,MIN('Existing Loans'!$C$1,L13),"m"),"")),0,IF(K13&gt;0,DATEDIF(K13,MIN('Existing Loans'!$C$1,L13),"m")+0,""))</f>
        <v/>
      </c>
      <c r="N13" s="387" t="str">
        <f t="shared" si="1"/>
        <v/>
      </c>
      <c r="O13" s="478"/>
      <c r="P13" s="132"/>
      <c r="Q13" s="132"/>
      <c r="R13" s="132"/>
      <c r="S13" s="132"/>
      <c r="T13" s="132"/>
      <c r="U13" s="132"/>
      <c r="V13" s="132"/>
      <c r="W13" s="479">
        <f t="shared" si="2"/>
        <v>0</v>
      </c>
      <c r="X13" s="120" t="str">
        <f t="shared" si="3"/>
        <v/>
      </c>
    </row>
    <row r="14" spans="1:33">
      <c r="A14" s="386">
        <v>11</v>
      </c>
      <c r="B14" s="447"/>
      <c r="C14" s="132"/>
      <c r="D14" s="447"/>
      <c r="E14" s="447"/>
      <c r="F14" s="447"/>
      <c r="G14" s="482"/>
      <c r="H14" s="132"/>
      <c r="I14" s="481"/>
      <c r="J14" s="132"/>
      <c r="K14" s="476"/>
      <c r="L14" s="477" t="str">
        <f t="shared" si="0"/>
        <v/>
      </c>
      <c r="M14" s="387" t="str">
        <f>IF(ISERROR(IF(K14&gt;0,DATEDIF(K14,MIN('Existing Loans'!$C$1,L14),"m"),"")),0,IF(K14&gt;0,DATEDIF(K14,MIN('Existing Loans'!$C$1,L14),"m")+0,""))</f>
        <v/>
      </c>
      <c r="N14" s="387" t="str">
        <f t="shared" si="1"/>
        <v/>
      </c>
      <c r="O14" s="478"/>
      <c r="P14" s="132"/>
      <c r="Q14" s="132"/>
      <c r="R14" s="132"/>
      <c r="S14" s="132"/>
      <c r="T14" s="132"/>
      <c r="U14" s="132"/>
      <c r="V14" s="132"/>
      <c r="W14" s="479">
        <f t="shared" si="2"/>
        <v>0</v>
      </c>
      <c r="X14" s="120" t="str">
        <f t="shared" si="3"/>
        <v/>
      </c>
      <c r="AE14" s="120" t="s">
        <v>2309</v>
      </c>
    </row>
    <row r="15" spans="1:33">
      <c r="A15" s="386">
        <v>12</v>
      </c>
      <c r="B15" s="447"/>
      <c r="C15" s="132"/>
      <c r="D15" s="447"/>
      <c r="E15" s="447"/>
      <c r="F15" s="447"/>
      <c r="G15" s="482"/>
      <c r="H15" s="132"/>
      <c r="I15" s="481"/>
      <c r="J15" s="132"/>
      <c r="K15" s="476"/>
      <c r="L15" s="477" t="str">
        <f t="shared" si="0"/>
        <v/>
      </c>
      <c r="M15" s="387" t="str">
        <f>IF(ISERROR(IF(K15&gt;0,DATEDIF(K15,MIN('Existing Loans'!$C$1,L15),"m"),"")),0,IF(K15&gt;0,DATEDIF(K15,MIN('Existing Loans'!$C$1,L15),"m")+0,""))</f>
        <v/>
      </c>
      <c r="N15" s="387" t="str">
        <f t="shared" si="1"/>
        <v/>
      </c>
      <c r="O15" s="478"/>
      <c r="P15" s="132"/>
      <c r="Q15" s="132"/>
      <c r="R15" s="132"/>
      <c r="S15" s="132"/>
      <c r="T15" s="132"/>
      <c r="U15" s="132"/>
      <c r="V15" s="132"/>
      <c r="W15" s="479">
        <f t="shared" si="2"/>
        <v>0</v>
      </c>
      <c r="X15" s="120" t="str">
        <f t="shared" si="3"/>
        <v/>
      </c>
      <c r="AE15" s="120" t="s">
        <v>2310</v>
      </c>
    </row>
    <row r="16" spans="1:33">
      <c r="A16" s="386">
        <v>13</v>
      </c>
      <c r="B16" s="447"/>
      <c r="C16" s="131"/>
      <c r="D16" s="447"/>
      <c r="E16" s="447"/>
      <c r="F16" s="447"/>
      <c r="G16" s="480"/>
      <c r="H16" s="132"/>
      <c r="I16" s="481"/>
      <c r="J16" s="132"/>
      <c r="K16" s="476"/>
      <c r="L16" s="477" t="str">
        <f t="shared" si="0"/>
        <v/>
      </c>
      <c r="M16" s="387" t="str">
        <f>IF(ISERROR(IF(K16&gt;0,DATEDIF(K16,MIN('Existing Loans'!$C$1,L16),"m"),"")),0,IF(K16&gt;0,DATEDIF(K16,MIN('Existing Loans'!$C$1,L16),"m")+0,""))</f>
        <v/>
      </c>
      <c r="N16" s="387" t="str">
        <f t="shared" si="1"/>
        <v/>
      </c>
      <c r="O16" s="478"/>
      <c r="P16" s="132"/>
      <c r="Q16" s="132"/>
      <c r="R16" s="132"/>
      <c r="S16" s="132"/>
      <c r="T16" s="132"/>
      <c r="U16" s="132"/>
      <c r="V16" s="132"/>
      <c r="W16" s="479">
        <f t="shared" si="2"/>
        <v>0</v>
      </c>
      <c r="X16" s="120" t="str">
        <f t="shared" si="3"/>
        <v/>
      </c>
      <c r="AE16" s="120" t="s">
        <v>2311</v>
      </c>
    </row>
    <row r="17" spans="1:32">
      <c r="A17" s="386">
        <v>14</v>
      </c>
      <c r="B17" s="447"/>
      <c r="C17" s="131"/>
      <c r="D17" s="447"/>
      <c r="E17" s="447"/>
      <c r="F17" s="447"/>
      <c r="G17" s="480"/>
      <c r="H17" s="132"/>
      <c r="I17" s="481"/>
      <c r="J17" s="132"/>
      <c r="K17" s="476"/>
      <c r="L17" s="477" t="str">
        <f t="shared" si="0"/>
        <v/>
      </c>
      <c r="M17" s="387" t="str">
        <f>IF(ISERROR(IF(K17&gt;0,DATEDIF(K17,MIN('Existing Loans'!$C$1,L17),"m"),"")),0,IF(K17&gt;0,DATEDIF(K17,MIN('Existing Loans'!$C$1,L17),"m")+0,""))</f>
        <v/>
      </c>
      <c r="N17" s="387" t="str">
        <f t="shared" si="1"/>
        <v/>
      </c>
      <c r="O17" s="478"/>
      <c r="P17" s="132"/>
      <c r="Q17" s="132"/>
      <c r="R17" s="132"/>
      <c r="S17" s="132"/>
      <c r="T17" s="132"/>
      <c r="U17" s="132"/>
      <c r="V17" s="132"/>
      <c r="W17" s="479">
        <f t="shared" si="2"/>
        <v>0</v>
      </c>
      <c r="X17" s="120" t="str">
        <f t="shared" si="3"/>
        <v/>
      </c>
      <c r="AE17" s="120" t="s">
        <v>2312</v>
      </c>
      <c r="AF17" s="120" t="s">
        <v>2302</v>
      </c>
    </row>
    <row r="18" spans="1:32">
      <c r="A18" s="386">
        <v>15</v>
      </c>
      <c r="B18" s="447"/>
      <c r="C18" s="132"/>
      <c r="D18" s="447"/>
      <c r="E18" s="447"/>
      <c r="F18" s="447"/>
      <c r="G18" s="480"/>
      <c r="H18" s="132"/>
      <c r="I18" s="481"/>
      <c r="J18" s="132"/>
      <c r="K18" s="476"/>
      <c r="L18" s="477" t="str">
        <f t="shared" si="0"/>
        <v/>
      </c>
      <c r="M18" s="387" t="str">
        <f>IF(ISERROR(IF(K18&gt;0,DATEDIF(K18,MIN('Existing Loans'!$C$1,L18),"m"),"")),0,IF(K18&gt;0,DATEDIF(K18,MIN('Existing Loans'!$C$1,L18),"m")+0,""))</f>
        <v/>
      </c>
      <c r="N18" s="387" t="str">
        <f t="shared" si="1"/>
        <v/>
      </c>
      <c r="O18" s="478"/>
      <c r="P18" s="132"/>
      <c r="Q18" s="132"/>
      <c r="R18" s="132"/>
      <c r="S18" s="132"/>
      <c r="T18" s="132"/>
      <c r="U18" s="132"/>
      <c r="V18" s="132"/>
      <c r="W18" s="479">
        <f t="shared" si="2"/>
        <v>0</v>
      </c>
      <c r="X18" s="120" t="str">
        <f t="shared" si="3"/>
        <v/>
      </c>
      <c r="AE18" s="120" t="s">
        <v>2313</v>
      </c>
      <c r="AF18" s="120" t="s">
        <v>2314</v>
      </c>
    </row>
    <row r="19" spans="1:32">
      <c r="A19" s="386">
        <v>16</v>
      </c>
      <c r="B19" s="447"/>
      <c r="C19" s="132"/>
      <c r="D19" s="447"/>
      <c r="E19" s="447"/>
      <c r="F19" s="447"/>
      <c r="G19" s="480"/>
      <c r="H19" s="132"/>
      <c r="I19" s="481"/>
      <c r="J19" s="132"/>
      <c r="K19" s="476"/>
      <c r="L19" s="477" t="str">
        <f t="shared" si="0"/>
        <v/>
      </c>
      <c r="M19" s="387" t="str">
        <f>IF(ISERROR(IF(K19&gt;0,DATEDIF(K19,MIN('Existing Loans'!$C$1,L19),"m"),"")),0,IF(K19&gt;0,DATEDIF(K19,MIN('Existing Loans'!$C$1,L19),"m")+0,""))</f>
        <v/>
      </c>
      <c r="N19" s="387" t="str">
        <f t="shared" si="1"/>
        <v/>
      </c>
      <c r="O19" s="478"/>
      <c r="P19" s="132"/>
      <c r="Q19" s="132"/>
      <c r="R19" s="132"/>
      <c r="S19" s="132"/>
      <c r="T19" s="132"/>
      <c r="U19" s="132"/>
      <c r="V19" s="132"/>
      <c r="W19" s="479">
        <f t="shared" si="2"/>
        <v>0</v>
      </c>
      <c r="X19" s="120" t="str">
        <f t="shared" si="3"/>
        <v/>
      </c>
      <c r="AE19" s="120" t="s">
        <v>2315</v>
      </c>
      <c r="AF19" s="120" t="s">
        <v>2316</v>
      </c>
    </row>
    <row r="20" spans="1:32">
      <c r="A20" s="386">
        <v>17</v>
      </c>
      <c r="B20" s="447"/>
      <c r="C20" s="132"/>
      <c r="D20" s="447"/>
      <c r="E20" s="447"/>
      <c r="F20" s="447"/>
      <c r="G20" s="480"/>
      <c r="H20" s="132"/>
      <c r="I20" s="481"/>
      <c r="J20" s="132"/>
      <c r="K20" s="476"/>
      <c r="L20" s="477" t="str">
        <f t="shared" si="0"/>
        <v/>
      </c>
      <c r="M20" s="387" t="str">
        <f>IF(ISERROR(IF(K20&gt;0,DATEDIF(K20,MIN('Existing Loans'!$C$1,L20),"m"),"")),0,IF(K20&gt;0,DATEDIF(K20,MIN('Existing Loans'!$C$1,L20),"m")+0,""))</f>
        <v/>
      </c>
      <c r="N20" s="387" t="str">
        <f t="shared" si="1"/>
        <v/>
      </c>
      <c r="O20" s="478"/>
      <c r="P20" s="132"/>
      <c r="Q20" s="132"/>
      <c r="R20" s="132"/>
      <c r="S20" s="132"/>
      <c r="T20" s="132"/>
      <c r="U20" s="132"/>
      <c r="V20" s="132"/>
      <c r="W20" s="479">
        <f t="shared" si="2"/>
        <v>0</v>
      </c>
      <c r="X20" s="120" t="str">
        <f t="shared" si="3"/>
        <v/>
      </c>
      <c r="AE20" s="120" t="s">
        <v>2317</v>
      </c>
      <c r="AF20" s="120" t="s">
        <v>2318</v>
      </c>
    </row>
    <row r="21" spans="1:32">
      <c r="A21" s="386">
        <v>18</v>
      </c>
      <c r="B21" s="447"/>
      <c r="C21" s="132"/>
      <c r="D21" s="447"/>
      <c r="E21" s="447"/>
      <c r="F21" s="447"/>
      <c r="G21" s="480"/>
      <c r="H21" s="132"/>
      <c r="I21" s="481"/>
      <c r="J21" s="132"/>
      <c r="K21" s="476"/>
      <c r="L21" s="477" t="str">
        <f t="shared" si="0"/>
        <v/>
      </c>
      <c r="M21" s="387" t="str">
        <f>IF(ISERROR(IF(K21&gt;0,DATEDIF(K21,MIN('Existing Loans'!$C$1,L21),"m"),"")),0,IF(K21&gt;0,DATEDIF(K21,MIN('Existing Loans'!$C$1,L21),"m")+0,""))</f>
        <v/>
      </c>
      <c r="N21" s="387" t="str">
        <f t="shared" si="1"/>
        <v/>
      </c>
      <c r="O21" s="478"/>
      <c r="P21" s="132"/>
      <c r="Q21" s="132"/>
      <c r="R21" s="132"/>
      <c r="S21" s="132"/>
      <c r="T21" s="132"/>
      <c r="U21" s="132"/>
      <c r="V21" s="132"/>
      <c r="W21" s="479">
        <f t="shared" si="2"/>
        <v>0</v>
      </c>
      <c r="X21" s="120" t="str">
        <f t="shared" si="3"/>
        <v/>
      </c>
      <c r="AE21" s="120" t="s">
        <v>2319</v>
      </c>
      <c r="AF21" s="120" t="s">
        <v>2320</v>
      </c>
    </row>
    <row r="22" spans="1:32">
      <c r="A22" s="386">
        <v>19</v>
      </c>
      <c r="B22" s="447"/>
      <c r="C22" s="132"/>
      <c r="D22" s="447"/>
      <c r="E22" s="447"/>
      <c r="F22" s="447"/>
      <c r="G22" s="480"/>
      <c r="H22" s="132"/>
      <c r="I22" s="481"/>
      <c r="J22" s="132"/>
      <c r="K22" s="476"/>
      <c r="L22" s="477" t="str">
        <f t="shared" si="0"/>
        <v/>
      </c>
      <c r="M22" s="387" t="str">
        <f>IF(ISERROR(IF(K22&gt;0,DATEDIF(K22,MIN('Existing Loans'!$C$1,L22),"m"),"")),0,IF(K22&gt;0,DATEDIF(K22,MIN('Existing Loans'!$C$1,L22),"m")+0,""))</f>
        <v/>
      </c>
      <c r="N22" s="387" t="str">
        <f t="shared" si="1"/>
        <v/>
      </c>
      <c r="O22" s="478"/>
      <c r="P22" s="132"/>
      <c r="Q22" s="132"/>
      <c r="R22" s="132"/>
      <c r="S22" s="132"/>
      <c r="T22" s="132"/>
      <c r="U22" s="132"/>
      <c r="V22" s="132"/>
      <c r="W22" s="479">
        <f t="shared" si="2"/>
        <v>0</v>
      </c>
      <c r="X22" s="120" t="str">
        <f t="shared" si="3"/>
        <v/>
      </c>
      <c r="AE22" s="120" t="s">
        <v>2300</v>
      </c>
    </row>
    <row r="23" spans="1:32">
      <c r="A23" s="386">
        <v>21</v>
      </c>
      <c r="B23" s="447"/>
      <c r="C23" s="132"/>
      <c r="D23" s="447"/>
      <c r="E23" s="447"/>
      <c r="F23" s="447"/>
      <c r="G23" s="480"/>
      <c r="H23" s="132"/>
      <c r="I23" s="481"/>
      <c r="J23" s="132"/>
      <c r="K23" s="476"/>
      <c r="L23" s="477" t="str">
        <f t="shared" si="0"/>
        <v/>
      </c>
      <c r="M23" s="387" t="str">
        <f>IF(ISERROR(IF(K23&gt;0,DATEDIF(K23,MIN('Existing Loans'!$C$1,L23),"m"),"")),0,IF(K23&gt;0,DATEDIF(K23,MIN('Existing Loans'!$C$1,L23),"m")+0,""))</f>
        <v/>
      </c>
      <c r="N23" s="387" t="str">
        <f t="shared" si="1"/>
        <v/>
      </c>
      <c r="O23" s="478"/>
      <c r="P23" s="132"/>
      <c r="Q23" s="132"/>
      <c r="R23" s="132"/>
      <c r="S23" s="132"/>
      <c r="T23" s="132"/>
      <c r="U23" s="132"/>
      <c r="V23" s="132"/>
      <c r="W23" s="479">
        <f t="shared" si="2"/>
        <v>0</v>
      </c>
      <c r="X23" s="120" t="str">
        <f t="shared" si="3"/>
        <v/>
      </c>
      <c r="AE23" s="120" t="s">
        <v>2321</v>
      </c>
    </row>
    <row r="24" spans="1:32">
      <c r="A24" s="386">
        <v>22</v>
      </c>
      <c r="B24" s="447"/>
      <c r="C24" s="132"/>
      <c r="D24" s="447"/>
      <c r="E24" s="447"/>
      <c r="F24" s="447"/>
      <c r="G24" s="480"/>
      <c r="H24" s="132"/>
      <c r="I24" s="481"/>
      <c r="J24" s="132"/>
      <c r="K24" s="476"/>
      <c r="L24" s="477" t="str">
        <f t="shared" si="0"/>
        <v/>
      </c>
      <c r="M24" s="387" t="str">
        <f>IF(ISERROR(IF(K24&gt;0,DATEDIF(K24,MIN('Existing Loans'!$C$1,L24),"m"),"")),0,IF(K24&gt;0,DATEDIF(K24,MIN('Existing Loans'!$C$1,L24),"m")+0,""))</f>
        <v/>
      </c>
      <c r="N24" s="387" t="str">
        <f t="shared" si="1"/>
        <v/>
      </c>
      <c r="O24" s="478"/>
      <c r="P24" s="132"/>
      <c r="Q24" s="132"/>
      <c r="R24" s="132"/>
      <c r="S24" s="132"/>
      <c r="T24" s="132"/>
      <c r="U24" s="132"/>
      <c r="V24" s="132"/>
      <c r="W24" s="479">
        <f t="shared" si="2"/>
        <v>0</v>
      </c>
      <c r="X24" s="120" t="str">
        <f t="shared" si="3"/>
        <v/>
      </c>
      <c r="AE24" s="120" t="s">
        <v>2322</v>
      </c>
    </row>
    <row r="25" spans="1:32">
      <c r="A25" s="386">
        <v>23</v>
      </c>
      <c r="B25" s="447"/>
      <c r="C25" s="132"/>
      <c r="D25" s="447"/>
      <c r="E25" s="447"/>
      <c r="F25" s="447"/>
      <c r="G25" s="480"/>
      <c r="H25" s="123"/>
      <c r="I25" s="481"/>
      <c r="J25" s="132"/>
      <c r="K25" s="476"/>
      <c r="L25" s="477" t="str">
        <f t="shared" si="0"/>
        <v/>
      </c>
      <c r="M25" s="387" t="str">
        <f>IF(ISERROR(IF(K25&gt;0,DATEDIF(K25,MIN('Existing Loans'!$C$1,L25),"m"),"")),0,IF(K25&gt;0,DATEDIF(K25,MIN('Existing Loans'!$C$1,L25),"m")+0,""))</f>
        <v/>
      </c>
      <c r="N25" s="387" t="str">
        <f t="shared" si="1"/>
        <v/>
      </c>
      <c r="O25" s="478"/>
      <c r="P25" s="132"/>
      <c r="Q25" s="132"/>
      <c r="R25" s="132"/>
      <c r="S25" s="132"/>
      <c r="T25" s="132"/>
      <c r="U25" s="132"/>
      <c r="V25" s="132"/>
      <c r="W25" s="479">
        <f t="shared" si="2"/>
        <v>0</v>
      </c>
      <c r="X25" s="120" t="str">
        <f t="shared" si="3"/>
        <v/>
      </c>
      <c r="AE25" s="120" t="s">
        <v>189</v>
      </c>
    </row>
    <row r="26" spans="1:32">
      <c r="A26" s="386">
        <v>24</v>
      </c>
      <c r="B26" s="447"/>
      <c r="C26" s="132"/>
      <c r="D26" s="447"/>
      <c r="E26" s="447"/>
      <c r="F26" s="447"/>
      <c r="G26" s="480"/>
      <c r="H26" s="132"/>
      <c r="I26" s="481"/>
      <c r="J26" s="132"/>
      <c r="K26" s="476"/>
      <c r="L26" s="477" t="str">
        <f t="shared" si="0"/>
        <v/>
      </c>
      <c r="M26" s="387" t="str">
        <f>IF(ISERROR(IF(K26&gt;0,DATEDIF(K26,MIN('Existing Loans'!$C$1,L26),"m"),"")),0,IF(K26&gt;0,DATEDIF(K26,MIN('Existing Loans'!$C$1,L26),"m")+0,""))</f>
        <v/>
      </c>
      <c r="N26" s="387" t="str">
        <f t="shared" si="1"/>
        <v/>
      </c>
      <c r="O26" s="478"/>
      <c r="P26" s="132"/>
      <c r="Q26" s="132"/>
      <c r="R26" s="132"/>
      <c r="S26" s="132"/>
      <c r="T26" s="132"/>
      <c r="U26" s="132"/>
      <c r="V26" s="132"/>
      <c r="W26" s="479">
        <f t="shared" si="2"/>
        <v>0</v>
      </c>
      <c r="X26" s="120" t="str">
        <f t="shared" si="3"/>
        <v/>
      </c>
    </row>
    <row r="27" spans="1:32">
      <c r="A27" s="386">
        <v>25</v>
      </c>
      <c r="B27" s="447"/>
      <c r="C27" s="132"/>
      <c r="D27" s="447"/>
      <c r="E27" s="447"/>
      <c r="F27" s="447"/>
      <c r="G27" s="483"/>
      <c r="H27" s="132"/>
      <c r="I27" s="481"/>
      <c r="J27" s="132"/>
      <c r="K27" s="476"/>
      <c r="L27" s="477" t="str">
        <f t="shared" si="0"/>
        <v/>
      </c>
      <c r="M27" s="387" t="str">
        <f>IF(ISERROR(IF(K27&gt;0,DATEDIF(K27,MIN('Existing Loans'!$C$1,L27),"m"),"")),0,IF(K27&gt;0,DATEDIF(K27,MIN('Existing Loans'!$C$1,L27),"m")+0,""))</f>
        <v/>
      </c>
      <c r="N27" s="387" t="str">
        <f t="shared" si="1"/>
        <v/>
      </c>
      <c r="O27" s="478"/>
      <c r="P27" s="132"/>
      <c r="Q27" s="132"/>
      <c r="R27" s="132"/>
      <c r="S27" s="132"/>
      <c r="T27" s="132"/>
      <c r="U27" s="132"/>
      <c r="V27" s="132"/>
      <c r="W27" s="479">
        <f t="shared" si="2"/>
        <v>0</v>
      </c>
      <c r="X27" s="120" t="str">
        <f t="shared" si="3"/>
        <v/>
      </c>
    </row>
    <row r="28" spans="1:32">
      <c r="A28" s="386">
        <v>26</v>
      </c>
      <c r="B28" s="447"/>
      <c r="C28" s="132"/>
      <c r="D28" s="447"/>
      <c r="E28" s="447"/>
      <c r="F28" s="447"/>
      <c r="G28" s="483"/>
      <c r="H28" s="132"/>
      <c r="I28" s="481"/>
      <c r="J28" s="132"/>
      <c r="K28" s="476"/>
      <c r="L28" s="477" t="str">
        <f t="shared" si="0"/>
        <v/>
      </c>
      <c r="M28" s="387" t="str">
        <f>IF(ISERROR(IF(K28&gt;0,DATEDIF(K28,MIN('Existing Loans'!$C$1,L28),"m"),"")),0,IF(K28&gt;0,DATEDIF(K28,MIN('Existing Loans'!$C$1,L28),"m")+0,""))</f>
        <v/>
      </c>
      <c r="N28" s="387" t="str">
        <f t="shared" si="1"/>
        <v/>
      </c>
      <c r="O28" s="478"/>
      <c r="P28" s="132"/>
      <c r="Q28" s="132"/>
      <c r="R28" s="132"/>
      <c r="S28" s="132"/>
      <c r="T28" s="132"/>
      <c r="U28" s="132"/>
      <c r="V28" s="132"/>
      <c r="W28" s="479">
        <f t="shared" si="2"/>
        <v>0</v>
      </c>
      <c r="X28" s="120" t="str">
        <f t="shared" si="3"/>
        <v/>
      </c>
    </row>
    <row r="29" spans="1:32">
      <c r="A29" s="386">
        <v>27</v>
      </c>
      <c r="B29" s="447"/>
      <c r="C29" s="132"/>
      <c r="D29" s="447"/>
      <c r="E29" s="447"/>
      <c r="F29" s="447"/>
      <c r="G29" s="132"/>
      <c r="H29" s="132"/>
      <c r="I29" s="481"/>
      <c r="J29" s="132"/>
      <c r="K29" s="476"/>
      <c r="L29" s="477" t="str">
        <f t="shared" si="0"/>
        <v/>
      </c>
      <c r="M29" s="387" t="str">
        <f>IF(ISERROR(IF(K29&gt;0,DATEDIF(K29,MIN('Existing Loans'!$C$1,L29),"m"),"")),0,IF(K29&gt;0,DATEDIF(K29,MIN('Existing Loans'!$C$1,L29),"m")+0,""))</f>
        <v/>
      </c>
      <c r="N29" s="387" t="str">
        <f t="shared" si="1"/>
        <v/>
      </c>
      <c r="O29" s="478"/>
      <c r="P29" s="132"/>
      <c r="Q29" s="132"/>
      <c r="R29" s="132"/>
      <c r="S29" s="132"/>
      <c r="T29" s="132"/>
      <c r="U29" s="132"/>
      <c r="V29" s="132"/>
      <c r="W29" s="479">
        <f t="shared" si="2"/>
        <v>0</v>
      </c>
      <c r="X29" s="120" t="str">
        <f t="shared" si="3"/>
        <v/>
      </c>
    </row>
    <row r="30" spans="1:32">
      <c r="A30" s="386">
        <v>28</v>
      </c>
      <c r="B30" s="447"/>
      <c r="C30" s="132"/>
      <c r="D30" s="447"/>
      <c r="E30" s="447"/>
      <c r="F30" s="447"/>
      <c r="G30" s="132"/>
      <c r="H30" s="492"/>
      <c r="I30" s="492"/>
      <c r="J30" s="492"/>
      <c r="K30" s="476"/>
      <c r="L30" s="477" t="str">
        <f t="shared" si="0"/>
        <v/>
      </c>
      <c r="M30" s="387" t="str">
        <f>IF(ISERROR(IF(K30&gt;0,DATEDIF(K30,MIN('Existing Loans'!$C$1,L30),"m"),"")),0,IF(K30&gt;0,DATEDIF(K30,MIN('Existing Loans'!$C$1,L30),"m")+0,""))</f>
        <v/>
      </c>
      <c r="N30" s="387" t="str">
        <f t="shared" si="1"/>
        <v/>
      </c>
      <c r="O30" s="132"/>
      <c r="P30" s="132"/>
      <c r="Q30" s="132"/>
      <c r="R30" s="132"/>
      <c r="S30" s="132"/>
      <c r="T30" s="132"/>
      <c r="U30" s="132"/>
      <c r="V30" s="132"/>
      <c r="W30" s="479">
        <f t="shared" si="2"/>
        <v>0</v>
      </c>
      <c r="X30" s="120" t="str">
        <f t="shared" si="3"/>
        <v/>
      </c>
    </row>
    <row r="31" spans="1:32">
      <c r="A31" s="386">
        <v>29</v>
      </c>
      <c r="B31" s="447"/>
      <c r="C31" s="132"/>
      <c r="D31" s="447"/>
      <c r="E31" s="447"/>
      <c r="F31" s="447"/>
      <c r="G31" s="132"/>
      <c r="H31" s="492"/>
      <c r="I31" s="492"/>
      <c r="J31" s="492"/>
      <c r="K31" s="476"/>
      <c r="L31" s="477" t="str">
        <f t="shared" si="0"/>
        <v/>
      </c>
      <c r="M31" s="387" t="str">
        <f>IF(ISERROR(IF(K31&gt;0,DATEDIF(K31,MIN('Existing Loans'!$C$1,L31),"m"),"")),0,IF(K31&gt;0,DATEDIF(K31,MIN('Existing Loans'!$C$1,L31),"m")+0,""))</f>
        <v/>
      </c>
      <c r="N31" s="387" t="str">
        <f t="shared" si="1"/>
        <v/>
      </c>
      <c r="O31" s="132"/>
      <c r="P31" s="132"/>
      <c r="Q31" s="132"/>
      <c r="R31" s="132"/>
      <c r="S31" s="132"/>
      <c r="T31" s="132"/>
      <c r="U31" s="132"/>
      <c r="V31" s="132"/>
      <c r="W31" s="479">
        <f t="shared" si="2"/>
        <v>0</v>
      </c>
      <c r="X31" s="120" t="str">
        <f t="shared" si="3"/>
        <v/>
      </c>
    </row>
    <row r="32" spans="1:32">
      <c r="A32" s="386">
        <v>30</v>
      </c>
      <c r="B32" s="447"/>
      <c r="C32" s="132"/>
      <c r="D32" s="447"/>
      <c r="E32" s="447"/>
      <c r="F32" s="447"/>
      <c r="G32" s="482"/>
      <c r="H32" s="492"/>
      <c r="I32" s="492"/>
      <c r="J32" s="492"/>
      <c r="K32" s="476"/>
      <c r="L32" s="477" t="str">
        <f t="shared" si="0"/>
        <v/>
      </c>
      <c r="M32" s="387" t="str">
        <f>IF(ISERROR(IF(K32&gt;0,DATEDIF(K32,MIN('Existing Loans'!$C$1,L32),"m"),"")),0,IF(K32&gt;0,DATEDIF(K32,MIN('Existing Loans'!$C$1,L32),"m")+0,""))</f>
        <v/>
      </c>
      <c r="N32" s="387" t="str">
        <f t="shared" si="1"/>
        <v/>
      </c>
      <c r="O32" s="478"/>
      <c r="P32" s="132"/>
      <c r="Q32" s="132"/>
      <c r="R32" s="132"/>
      <c r="S32" s="132"/>
      <c r="T32" s="132"/>
      <c r="U32" s="132"/>
      <c r="V32" s="132"/>
      <c r="W32" s="479">
        <f t="shared" si="2"/>
        <v>0</v>
      </c>
      <c r="X32" s="120" t="str">
        <f t="shared" si="3"/>
        <v/>
      </c>
    </row>
    <row r="33" spans="1:24">
      <c r="A33" s="386">
        <v>31</v>
      </c>
      <c r="B33" s="447"/>
      <c r="C33" s="132"/>
      <c r="D33" s="447"/>
      <c r="E33" s="447"/>
      <c r="F33" s="447"/>
      <c r="G33" s="132"/>
      <c r="H33" s="132"/>
      <c r="I33" s="481"/>
      <c r="J33" s="132"/>
      <c r="K33" s="132"/>
      <c r="L33" s="477" t="str">
        <f t="shared" si="0"/>
        <v/>
      </c>
      <c r="M33" s="387" t="str">
        <f>IF(ISERROR(IF(K33&gt;0,DATEDIF(K33,MIN('Existing Loans'!$C$1,L33),"m"),"")),0,IF(K33&gt;0,DATEDIF(K33,MIN('Existing Loans'!$C$1,L33),"m")+0,""))</f>
        <v/>
      </c>
      <c r="N33" s="387" t="str">
        <f t="shared" si="1"/>
        <v/>
      </c>
      <c r="O33" s="132"/>
      <c r="P33" s="132"/>
      <c r="Q33" s="132"/>
      <c r="R33" s="132"/>
      <c r="S33" s="132"/>
      <c r="T33" s="132"/>
      <c r="U33" s="132"/>
      <c r="V33" s="132"/>
      <c r="W33" s="479">
        <f t="shared" si="2"/>
        <v>0</v>
      </c>
      <c r="X33" s="120" t="str">
        <f t="shared" si="3"/>
        <v/>
      </c>
    </row>
    <row r="34" spans="1:24">
      <c r="A34" s="386">
        <v>32</v>
      </c>
      <c r="B34" s="447"/>
      <c r="C34" s="132"/>
      <c r="D34" s="447"/>
      <c r="E34" s="447"/>
      <c r="F34" s="447"/>
      <c r="G34" s="132"/>
      <c r="H34" s="132"/>
      <c r="I34" s="481"/>
      <c r="J34" s="132"/>
      <c r="K34" s="132"/>
      <c r="L34" s="477" t="str">
        <f t="shared" si="0"/>
        <v/>
      </c>
      <c r="M34" s="387" t="str">
        <f>IF(ISERROR(IF(K34&gt;0,DATEDIF(K34,MIN('Existing Loans'!$C$1,L34),"m"),"")),0,IF(K34&gt;0,DATEDIF(K34,MIN('Existing Loans'!$C$1,L34),"m")+0,""))</f>
        <v/>
      </c>
      <c r="N34" s="387" t="str">
        <f t="shared" si="1"/>
        <v/>
      </c>
      <c r="O34" s="132"/>
      <c r="P34" s="132"/>
      <c r="Q34" s="132"/>
      <c r="R34" s="132"/>
      <c r="S34" s="132"/>
      <c r="T34" s="132"/>
      <c r="U34" s="132"/>
      <c r="V34" s="132"/>
      <c r="W34" s="479">
        <f t="shared" si="2"/>
        <v>0</v>
      </c>
      <c r="X34" s="120" t="str">
        <f t="shared" si="3"/>
        <v/>
      </c>
    </row>
    <row r="35" spans="1:24">
      <c r="A35" s="386">
        <v>33</v>
      </c>
      <c r="B35" s="447"/>
      <c r="C35" s="132"/>
      <c r="D35" s="447"/>
      <c r="E35" s="447"/>
      <c r="F35" s="447"/>
      <c r="G35" s="132"/>
      <c r="H35" s="132"/>
      <c r="I35" s="481"/>
      <c r="J35" s="132"/>
      <c r="K35" s="132"/>
      <c r="L35" s="477" t="str">
        <f t="shared" si="0"/>
        <v/>
      </c>
      <c r="M35" s="387" t="str">
        <f>IF(ISERROR(IF(K35&gt;0,DATEDIF(K35,MIN('Existing Loans'!$C$1,L35),"m"),"")),0,IF(K35&gt;0,DATEDIF(K35,MIN('Existing Loans'!$C$1,L35),"m")+0,""))</f>
        <v/>
      </c>
      <c r="N35" s="387" t="str">
        <f t="shared" si="1"/>
        <v/>
      </c>
      <c r="O35" s="132"/>
      <c r="P35" s="132"/>
      <c r="Q35" s="132"/>
      <c r="R35" s="132"/>
      <c r="S35" s="132"/>
      <c r="T35" s="132"/>
      <c r="U35" s="132"/>
      <c r="V35" s="132"/>
      <c r="W35" s="479">
        <f t="shared" si="2"/>
        <v>0</v>
      </c>
      <c r="X35" s="120" t="str">
        <f t="shared" si="3"/>
        <v/>
      </c>
    </row>
    <row r="36" spans="1:24">
      <c r="A36" s="386">
        <v>34</v>
      </c>
      <c r="B36" s="447"/>
      <c r="C36" s="132"/>
      <c r="D36" s="447"/>
      <c r="E36" s="447"/>
      <c r="F36" s="447"/>
      <c r="G36" s="132"/>
      <c r="H36" s="132"/>
      <c r="I36" s="481"/>
      <c r="J36" s="132"/>
      <c r="K36" s="132"/>
      <c r="L36" s="477" t="str">
        <f t="shared" si="0"/>
        <v/>
      </c>
      <c r="M36" s="387" t="str">
        <f>IF(ISERROR(IF(K36&gt;0,DATEDIF(K36,MIN('Existing Loans'!$C$1,L36),"m"),"")),0,IF(K36&gt;0,DATEDIF(K36,MIN('Existing Loans'!$C$1,L36),"m")+0,""))</f>
        <v/>
      </c>
      <c r="N36" s="387" t="str">
        <f t="shared" si="1"/>
        <v/>
      </c>
      <c r="O36" s="132"/>
      <c r="P36" s="132"/>
      <c r="Q36" s="132"/>
      <c r="R36" s="132"/>
      <c r="S36" s="132"/>
      <c r="T36" s="132"/>
      <c r="U36" s="132"/>
      <c r="V36" s="132"/>
      <c r="W36" s="479">
        <f t="shared" si="2"/>
        <v>0</v>
      </c>
      <c r="X36" s="120" t="str">
        <f t="shared" si="3"/>
        <v/>
      </c>
    </row>
    <row r="37" spans="1:24">
      <c r="A37" s="386">
        <v>35</v>
      </c>
      <c r="B37" s="447"/>
      <c r="C37" s="132"/>
      <c r="D37" s="447"/>
      <c r="E37" s="447"/>
      <c r="F37" s="447"/>
      <c r="G37" s="132"/>
      <c r="H37" s="132"/>
      <c r="I37" s="481"/>
      <c r="J37" s="132"/>
      <c r="K37" s="132"/>
      <c r="L37" s="477" t="str">
        <f t="shared" si="0"/>
        <v/>
      </c>
      <c r="M37" s="387" t="str">
        <f>IF(ISERROR(IF(K37&gt;0,DATEDIF(K37,MIN('Existing Loans'!$C$1,L37),"m"),"")),0,IF(K37&gt;0,DATEDIF(K37,MIN('Existing Loans'!$C$1,L37),"m")+0,""))</f>
        <v/>
      </c>
      <c r="N37" s="387" t="str">
        <f t="shared" si="1"/>
        <v/>
      </c>
      <c r="O37" s="132"/>
      <c r="P37" s="132"/>
      <c r="Q37" s="132"/>
      <c r="R37" s="132"/>
      <c r="S37" s="132"/>
      <c r="T37" s="132"/>
      <c r="U37" s="132"/>
      <c r="V37" s="132"/>
      <c r="W37" s="479">
        <f t="shared" si="2"/>
        <v>0</v>
      </c>
      <c r="X37" s="120" t="str">
        <f t="shared" si="3"/>
        <v/>
      </c>
    </row>
    <row r="38" spans="1:24">
      <c r="A38" s="386">
        <v>36</v>
      </c>
      <c r="B38" s="447"/>
      <c r="C38" s="132"/>
      <c r="D38" s="447"/>
      <c r="E38" s="447"/>
      <c r="F38" s="447"/>
      <c r="G38" s="132"/>
      <c r="H38" s="132"/>
      <c r="I38" s="481"/>
      <c r="J38" s="132"/>
      <c r="K38" s="132"/>
      <c r="L38" s="477" t="str">
        <f t="shared" si="0"/>
        <v/>
      </c>
      <c r="M38" s="387" t="str">
        <f>IF(ISERROR(IF(K38&gt;0,DATEDIF(K38,MIN('Existing Loans'!$C$1,L38),"m"),"")),0,IF(K38&gt;0,DATEDIF(K38,MIN('Existing Loans'!$C$1,L38),"m")+0,""))</f>
        <v/>
      </c>
      <c r="N38" s="387" t="str">
        <f t="shared" si="1"/>
        <v/>
      </c>
      <c r="O38" s="132"/>
      <c r="P38" s="132"/>
      <c r="Q38" s="132"/>
      <c r="R38" s="132"/>
      <c r="S38" s="132"/>
      <c r="T38" s="132"/>
      <c r="U38" s="132"/>
      <c r="V38" s="132"/>
      <c r="W38" s="479">
        <f t="shared" si="2"/>
        <v>0</v>
      </c>
      <c r="X38" s="120" t="str">
        <f t="shared" si="3"/>
        <v/>
      </c>
    </row>
    <row r="39" spans="1:24">
      <c r="A39" s="386">
        <v>37</v>
      </c>
      <c r="B39" s="447"/>
      <c r="C39" s="132"/>
      <c r="D39" s="447"/>
      <c r="E39" s="447"/>
      <c r="F39" s="447"/>
      <c r="G39" s="132"/>
      <c r="H39" s="132"/>
      <c r="I39" s="481"/>
      <c r="J39" s="132"/>
      <c r="K39" s="132"/>
      <c r="L39" s="477" t="str">
        <f t="shared" si="0"/>
        <v/>
      </c>
      <c r="M39" s="387" t="str">
        <f>IF(ISERROR(IF(K39&gt;0,DATEDIF(K39,MIN('Existing Loans'!$C$1,L39),"m"),"")),0,IF(K39&gt;0,DATEDIF(K39,MIN('Existing Loans'!$C$1,L39),"m")+0,""))</f>
        <v/>
      </c>
      <c r="N39" s="387" t="str">
        <f t="shared" si="1"/>
        <v/>
      </c>
      <c r="O39" s="132"/>
      <c r="P39" s="132"/>
      <c r="Q39" s="132"/>
      <c r="R39" s="132"/>
      <c r="S39" s="132"/>
      <c r="T39" s="132"/>
      <c r="U39" s="132"/>
      <c r="V39" s="132"/>
      <c r="W39" s="479">
        <f t="shared" si="2"/>
        <v>0</v>
      </c>
      <c r="X39" s="120" t="str">
        <f t="shared" si="3"/>
        <v/>
      </c>
    </row>
    <row r="40" spans="1:24">
      <c r="A40" s="386">
        <v>38</v>
      </c>
      <c r="B40" s="447"/>
      <c r="C40" s="132"/>
      <c r="D40" s="447"/>
      <c r="E40" s="447"/>
      <c r="F40" s="447"/>
      <c r="G40" s="132"/>
      <c r="H40" s="132"/>
      <c r="I40" s="481"/>
      <c r="J40" s="132"/>
      <c r="K40" s="132"/>
      <c r="L40" s="477" t="str">
        <f t="shared" si="0"/>
        <v/>
      </c>
      <c r="M40" s="387" t="str">
        <f>IF(ISERROR(IF(K40&gt;0,DATEDIF(K40,MIN('Existing Loans'!$C$1,L40),"m"),"")),0,IF(K40&gt;0,DATEDIF(K40,MIN('Existing Loans'!$C$1,L40),"m")+0,""))</f>
        <v/>
      </c>
      <c r="N40" s="387" t="str">
        <f t="shared" si="1"/>
        <v/>
      </c>
      <c r="O40" s="132"/>
      <c r="P40" s="132"/>
      <c r="Q40" s="132"/>
      <c r="R40" s="132"/>
      <c r="S40" s="132"/>
      <c r="T40" s="132"/>
      <c r="U40" s="132"/>
      <c r="V40" s="132"/>
      <c r="W40" s="479">
        <f t="shared" si="2"/>
        <v>0</v>
      </c>
      <c r="X40" s="120" t="str">
        <f t="shared" si="3"/>
        <v/>
      </c>
    </row>
    <row r="41" spans="1:24">
      <c r="A41" s="386">
        <v>39</v>
      </c>
      <c r="B41" s="447"/>
      <c r="C41" s="132"/>
      <c r="D41" s="447"/>
      <c r="E41" s="447"/>
      <c r="F41" s="447"/>
      <c r="G41" s="132"/>
      <c r="H41" s="132"/>
      <c r="I41" s="481"/>
      <c r="J41" s="132"/>
      <c r="K41" s="132"/>
      <c r="L41" s="477" t="str">
        <f t="shared" si="0"/>
        <v/>
      </c>
      <c r="M41" s="387" t="str">
        <f>IF(ISERROR(IF(K41&gt;0,DATEDIF(K41,MIN('Existing Loans'!$C$1,L41),"m"),"")),0,IF(K41&gt;0,DATEDIF(K41,MIN('Existing Loans'!$C$1,L41),"m")+0,""))</f>
        <v/>
      </c>
      <c r="N41" s="387" t="str">
        <f t="shared" si="1"/>
        <v/>
      </c>
      <c r="O41" s="132"/>
      <c r="P41" s="132"/>
      <c r="Q41" s="132"/>
      <c r="R41" s="132"/>
      <c r="S41" s="132"/>
      <c r="T41" s="132"/>
      <c r="U41" s="132"/>
      <c r="V41" s="132"/>
      <c r="W41" s="479">
        <f t="shared" si="2"/>
        <v>0</v>
      </c>
      <c r="X41" s="120" t="str">
        <f t="shared" si="3"/>
        <v/>
      </c>
    </row>
    <row r="42" spans="1:24">
      <c r="A42" s="386">
        <v>40</v>
      </c>
      <c r="B42" s="447"/>
      <c r="C42" s="132"/>
      <c r="D42" s="447"/>
      <c r="E42" s="447"/>
      <c r="F42" s="447"/>
      <c r="G42" s="132"/>
      <c r="H42" s="132"/>
      <c r="I42" s="481"/>
      <c r="J42" s="132"/>
      <c r="K42" s="132"/>
      <c r="L42" s="477" t="str">
        <f t="shared" si="0"/>
        <v/>
      </c>
      <c r="M42" s="387" t="str">
        <f>IF(ISERROR(IF(K42&gt;0,DATEDIF(K42,MIN('Existing Loans'!$C$1,L42),"m"),"")),0,IF(K42&gt;0,DATEDIF(K42,MIN('Existing Loans'!$C$1,L42),"m")+0,""))</f>
        <v/>
      </c>
      <c r="N42" s="387" t="str">
        <f t="shared" si="1"/>
        <v/>
      </c>
      <c r="O42" s="132"/>
      <c r="P42" s="132"/>
      <c r="Q42" s="132"/>
      <c r="R42" s="132"/>
      <c r="S42" s="132"/>
      <c r="T42" s="132"/>
      <c r="U42" s="132"/>
      <c r="V42" s="132"/>
      <c r="W42" s="479">
        <f t="shared" si="2"/>
        <v>0</v>
      </c>
      <c r="X42" s="120" t="str">
        <f t="shared" si="3"/>
        <v/>
      </c>
    </row>
    <row r="43" spans="1:24">
      <c r="A43" s="386">
        <v>41</v>
      </c>
      <c r="B43" s="447"/>
      <c r="C43" s="132"/>
      <c r="D43" s="447"/>
      <c r="E43" s="447"/>
      <c r="F43" s="447"/>
      <c r="G43" s="132"/>
      <c r="H43" s="132"/>
      <c r="I43" s="481"/>
      <c r="J43" s="132"/>
      <c r="K43" s="132"/>
      <c r="L43" s="477" t="str">
        <f t="shared" si="0"/>
        <v/>
      </c>
      <c r="M43" s="387" t="str">
        <f>IF(ISERROR(IF(K43&gt;0,DATEDIF(K43,MIN('Existing Loans'!$C$1,L43),"m"),"")),0,IF(K43&gt;0,DATEDIF(K43,MIN('Existing Loans'!$C$1,L43),"m")+0,""))</f>
        <v/>
      </c>
      <c r="N43" s="387" t="str">
        <f t="shared" si="1"/>
        <v/>
      </c>
      <c r="O43" s="132"/>
      <c r="P43" s="132"/>
      <c r="Q43" s="132"/>
      <c r="R43" s="132"/>
      <c r="S43" s="132"/>
      <c r="T43" s="132"/>
      <c r="U43" s="132"/>
      <c r="V43" s="132"/>
      <c r="W43" s="479">
        <f t="shared" si="2"/>
        <v>0</v>
      </c>
      <c r="X43" s="120" t="str">
        <f t="shared" si="3"/>
        <v/>
      </c>
    </row>
    <row r="44" spans="1:24">
      <c r="A44" s="386">
        <v>42</v>
      </c>
      <c r="B44" s="447"/>
      <c r="C44" s="132"/>
      <c r="D44" s="447"/>
      <c r="E44" s="447"/>
      <c r="F44" s="447"/>
      <c r="G44" s="132"/>
      <c r="H44" s="132"/>
      <c r="I44" s="481"/>
      <c r="J44" s="132"/>
      <c r="K44" s="132"/>
      <c r="L44" s="477" t="str">
        <f t="shared" si="0"/>
        <v/>
      </c>
      <c r="M44" s="387" t="str">
        <f>IF(ISERROR(IF(K44&gt;0,DATEDIF(K44,MIN('Existing Loans'!$C$1,L44),"m"),"")),0,IF(K44&gt;0,DATEDIF(K44,MIN('Existing Loans'!$C$1,L44),"m")+0,""))</f>
        <v/>
      </c>
      <c r="N44" s="387" t="str">
        <f t="shared" si="1"/>
        <v/>
      </c>
      <c r="O44" s="132"/>
      <c r="P44" s="132"/>
      <c r="Q44" s="132"/>
      <c r="R44" s="132"/>
      <c r="S44" s="132"/>
      <c r="T44" s="132"/>
      <c r="U44" s="132"/>
      <c r="V44" s="132"/>
      <c r="W44" s="479">
        <f t="shared" si="2"/>
        <v>0</v>
      </c>
      <c r="X44" s="120" t="str">
        <f t="shared" si="3"/>
        <v/>
      </c>
    </row>
    <row r="45" spans="1:24">
      <c r="A45" s="386">
        <v>43</v>
      </c>
      <c r="B45" s="447"/>
      <c r="C45" s="132"/>
      <c r="D45" s="447"/>
      <c r="E45" s="447"/>
      <c r="F45" s="447"/>
      <c r="G45" s="132"/>
      <c r="H45" s="132"/>
      <c r="I45" s="481"/>
      <c r="J45" s="132"/>
      <c r="K45" s="132"/>
      <c r="L45" s="477" t="str">
        <f t="shared" si="0"/>
        <v/>
      </c>
      <c r="M45" s="387" t="str">
        <f>IF(ISERROR(IF(K45&gt;0,DATEDIF(K45,MIN('Existing Loans'!$C$1,L45),"m"),"")),0,IF(K45&gt;0,DATEDIF(K45,MIN('Existing Loans'!$C$1,L45),"m")+0,""))</f>
        <v/>
      </c>
      <c r="N45" s="387" t="str">
        <f t="shared" si="1"/>
        <v/>
      </c>
      <c r="O45" s="132"/>
      <c r="P45" s="132"/>
      <c r="Q45" s="132"/>
      <c r="R45" s="132"/>
      <c r="S45" s="132"/>
      <c r="T45" s="132"/>
      <c r="U45" s="132"/>
      <c r="V45" s="132"/>
      <c r="W45" s="479">
        <f t="shared" si="2"/>
        <v>0</v>
      </c>
      <c r="X45" s="120" t="str">
        <f t="shared" si="3"/>
        <v/>
      </c>
    </row>
    <row r="46" spans="1:24">
      <c r="A46" s="386">
        <v>44</v>
      </c>
      <c r="B46" s="447"/>
      <c r="C46" s="132"/>
      <c r="D46" s="447"/>
      <c r="E46" s="447"/>
      <c r="F46" s="447"/>
      <c r="G46" s="132"/>
      <c r="H46" s="132"/>
      <c r="I46" s="481"/>
      <c r="J46" s="132"/>
      <c r="K46" s="132"/>
      <c r="L46" s="477" t="str">
        <f t="shared" si="0"/>
        <v/>
      </c>
      <c r="M46" s="387" t="str">
        <f>IF(ISERROR(IF(K46&gt;0,DATEDIF(K46,MIN('Existing Loans'!$C$1,L46),"m"),"")),0,IF(K46&gt;0,DATEDIF(K46,MIN('Existing Loans'!$C$1,L46),"m")+0,""))</f>
        <v/>
      </c>
      <c r="N46" s="387" t="str">
        <f t="shared" si="1"/>
        <v/>
      </c>
      <c r="O46" s="132"/>
      <c r="P46" s="132"/>
      <c r="Q46" s="132"/>
      <c r="R46" s="132"/>
      <c r="S46" s="132"/>
      <c r="T46" s="132"/>
      <c r="U46" s="132"/>
      <c r="V46" s="132"/>
      <c r="W46" s="479">
        <f t="shared" si="2"/>
        <v>0</v>
      </c>
      <c r="X46" s="120" t="str">
        <f t="shared" si="3"/>
        <v/>
      </c>
    </row>
    <row r="47" spans="1:24">
      <c r="A47" s="386">
        <v>45</v>
      </c>
      <c r="B47" s="447"/>
      <c r="C47" s="132"/>
      <c r="D47" s="447"/>
      <c r="E47" s="447"/>
      <c r="F47" s="447"/>
      <c r="G47" s="132"/>
      <c r="H47" s="132"/>
      <c r="I47" s="481"/>
      <c r="J47" s="132"/>
      <c r="K47" s="132"/>
      <c r="L47" s="477" t="str">
        <f t="shared" si="0"/>
        <v/>
      </c>
      <c r="M47" s="387" t="str">
        <f>IF(ISERROR(IF(K47&gt;0,DATEDIF(K47,MIN('Existing Loans'!$C$1,L47),"m"),"")),0,IF(K47&gt;0,DATEDIF(K47,MIN('Existing Loans'!$C$1,L47),"m")+0,""))</f>
        <v/>
      </c>
      <c r="N47" s="387" t="str">
        <f t="shared" si="1"/>
        <v/>
      </c>
      <c r="O47" s="132"/>
      <c r="P47" s="132"/>
      <c r="Q47" s="132"/>
      <c r="R47" s="132"/>
      <c r="S47" s="132"/>
      <c r="T47" s="132"/>
      <c r="U47" s="132"/>
      <c r="V47" s="132"/>
      <c r="W47" s="479">
        <f t="shared" si="2"/>
        <v>0</v>
      </c>
      <c r="X47" s="120" t="str">
        <f t="shared" si="3"/>
        <v/>
      </c>
    </row>
    <row r="48" spans="1:24">
      <c r="A48" s="386">
        <v>46</v>
      </c>
      <c r="B48" s="447"/>
      <c r="C48" s="132"/>
      <c r="D48" s="447"/>
      <c r="E48" s="447"/>
      <c r="F48" s="447"/>
      <c r="G48" s="132"/>
      <c r="H48" s="132"/>
      <c r="I48" s="481"/>
      <c r="J48" s="132"/>
      <c r="K48" s="132"/>
      <c r="L48" s="477" t="str">
        <f t="shared" si="0"/>
        <v/>
      </c>
      <c r="M48" s="387" t="str">
        <f>IF(ISERROR(IF(K48&gt;0,DATEDIF(K48,MIN('Existing Loans'!$C$1,L48),"m"),"")),0,IF(K48&gt;0,DATEDIF(K48,MIN('Existing Loans'!$C$1,L48),"m")+0,""))</f>
        <v/>
      </c>
      <c r="N48" s="387" t="str">
        <f t="shared" si="1"/>
        <v/>
      </c>
      <c r="O48" s="132"/>
      <c r="P48" s="132"/>
      <c r="Q48" s="132"/>
      <c r="R48" s="132"/>
      <c r="S48" s="132"/>
      <c r="T48" s="132"/>
      <c r="U48" s="132"/>
      <c r="V48" s="132"/>
      <c r="W48" s="479">
        <f t="shared" si="2"/>
        <v>0</v>
      </c>
      <c r="X48" s="120" t="str">
        <f t="shared" si="3"/>
        <v/>
      </c>
    </row>
    <row r="49" spans="1:24">
      <c r="A49" s="386">
        <v>47</v>
      </c>
      <c r="B49" s="447"/>
      <c r="C49" s="132"/>
      <c r="D49" s="447"/>
      <c r="E49" s="447"/>
      <c r="F49" s="447"/>
      <c r="G49" s="132"/>
      <c r="H49" s="132"/>
      <c r="I49" s="481"/>
      <c r="J49" s="132"/>
      <c r="K49" s="132"/>
      <c r="L49" s="477" t="str">
        <f t="shared" si="0"/>
        <v/>
      </c>
      <c r="M49" s="387" t="str">
        <f>IF(ISERROR(IF(K49&gt;0,DATEDIF(K49,MIN('Existing Loans'!$C$1,L49),"m"),"")),0,IF(K49&gt;0,DATEDIF(K49,MIN('Existing Loans'!$C$1,L49),"m")+0,""))</f>
        <v/>
      </c>
      <c r="N49" s="387" t="str">
        <f t="shared" si="1"/>
        <v/>
      </c>
      <c r="O49" s="132"/>
      <c r="P49" s="132"/>
      <c r="Q49" s="132"/>
      <c r="R49" s="132"/>
      <c r="S49" s="132"/>
      <c r="T49" s="132"/>
      <c r="U49" s="132"/>
      <c r="V49" s="132"/>
      <c r="W49" s="479">
        <f t="shared" si="2"/>
        <v>0</v>
      </c>
      <c r="X49" s="120" t="str">
        <f t="shared" si="3"/>
        <v/>
      </c>
    </row>
    <row r="50" spans="1:24">
      <c r="A50" s="386">
        <v>48</v>
      </c>
      <c r="B50" s="447"/>
      <c r="C50" s="132"/>
      <c r="D50" s="447"/>
      <c r="E50" s="447"/>
      <c r="F50" s="447"/>
      <c r="G50" s="132"/>
      <c r="H50" s="132"/>
      <c r="I50" s="481"/>
      <c r="J50" s="132"/>
      <c r="K50" s="132"/>
      <c r="L50" s="477" t="str">
        <f t="shared" si="0"/>
        <v/>
      </c>
      <c r="M50" s="387" t="str">
        <f>IF(ISERROR(IF(K50&gt;0,DATEDIF(K50,MIN('Existing Loans'!$C$1,L50),"m"),"")),0,IF(K50&gt;0,DATEDIF(K50,MIN('Existing Loans'!$C$1,L50),"m")+0,""))</f>
        <v/>
      </c>
      <c r="N50" s="387" t="str">
        <f t="shared" si="1"/>
        <v/>
      </c>
      <c r="O50" s="132"/>
      <c r="P50" s="132"/>
      <c r="Q50" s="132"/>
      <c r="R50" s="132"/>
      <c r="S50" s="132"/>
      <c r="T50" s="132"/>
      <c r="U50" s="132"/>
      <c r="V50" s="132"/>
      <c r="W50" s="479">
        <f t="shared" si="2"/>
        <v>0</v>
      </c>
      <c r="X50" s="120" t="str">
        <f t="shared" si="3"/>
        <v/>
      </c>
    </row>
    <row r="51" spans="1:24">
      <c r="A51" s="386">
        <v>49</v>
      </c>
      <c r="B51" s="447"/>
      <c r="C51" s="132"/>
      <c r="D51" s="447"/>
      <c r="E51" s="447"/>
      <c r="F51" s="447"/>
      <c r="G51" s="132"/>
      <c r="H51" s="132"/>
      <c r="I51" s="481"/>
      <c r="J51" s="132"/>
      <c r="K51" s="476"/>
      <c r="L51" s="477" t="str">
        <f t="shared" si="0"/>
        <v/>
      </c>
      <c r="M51" s="387" t="str">
        <f>IF(ISERROR(IF(K51&gt;0,DATEDIF(K51,MIN('Existing Loans'!$C$1,L51),"m"),"")),0,IF(K51&gt;0,DATEDIF(K51,MIN('Existing Loans'!$C$1,L51),"m")+0,""))</f>
        <v/>
      </c>
      <c r="N51" s="387" t="str">
        <f t="shared" si="1"/>
        <v/>
      </c>
      <c r="O51" s="132"/>
      <c r="P51" s="132"/>
      <c r="Q51" s="132"/>
      <c r="R51" s="132"/>
      <c r="S51" s="132"/>
      <c r="T51" s="132"/>
      <c r="U51" s="132"/>
      <c r="V51" s="132"/>
      <c r="W51" s="479">
        <f t="shared" si="2"/>
        <v>0</v>
      </c>
      <c r="X51" s="120" t="str">
        <f t="shared" si="3"/>
        <v/>
      </c>
    </row>
    <row r="52" spans="1:24">
      <c r="A52" s="386">
        <v>50</v>
      </c>
      <c r="B52" s="447"/>
      <c r="C52" s="132"/>
      <c r="D52" s="447"/>
      <c r="E52" s="447"/>
      <c r="F52" s="447"/>
      <c r="G52" s="132"/>
      <c r="H52" s="132"/>
      <c r="I52" s="481"/>
      <c r="J52" s="132"/>
      <c r="K52" s="476"/>
      <c r="L52" s="477" t="str">
        <f t="shared" si="0"/>
        <v/>
      </c>
      <c r="M52" s="387" t="str">
        <f>IF(ISERROR(IF(K52&gt;0,DATEDIF(K52,MIN('Existing Loans'!$C$1,L52),"m"),"")),0,IF(K52&gt;0,DATEDIF(K52,MIN('Existing Loans'!$C$1,L52),"m")+0,""))</f>
        <v/>
      </c>
      <c r="N52" s="387" t="str">
        <f t="shared" si="1"/>
        <v/>
      </c>
      <c r="O52" s="132"/>
      <c r="P52" s="132"/>
      <c r="Q52" s="132"/>
      <c r="R52" s="132"/>
      <c r="S52" s="132"/>
      <c r="T52" s="132"/>
      <c r="U52" s="132"/>
      <c r="V52" s="132"/>
      <c r="W52" s="479">
        <f t="shared" si="2"/>
        <v>0</v>
      </c>
      <c r="X52" s="120" t="str">
        <f t="shared" si="3"/>
        <v/>
      </c>
    </row>
    <row r="53" spans="1:24">
      <c r="A53" s="386">
        <v>51</v>
      </c>
      <c r="B53" s="447"/>
      <c r="C53" s="132"/>
      <c r="D53" s="447"/>
      <c r="E53" s="447"/>
      <c r="F53" s="447"/>
      <c r="G53" s="132"/>
      <c r="H53" s="132"/>
      <c r="I53" s="481"/>
      <c r="J53" s="132"/>
      <c r="K53" s="476"/>
      <c r="L53" s="477" t="str">
        <f t="shared" si="0"/>
        <v/>
      </c>
      <c r="M53" s="387" t="str">
        <f>IF(ISERROR(IF(K53&gt;0,DATEDIF(K53,MIN('Existing Loans'!$C$1,L53),"m"),"")),0,IF(K53&gt;0,DATEDIF(K53,MIN('Existing Loans'!$C$1,L53),"m")+0,""))</f>
        <v/>
      </c>
      <c r="N53" s="387" t="str">
        <f t="shared" si="1"/>
        <v/>
      </c>
      <c r="O53" s="132"/>
      <c r="P53" s="132"/>
      <c r="Q53" s="132"/>
      <c r="R53" s="132"/>
      <c r="S53" s="132"/>
      <c r="T53" s="132"/>
      <c r="U53" s="132"/>
      <c r="V53" s="132"/>
      <c r="W53" s="479">
        <f t="shared" si="2"/>
        <v>0</v>
      </c>
      <c r="X53" s="120" t="str">
        <f t="shared" si="3"/>
        <v/>
      </c>
    </row>
    <row r="54" spans="1:24">
      <c r="A54" s="386">
        <v>52</v>
      </c>
      <c r="B54" s="447"/>
      <c r="C54" s="132"/>
      <c r="D54" s="447"/>
      <c r="E54" s="447"/>
      <c r="F54" s="447"/>
      <c r="G54" s="132"/>
      <c r="H54" s="132"/>
      <c r="I54" s="481"/>
      <c r="J54" s="132"/>
      <c r="K54" s="476"/>
      <c r="L54" s="477" t="str">
        <f t="shared" si="0"/>
        <v/>
      </c>
      <c r="M54" s="387" t="str">
        <f>IF(ISERROR(IF(K54&gt;0,DATEDIF(K54,MIN('Existing Loans'!$C$1,L54),"m"),"")),0,IF(K54&gt;0,DATEDIF(K54,MIN('Existing Loans'!$C$1,L54),"m")+0,""))</f>
        <v/>
      </c>
      <c r="N54" s="387" t="str">
        <f t="shared" si="1"/>
        <v/>
      </c>
      <c r="O54" s="132"/>
      <c r="P54" s="132"/>
      <c r="Q54" s="132"/>
      <c r="R54" s="132"/>
      <c r="S54" s="132"/>
      <c r="T54" s="132"/>
      <c r="U54" s="132"/>
      <c r="V54" s="132"/>
      <c r="W54" s="479">
        <f t="shared" si="2"/>
        <v>0</v>
      </c>
      <c r="X54" s="120" t="str">
        <f t="shared" si="3"/>
        <v/>
      </c>
    </row>
    <row r="55" spans="1:24">
      <c r="A55" s="386">
        <v>53</v>
      </c>
      <c r="B55" s="447"/>
      <c r="C55" s="132"/>
      <c r="D55" s="447"/>
      <c r="E55" s="447"/>
      <c r="F55" s="447"/>
      <c r="G55" s="132"/>
      <c r="H55" s="132"/>
      <c r="I55" s="481"/>
      <c r="J55" s="132"/>
      <c r="K55" s="476"/>
      <c r="L55" s="477" t="str">
        <f t="shared" si="0"/>
        <v/>
      </c>
      <c r="M55" s="387" t="str">
        <f>IF(ISERROR(IF(K55&gt;0,DATEDIF(K55,MIN('Existing Loans'!$C$1,L55),"m"),"")),0,IF(K55&gt;0,DATEDIF(K55,MIN('Existing Loans'!$C$1,L55),"m")+0,""))</f>
        <v/>
      </c>
      <c r="N55" s="387" t="str">
        <f t="shared" si="1"/>
        <v/>
      </c>
      <c r="O55" s="132"/>
      <c r="P55" s="132"/>
      <c r="Q55" s="132"/>
      <c r="R55" s="132"/>
      <c r="S55" s="132"/>
      <c r="T55" s="132"/>
      <c r="U55" s="132"/>
      <c r="V55" s="132"/>
      <c r="W55" s="479">
        <f t="shared" si="2"/>
        <v>0</v>
      </c>
      <c r="X55" s="120" t="str">
        <f t="shared" si="3"/>
        <v/>
      </c>
    </row>
    <row r="56" spans="1:24">
      <c r="A56" s="386">
        <v>54</v>
      </c>
      <c r="B56" s="447"/>
      <c r="C56" s="132"/>
      <c r="D56" s="447"/>
      <c r="E56" s="447"/>
      <c r="F56" s="447"/>
      <c r="G56" s="132"/>
      <c r="H56" s="132"/>
      <c r="I56" s="481"/>
      <c r="J56" s="132"/>
      <c r="K56" s="476"/>
      <c r="L56" s="477" t="str">
        <f t="shared" si="0"/>
        <v/>
      </c>
      <c r="M56" s="387" t="str">
        <f>IF(ISERROR(IF(K56&gt;0,DATEDIF(K56,MIN('Existing Loans'!$C$1,L56),"m"),"")),0,IF(K56&gt;0,DATEDIF(K56,MIN('Existing Loans'!$C$1,L56),"m")+0,""))</f>
        <v/>
      </c>
      <c r="N56" s="387" t="str">
        <f t="shared" si="1"/>
        <v/>
      </c>
      <c r="O56" s="132"/>
      <c r="P56" s="132"/>
      <c r="Q56" s="132"/>
      <c r="R56" s="132"/>
      <c r="S56" s="132"/>
      <c r="T56" s="132"/>
      <c r="U56" s="132"/>
      <c r="V56" s="132"/>
      <c r="W56" s="479">
        <f t="shared" si="2"/>
        <v>0</v>
      </c>
      <c r="X56" s="120" t="str">
        <f t="shared" si="3"/>
        <v/>
      </c>
    </row>
    <row r="57" spans="1:24">
      <c r="A57" s="386">
        <v>55</v>
      </c>
      <c r="B57" s="447"/>
      <c r="C57" s="132"/>
      <c r="D57" s="447"/>
      <c r="E57" s="447"/>
      <c r="F57" s="447"/>
      <c r="G57" s="132"/>
      <c r="H57" s="132"/>
      <c r="I57" s="481"/>
      <c r="J57" s="132"/>
      <c r="K57" s="476"/>
      <c r="L57" s="477" t="str">
        <f t="shared" si="0"/>
        <v/>
      </c>
      <c r="M57" s="387" t="str">
        <f>IF(ISERROR(IF(K57&gt;0,DATEDIF(K57,MIN('Existing Loans'!$C$1,L57),"m"),"")),0,IF(K57&gt;0,DATEDIF(K57,MIN('Existing Loans'!$C$1,L57),"m")+0,""))</f>
        <v/>
      </c>
      <c r="N57" s="387" t="str">
        <f t="shared" si="1"/>
        <v/>
      </c>
      <c r="O57" s="132"/>
      <c r="P57" s="132"/>
      <c r="Q57" s="132"/>
      <c r="R57" s="132"/>
      <c r="S57" s="132"/>
      <c r="T57" s="132"/>
      <c r="U57" s="132"/>
      <c r="V57" s="132"/>
      <c r="W57" s="479">
        <f t="shared" si="2"/>
        <v>0</v>
      </c>
      <c r="X57" s="120" t="str">
        <f t="shared" si="3"/>
        <v/>
      </c>
    </row>
    <row r="58" spans="1:24">
      <c r="A58" s="386">
        <v>56</v>
      </c>
      <c r="B58" s="447"/>
      <c r="C58" s="132"/>
      <c r="D58" s="447"/>
      <c r="E58" s="447"/>
      <c r="F58" s="447"/>
      <c r="G58" s="132"/>
      <c r="H58" s="132"/>
      <c r="I58" s="481"/>
      <c r="J58" s="132"/>
      <c r="K58" s="476"/>
      <c r="L58" s="477" t="str">
        <f t="shared" si="0"/>
        <v/>
      </c>
      <c r="M58" s="387" t="str">
        <f>IF(ISERROR(IF(K58&gt;0,DATEDIF(K58,MIN('Existing Loans'!$C$1,L58),"m"),"")),0,IF(K58&gt;0,DATEDIF(K58,MIN('Existing Loans'!$C$1,L58),"m")+0,""))</f>
        <v/>
      </c>
      <c r="N58" s="387" t="str">
        <f t="shared" si="1"/>
        <v/>
      </c>
      <c r="O58" s="132"/>
      <c r="P58" s="132"/>
      <c r="Q58" s="132"/>
      <c r="R58" s="132"/>
      <c r="S58" s="132"/>
      <c r="T58" s="132"/>
      <c r="U58" s="132"/>
      <c r="V58" s="132"/>
      <c r="W58" s="479">
        <f t="shared" si="2"/>
        <v>0</v>
      </c>
      <c r="X58" s="120" t="str">
        <f t="shared" si="3"/>
        <v/>
      </c>
    </row>
    <row r="59" spans="1:24">
      <c r="A59" s="386">
        <v>57</v>
      </c>
      <c r="B59" s="447"/>
      <c r="C59" s="132"/>
      <c r="D59" s="447"/>
      <c r="E59" s="447"/>
      <c r="F59" s="447"/>
      <c r="G59" s="132"/>
      <c r="H59" s="132"/>
      <c r="I59" s="481"/>
      <c r="J59" s="132"/>
      <c r="K59" s="476"/>
      <c r="L59" s="477" t="str">
        <f t="shared" si="0"/>
        <v/>
      </c>
      <c r="M59" s="387" t="str">
        <f>IF(ISERROR(IF(K59&gt;0,DATEDIF(K59,MIN('Existing Loans'!$C$1,L59),"m"),"")),0,IF(K59&gt;0,DATEDIF(K59,MIN('Existing Loans'!$C$1,L59),"m")+0,""))</f>
        <v/>
      </c>
      <c r="N59" s="387" t="str">
        <f t="shared" si="1"/>
        <v/>
      </c>
      <c r="O59" s="132"/>
      <c r="P59" s="132"/>
      <c r="Q59" s="132"/>
      <c r="R59" s="132"/>
      <c r="S59" s="132"/>
      <c r="T59" s="132"/>
      <c r="U59" s="132"/>
      <c r="V59" s="132"/>
      <c r="W59" s="479">
        <f t="shared" si="2"/>
        <v>0</v>
      </c>
      <c r="X59" s="120" t="str">
        <f t="shared" si="3"/>
        <v/>
      </c>
    </row>
    <row r="60" spans="1:24">
      <c r="A60" s="386">
        <v>58</v>
      </c>
      <c r="B60" s="447"/>
      <c r="C60" s="132"/>
      <c r="D60" s="447"/>
      <c r="E60" s="447"/>
      <c r="F60" s="447"/>
      <c r="G60" s="132"/>
      <c r="H60" s="132"/>
      <c r="I60" s="481"/>
      <c r="J60" s="132"/>
      <c r="K60" s="476"/>
      <c r="L60" s="477" t="str">
        <f t="shared" si="0"/>
        <v/>
      </c>
      <c r="M60" s="387" t="str">
        <f>IF(ISERROR(IF(K60&gt;0,DATEDIF(K60,MIN('Existing Loans'!$C$1,L60),"m"),"")),0,IF(K60&gt;0,DATEDIF(K60,MIN('Existing Loans'!$C$1,L60),"m")+0,""))</f>
        <v/>
      </c>
      <c r="N60" s="387" t="str">
        <f t="shared" si="1"/>
        <v/>
      </c>
      <c r="O60" s="132"/>
      <c r="P60" s="132"/>
      <c r="Q60" s="132"/>
      <c r="R60" s="132"/>
      <c r="S60" s="132"/>
      <c r="T60" s="132"/>
      <c r="U60" s="132"/>
      <c r="V60" s="132"/>
      <c r="W60" s="479">
        <f t="shared" si="2"/>
        <v>0</v>
      </c>
      <c r="X60" s="120" t="str">
        <f t="shared" si="3"/>
        <v/>
      </c>
    </row>
    <row r="61" spans="1:24">
      <c r="A61" s="386">
        <v>59</v>
      </c>
      <c r="B61" s="447"/>
      <c r="C61" s="132"/>
      <c r="D61" s="447"/>
      <c r="E61" s="447"/>
      <c r="F61" s="447"/>
      <c r="G61" s="132"/>
      <c r="H61" s="132"/>
      <c r="I61" s="481"/>
      <c r="J61" s="132"/>
      <c r="K61" s="476"/>
      <c r="L61" s="477" t="str">
        <f t="shared" si="0"/>
        <v/>
      </c>
      <c r="M61" s="387" t="str">
        <f>IF(ISERROR(IF(K61&gt;0,DATEDIF(K61,MIN('Existing Loans'!$C$1,L61),"m"),"")),0,IF(K61&gt;0,DATEDIF(K61,MIN('Existing Loans'!$C$1,L61),"m")+0,""))</f>
        <v/>
      </c>
      <c r="N61" s="387" t="str">
        <f t="shared" si="1"/>
        <v/>
      </c>
      <c r="O61" s="132"/>
      <c r="P61" s="132"/>
      <c r="Q61" s="132"/>
      <c r="R61" s="132"/>
      <c r="S61" s="132"/>
      <c r="T61" s="132"/>
      <c r="U61" s="132"/>
      <c r="V61" s="132"/>
      <c r="W61" s="479">
        <f t="shared" si="2"/>
        <v>0</v>
      </c>
      <c r="X61" s="120" t="str">
        <f t="shared" si="3"/>
        <v/>
      </c>
    </row>
    <row r="62" spans="1:24">
      <c r="A62" s="386">
        <v>60</v>
      </c>
      <c r="B62" s="447"/>
      <c r="C62" s="132"/>
      <c r="D62" s="447"/>
      <c r="E62" s="447"/>
      <c r="F62" s="447"/>
      <c r="G62" s="132"/>
      <c r="H62" s="132"/>
      <c r="I62" s="481"/>
      <c r="J62" s="132"/>
      <c r="K62" s="476"/>
      <c r="L62" s="477" t="str">
        <f t="shared" si="0"/>
        <v/>
      </c>
      <c r="M62" s="387" t="str">
        <f>IF(ISERROR(IF(K62&gt;0,DATEDIF(K62,MIN('Existing Loans'!$C$1,L62),"m"),"")),0,IF(K62&gt;0,DATEDIF(K62,MIN('Existing Loans'!$C$1,L62),"m")+0,""))</f>
        <v/>
      </c>
      <c r="N62" s="387" t="str">
        <f t="shared" si="1"/>
        <v/>
      </c>
      <c r="O62" s="132"/>
      <c r="P62" s="132"/>
      <c r="Q62" s="132"/>
      <c r="R62" s="132"/>
      <c r="S62" s="132"/>
      <c r="T62" s="132"/>
      <c r="U62" s="132"/>
      <c r="V62" s="132"/>
      <c r="W62" s="479">
        <f t="shared" si="2"/>
        <v>0</v>
      </c>
      <c r="X62" s="120" t="str">
        <f t="shared" si="3"/>
        <v/>
      </c>
    </row>
    <row r="63" spans="1:24">
      <c r="A63" s="386">
        <v>61</v>
      </c>
      <c r="B63" s="447"/>
      <c r="C63" s="132"/>
      <c r="D63" s="447"/>
      <c r="E63" s="447"/>
      <c r="F63" s="447"/>
      <c r="G63" s="132"/>
      <c r="H63" s="132"/>
      <c r="I63" s="481"/>
      <c r="J63" s="132"/>
      <c r="K63" s="476"/>
      <c r="L63" s="477" t="str">
        <f t="shared" si="0"/>
        <v/>
      </c>
      <c r="M63" s="387" t="str">
        <f>IF(ISERROR(IF(K63&gt;0,DATEDIF(K63,MIN('Existing Loans'!$C$1,L63),"m"),"")),0,IF(K63&gt;0,DATEDIF(K63,MIN('Existing Loans'!$C$1,L63),"m")+0,""))</f>
        <v/>
      </c>
      <c r="N63" s="387" t="str">
        <f t="shared" si="1"/>
        <v/>
      </c>
      <c r="O63" s="132"/>
      <c r="P63" s="132"/>
      <c r="Q63" s="132"/>
      <c r="R63" s="132"/>
      <c r="S63" s="132"/>
      <c r="T63" s="132"/>
      <c r="U63" s="132"/>
      <c r="V63" s="132"/>
      <c r="W63" s="479">
        <f t="shared" si="2"/>
        <v>0</v>
      </c>
      <c r="X63" s="120" t="str">
        <f t="shared" si="3"/>
        <v/>
      </c>
    </row>
    <row r="64" spans="1:24">
      <c r="A64" s="386">
        <v>62</v>
      </c>
      <c r="B64" s="447"/>
      <c r="C64" s="132"/>
      <c r="D64" s="447"/>
      <c r="E64" s="447"/>
      <c r="F64" s="447"/>
      <c r="G64" s="132"/>
      <c r="H64" s="132"/>
      <c r="I64" s="481"/>
      <c r="J64" s="132"/>
      <c r="K64" s="476"/>
      <c r="L64" s="477" t="str">
        <f t="shared" si="0"/>
        <v/>
      </c>
      <c r="M64" s="387" t="str">
        <f>IF(ISERROR(IF(K64&gt;0,DATEDIF(K64,MIN('Existing Loans'!$C$1,L64),"m"),"")),0,IF(K64&gt;0,DATEDIF(K64,MIN('Existing Loans'!$C$1,L64),"m")+0,""))</f>
        <v/>
      </c>
      <c r="N64" s="387" t="str">
        <f t="shared" si="1"/>
        <v/>
      </c>
      <c r="O64" s="132"/>
      <c r="P64" s="132"/>
      <c r="Q64" s="132"/>
      <c r="R64" s="132"/>
      <c r="S64" s="132"/>
      <c r="T64" s="132"/>
      <c r="U64" s="132"/>
      <c r="V64" s="132"/>
      <c r="W64" s="479">
        <f t="shared" si="2"/>
        <v>0</v>
      </c>
      <c r="X64" s="120" t="str">
        <f t="shared" si="3"/>
        <v/>
      </c>
    </row>
    <row r="65" spans="1:24">
      <c r="A65" s="386">
        <v>63</v>
      </c>
      <c r="B65" s="447"/>
      <c r="C65" s="132"/>
      <c r="D65" s="447"/>
      <c r="E65" s="447"/>
      <c r="F65" s="447"/>
      <c r="G65" s="132"/>
      <c r="H65" s="132"/>
      <c r="I65" s="481"/>
      <c r="J65" s="132"/>
      <c r="K65" s="476"/>
      <c r="L65" s="477" t="str">
        <f t="shared" si="0"/>
        <v/>
      </c>
      <c r="M65" s="387" t="str">
        <f>IF(ISERROR(IF(K65&gt;0,DATEDIF(K65,MIN('Existing Loans'!$C$1,L65),"m"),"")),0,IF(K65&gt;0,DATEDIF(K65,MIN('Existing Loans'!$C$1,L65),"m")+0,""))</f>
        <v/>
      </c>
      <c r="N65" s="387" t="str">
        <f t="shared" si="1"/>
        <v/>
      </c>
      <c r="O65" s="132"/>
      <c r="P65" s="132"/>
      <c r="Q65" s="132"/>
      <c r="R65" s="132"/>
      <c r="S65" s="132"/>
      <c r="T65" s="132"/>
      <c r="U65" s="132"/>
      <c r="V65" s="132"/>
      <c r="W65" s="479">
        <f t="shared" si="2"/>
        <v>0</v>
      </c>
      <c r="X65" s="120" t="str">
        <f t="shared" si="3"/>
        <v/>
      </c>
    </row>
    <row r="66" spans="1:24">
      <c r="A66" s="386">
        <v>64</v>
      </c>
      <c r="B66" s="447"/>
      <c r="C66" s="132"/>
      <c r="D66" s="447"/>
      <c r="E66" s="447"/>
      <c r="F66" s="447"/>
      <c r="G66" s="132"/>
      <c r="H66" s="132"/>
      <c r="I66" s="481"/>
      <c r="J66" s="132"/>
      <c r="K66" s="476"/>
      <c r="L66" s="477" t="str">
        <f t="shared" si="0"/>
        <v/>
      </c>
      <c r="M66" s="387" t="str">
        <f>IF(ISERROR(IF(K66&gt;0,DATEDIF(K66,MIN('Existing Loans'!$C$1,L66),"m"),"")),0,IF(K66&gt;0,DATEDIF(K66,MIN('Existing Loans'!$C$1,L66),"m")+0,""))</f>
        <v/>
      </c>
      <c r="N66" s="387" t="str">
        <f t="shared" si="1"/>
        <v/>
      </c>
      <c r="O66" s="132"/>
      <c r="P66" s="132"/>
      <c r="Q66" s="132"/>
      <c r="R66" s="132"/>
      <c r="S66" s="132"/>
      <c r="T66" s="132"/>
      <c r="U66" s="132"/>
      <c r="V66" s="132"/>
      <c r="W66" s="479">
        <f t="shared" si="2"/>
        <v>0</v>
      </c>
      <c r="X66" s="120" t="str">
        <f t="shared" si="3"/>
        <v/>
      </c>
    </row>
    <row r="67" spans="1:24">
      <c r="A67" s="386">
        <v>65</v>
      </c>
      <c r="B67" s="447"/>
      <c r="C67" s="132"/>
      <c r="D67" s="447"/>
      <c r="E67" s="447"/>
      <c r="F67" s="447"/>
      <c r="G67" s="132"/>
      <c r="H67" s="132"/>
      <c r="I67" s="481"/>
      <c r="J67" s="132"/>
      <c r="K67" s="476"/>
      <c r="L67" s="477" t="str">
        <f t="shared" si="0"/>
        <v/>
      </c>
      <c r="M67" s="387" t="str">
        <f>IF(ISERROR(IF(K67&gt;0,DATEDIF(K67,MIN('Existing Loans'!$C$1,L67),"m"),"")),0,IF(K67&gt;0,DATEDIF(K67,MIN('Existing Loans'!$C$1,L67),"m")+0,""))</f>
        <v/>
      </c>
      <c r="N67" s="387" t="str">
        <f t="shared" si="1"/>
        <v/>
      </c>
      <c r="O67" s="132"/>
      <c r="P67" s="132"/>
      <c r="Q67" s="132"/>
      <c r="R67" s="132"/>
      <c r="S67" s="132"/>
      <c r="T67" s="132"/>
      <c r="U67" s="132"/>
      <c r="V67" s="132"/>
      <c r="W67" s="479">
        <f t="shared" si="2"/>
        <v>0</v>
      </c>
      <c r="X67" s="120" t="str">
        <f t="shared" si="3"/>
        <v/>
      </c>
    </row>
    <row r="68" spans="1:24">
      <c r="A68" s="386">
        <v>66</v>
      </c>
      <c r="B68" s="447"/>
      <c r="C68" s="132"/>
      <c r="D68" s="447"/>
      <c r="E68" s="447"/>
      <c r="F68" s="447"/>
      <c r="G68" s="132"/>
      <c r="H68" s="132"/>
      <c r="I68" s="481"/>
      <c r="J68" s="132"/>
      <c r="K68" s="476"/>
      <c r="L68" s="477" t="str">
        <f t="shared" ref="L68:L131" si="4">IF(AND(J68&gt;0,K68&gt;0),DATE(YEAR(K68),MONTH(K68)+J68+IF(DAY(K68)&lt;=15,0,1),DAY(K68)),"")</f>
        <v/>
      </c>
      <c r="M68" s="387" t="str">
        <f>IF(ISERROR(IF(K68&gt;0,DATEDIF(K68,MIN('Existing Loans'!$C$1,L68),"m"),"")),0,IF(K68&gt;0,DATEDIF(K68,MIN('Existing Loans'!$C$1,L68),"m")+0,""))</f>
        <v/>
      </c>
      <c r="N68" s="387" t="str">
        <f t="shared" ref="N68:N131" si="5">IF(J68="","",J68-M68)</f>
        <v/>
      </c>
      <c r="O68" s="132"/>
      <c r="P68" s="132"/>
      <c r="Q68" s="132"/>
      <c r="R68" s="132"/>
      <c r="S68" s="132"/>
      <c r="T68" s="132"/>
      <c r="U68" s="132"/>
      <c r="V68" s="132"/>
      <c r="W68" s="479">
        <f t="shared" ref="W68:W131" si="6">IF(AND(F68="Live",N68&gt;6),H68,0)</f>
        <v>0</v>
      </c>
      <c r="X68" s="120" t="str">
        <f t="shared" ref="X68:X131" si="7">B68&amp;E68</f>
        <v/>
      </c>
    </row>
    <row r="69" spans="1:24">
      <c r="A69" s="386">
        <v>67</v>
      </c>
      <c r="B69" s="447"/>
      <c r="C69" s="132"/>
      <c r="D69" s="447"/>
      <c r="E69" s="447"/>
      <c r="F69" s="447"/>
      <c r="G69" s="132"/>
      <c r="H69" s="132"/>
      <c r="I69" s="481"/>
      <c r="J69" s="132"/>
      <c r="K69" s="476"/>
      <c r="L69" s="477" t="str">
        <f t="shared" si="4"/>
        <v/>
      </c>
      <c r="M69" s="387" t="str">
        <f>IF(ISERROR(IF(K69&gt;0,DATEDIF(K69,MIN('Existing Loans'!$C$1,L69),"m"),"")),0,IF(K69&gt;0,DATEDIF(K69,MIN('Existing Loans'!$C$1,L69),"m")+0,""))</f>
        <v/>
      </c>
      <c r="N69" s="387" t="str">
        <f t="shared" si="5"/>
        <v/>
      </c>
      <c r="O69" s="132"/>
      <c r="P69" s="132"/>
      <c r="Q69" s="132"/>
      <c r="R69" s="132"/>
      <c r="S69" s="132"/>
      <c r="T69" s="132"/>
      <c r="U69" s="132"/>
      <c r="V69" s="132"/>
      <c r="W69" s="479">
        <f t="shared" si="6"/>
        <v>0</v>
      </c>
      <c r="X69" s="120" t="str">
        <f t="shared" si="7"/>
        <v/>
      </c>
    </row>
    <row r="70" spans="1:24">
      <c r="A70" s="386">
        <v>68</v>
      </c>
      <c r="B70" s="447"/>
      <c r="C70" s="132"/>
      <c r="D70" s="447"/>
      <c r="E70" s="447"/>
      <c r="F70" s="447"/>
      <c r="G70" s="132"/>
      <c r="H70" s="132"/>
      <c r="I70" s="481"/>
      <c r="J70" s="132"/>
      <c r="K70" s="476"/>
      <c r="L70" s="477" t="str">
        <f t="shared" si="4"/>
        <v/>
      </c>
      <c r="M70" s="387" t="str">
        <f>IF(ISERROR(IF(K70&gt;0,DATEDIF(K70,MIN('Existing Loans'!$C$1,L70),"m"),"")),0,IF(K70&gt;0,DATEDIF(K70,MIN('Existing Loans'!$C$1,L70),"m")+0,""))</f>
        <v/>
      </c>
      <c r="N70" s="387" t="str">
        <f t="shared" si="5"/>
        <v/>
      </c>
      <c r="O70" s="132"/>
      <c r="P70" s="132"/>
      <c r="Q70" s="132"/>
      <c r="R70" s="132"/>
      <c r="S70" s="132"/>
      <c r="T70" s="132"/>
      <c r="U70" s="132"/>
      <c r="V70" s="132"/>
      <c r="W70" s="479">
        <f t="shared" si="6"/>
        <v>0</v>
      </c>
      <c r="X70" s="120" t="str">
        <f t="shared" si="7"/>
        <v/>
      </c>
    </row>
    <row r="71" spans="1:24">
      <c r="A71" s="386">
        <v>69</v>
      </c>
      <c r="B71" s="447"/>
      <c r="C71" s="132"/>
      <c r="D71" s="447"/>
      <c r="E71" s="447"/>
      <c r="F71" s="447"/>
      <c r="G71" s="132"/>
      <c r="H71" s="132"/>
      <c r="I71" s="481"/>
      <c r="J71" s="132"/>
      <c r="K71" s="476"/>
      <c r="L71" s="477" t="str">
        <f t="shared" si="4"/>
        <v/>
      </c>
      <c r="M71" s="387" t="str">
        <f>IF(ISERROR(IF(K71&gt;0,DATEDIF(K71,MIN('Existing Loans'!$C$1,L71),"m"),"")),0,IF(K71&gt;0,DATEDIF(K71,MIN('Existing Loans'!$C$1,L71),"m")+0,""))</f>
        <v/>
      </c>
      <c r="N71" s="387" t="str">
        <f t="shared" si="5"/>
        <v/>
      </c>
      <c r="O71" s="132"/>
      <c r="P71" s="132"/>
      <c r="Q71" s="132"/>
      <c r="R71" s="132"/>
      <c r="S71" s="132"/>
      <c r="T71" s="132"/>
      <c r="U71" s="132"/>
      <c r="V71" s="132"/>
      <c r="W71" s="479">
        <f t="shared" si="6"/>
        <v>0</v>
      </c>
      <c r="X71" s="120" t="str">
        <f t="shared" si="7"/>
        <v/>
      </c>
    </row>
    <row r="72" spans="1:24">
      <c r="A72" s="386">
        <v>70</v>
      </c>
      <c r="B72" s="447"/>
      <c r="C72" s="132"/>
      <c r="D72" s="447"/>
      <c r="E72" s="447"/>
      <c r="F72" s="447"/>
      <c r="G72" s="132"/>
      <c r="H72" s="132"/>
      <c r="I72" s="481"/>
      <c r="J72" s="132"/>
      <c r="K72" s="476"/>
      <c r="L72" s="477" t="str">
        <f t="shared" si="4"/>
        <v/>
      </c>
      <c r="M72" s="387" t="str">
        <f>IF(ISERROR(IF(K72&gt;0,DATEDIF(K72,MIN('Existing Loans'!$C$1,L72),"m"),"")),0,IF(K72&gt;0,DATEDIF(K72,MIN('Existing Loans'!$C$1,L72),"m")+0,""))</f>
        <v/>
      </c>
      <c r="N72" s="387" t="str">
        <f t="shared" si="5"/>
        <v/>
      </c>
      <c r="O72" s="132"/>
      <c r="P72" s="132"/>
      <c r="Q72" s="132"/>
      <c r="R72" s="132"/>
      <c r="S72" s="132"/>
      <c r="T72" s="132"/>
      <c r="U72" s="132"/>
      <c r="V72" s="132"/>
      <c r="W72" s="479">
        <f t="shared" si="6"/>
        <v>0</v>
      </c>
      <c r="X72" s="120" t="str">
        <f t="shared" si="7"/>
        <v/>
      </c>
    </row>
    <row r="73" spans="1:24">
      <c r="A73" s="386">
        <v>71</v>
      </c>
      <c r="B73" s="447"/>
      <c r="C73" s="132"/>
      <c r="D73" s="447"/>
      <c r="E73" s="447"/>
      <c r="F73" s="447"/>
      <c r="G73" s="132"/>
      <c r="H73" s="132"/>
      <c r="I73" s="481"/>
      <c r="J73" s="132"/>
      <c r="K73" s="476"/>
      <c r="L73" s="477" t="str">
        <f t="shared" si="4"/>
        <v/>
      </c>
      <c r="M73" s="387" t="str">
        <f>IF(ISERROR(IF(K73&gt;0,DATEDIF(K73,MIN('Existing Loans'!$C$1,L73),"m"),"")),0,IF(K73&gt;0,DATEDIF(K73,MIN('Existing Loans'!$C$1,L73),"m")+0,""))</f>
        <v/>
      </c>
      <c r="N73" s="387" t="str">
        <f t="shared" si="5"/>
        <v/>
      </c>
      <c r="O73" s="132"/>
      <c r="P73" s="132"/>
      <c r="Q73" s="132"/>
      <c r="R73" s="132"/>
      <c r="S73" s="132"/>
      <c r="T73" s="132"/>
      <c r="U73" s="132"/>
      <c r="V73" s="132"/>
      <c r="W73" s="479">
        <f t="shared" si="6"/>
        <v>0</v>
      </c>
      <c r="X73" s="120" t="str">
        <f t="shared" si="7"/>
        <v/>
      </c>
    </row>
    <row r="74" spans="1:24">
      <c r="A74" s="386">
        <v>72</v>
      </c>
      <c r="B74" s="447"/>
      <c r="C74" s="132"/>
      <c r="D74" s="447"/>
      <c r="E74" s="447"/>
      <c r="F74" s="447"/>
      <c r="G74" s="132"/>
      <c r="H74" s="132"/>
      <c r="I74" s="481"/>
      <c r="J74" s="132"/>
      <c r="K74" s="476"/>
      <c r="L74" s="477" t="str">
        <f t="shared" si="4"/>
        <v/>
      </c>
      <c r="M74" s="387" t="str">
        <f>IF(ISERROR(IF(K74&gt;0,DATEDIF(K74,MIN('Existing Loans'!$C$1,L74),"m"),"")),0,IF(K74&gt;0,DATEDIF(K74,MIN('Existing Loans'!$C$1,L74),"m")+0,""))</f>
        <v/>
      </c>
      <c r="N74" s="387" t="str">
        <f t="shared" si="5"/>
        <v/>
      </c>
      <c r="O74" s="132"/>
      <c r="P74" s="132"/>
      <c r="Q74" s="132"/>
      <c r="R74" s="132"/>
      <c r="S74" s="132"/>
      <c r="T74" s="132"/>
      <c r="U74" s="132"/>
      <c r="V74" s="132"/>
      <c r="W74" s="479">
        <f t="shared" si="6"/>
        <v>0</v>
      </c>
      <c r="X74" s="120" t="str">
        <f t="shared" si="7"/>
        <v/>
      </c>
    </row>
    <row r="75" spans="1:24">
      <c r="A75" s="386">
        <v>73</v>
      </c>
      <c r="B75" s="447"/>
      <c r="C75" s="132"/>
      <c r="D75" s="447"/>
      <c r="E75" s="447"/>
      <c r="F75" s="447"/>
      <c r="G75" s="132"/>
      <c r="H75" s="132"/>
      <c r="I75" s="481"/>
      <c r="J75" s="132"/>
      <c r="K75" s="476"/>
      <c r="L75" s="477" t="str">
        <f t="shared" si="4"/>
        <v/>
      </c>
      <c r="M75" s="387" t="str">
        <f>IF(ISERROR(IF(K75&gt;0,DATEDIF(K75,MIN('Existing Loans'!$C$1,L75),"m"),"")),0,IF(K75&gt;0,DATEDIF(K75,MIN('Existing Loans'!$C$1,L75),"m")+0,""))</f>
        <v/>
      </c>
      <c r="N75" s="387" t="str">
        <f t="shared" si="5"/>
        <v/>
      </c>
      <c r="O75" s="132"/>
      <c r="P75" s="132"/>
      <c r="Q75" s="132"/>
      <c r="R75" s="132"/>
      <c r="S75" s="132"/>
      <c r="T75" s="132"/>
      <c r="U75" s="132"/>
      <c r="V75" s="132"/>
      <c r="W75" s="479">
        <f t="shared" si="6"/>
        <v>0</v>
      </c>
      <c r="X75" s="120" t="str">
        <f t="shared" si="7"/>
        <v/>
      </c>
    </row>
    <row r="76" spans="1:24">
      <c r="A76" s="386">
        <v>74</v>
      </c>
      <c r="B76" s="447"/>
      <c r="C76" s="132"/>
      <c r="D76" s="447"/>
      <c r="E76" s="447"/>
      <c r="F76" s="447"/>
      <c r="G76" s="132"/>
      <c r="H76" s="132"/>
      <c r="I76" s="481"/>
      <c r="J76" s="132"/>
      <c r="K76" s="476"/>
      <c r="L76" s="477" t="str">
        <f t="shared" si="4"/>
        <v/>
      </c>
      <c r="M76" s="387" t="str">
        <f>IF(ISERROR(IF(K76&gt;0,DATEDIF(K76,MIN('Existing Loans'!$C$1,L76),"m"),"")),0,IF(K76&gt;0,DATEDIF(K76,MIN('Existing Loans'!$C$1,L76),"m")+0,""))</f>
        <v/>
      </c>
      <c r="N76" s="387" t="str">
        <f t="shared" si="5"/>
        <v/>
      </c>
      <c r="O76" s="132"/>
      <c r="P76" s="132"/>
      <c r="Q76" s="132"/>
      <c r="R76" s="132"/>
      <c r="S76" s="132"/>
      <c r="T76" s="132"/>
      <c r="U76" s="132"/>
      <c r="V76" s="132"/>
      <c r="W76" s="479">
        <f t="shared" si="6"/>
        <v>0</v>
      </c>
      <c r="X76" s="120" t="str">
        <f t="shared" si="7"/>
        <v/>
      </c>
    </row>
    <row r="77" spans="1:24">
      <c r="A77" s="386">
        <v>75</v>
      </c>
      <c r="B77" s="447"/>
      <c r="C77" s="132"/>
      <c r="D77" s="447"/>
      <c r="E77" s="447"/>
      <c r="F77" s="447"/>
      <c r="G77" s="132"/>
      <c r="H77" s="132"/>
      <c r="I77" s="481"/>
      <c r="J77" s="132"/>
      <c r="K77" s="476"/>
      <c r="L77" s="477" t="str">
        <f t="shared" si="4"/>
        <v/>
      </c>
      <c r="M77" s="387" t="str">
        <f>IF(ISERROR(IF(K77&gt;0,DATEDIF(K77,MIN('Existing Loans'!$C$1,L77),"m"),"")),0,IF(K77&gt;0,DATEDIF(K77,MIN('Existing Loans'!$C$1,L77),"m")+0,""))</f>
        <v/>
      </c>
      <c r="N77" s="387" t="str">
        <f t="shared" si="5"/>
        <v/>
      </c>
      <c r="O77" s="132"/>
      <c r="P77" s="132"/>
      <c r="Q77" s="132"/>
      <c r="R77" s="132"/>
      <c r="S77" s="132"/>
      <c r="T77" s="132"/>
      <c r="U77" s="132"/>
      <c r="V77" s="132"/>
      <c r="W77" s="479">
        <f t="shared" si="6"/>
        <v>0</v>
      </c>
      <c r="X77" s="120" t="str">
        <f t="shared" si="7"/>
        <v/>
      </c>
    </row>
    <row r="78" spans="1:24">
      <c r="A78" s="386">
        <v>76</v>
      </c>
      <c r="B78" s="447"/>
      <c r="C78" s="132"/>
      <c r="D78" s="447"/>
      <c r="E78" s="447"/>
      <c r="F78" s="447"/>
      <c r="G78" s="132"/>
      <c r="H78" s="132"/>
      <c r="I78" s="481"/>
      <c r="J78" s="132"/>
      <c r="K78" s="476"/>
      <c r="L78" s="477" t="str">
        <f t="shared" si="4"/>
        <v/>
      </c>
      <c r="M78" s="387" t="str">
        <f>IF(ISERROR(IF(K78&gt;0,DATEDIF(K78,MIN('Existing Loans'!$C$1,L78),"m"),"")),0,IF(K78&gt;0,DATEDIF(K78,MIN('Existing Loans'!$C$1,L78),"m")+0,""))</f>
        <v/>
      </c>
      <c r="N78" s="387" t="str">
        <f t="shared" si="5"/>
        <v/>
      </c>
      <c r="O78" s="132"/>
      <c r="P78" s="132"/>
      <c r="Q78" s="132"/>
      <c r="R78" s="132"/>
      <c r="S78" s="132"/>
      <c r="T78" s="132"/>
      <c r="U78" s="132"/>
      <c r="V78" s="132"/>
      <c r="W78" s="479">
        <f t="shared" si="6"/>
        <v>0</v>
      </c>
      <c r="X78" s="120" t="str">
        <f t="shared" si="7"/>
        <v/>
      </c>
    </row>
    <row r="79" spans="1:24">
      <c r="A79" s="386">
        <v>77</v>
      </c>
      <c r="B79" s="447"/>
      <c r="C79" s="132"/>
      <c r="D79" s="447"/>
      <c r="E79" s="447"/>
      <c r="F79" s="447"/>
      <c r="G79" s="132"/>
      <c r="H79" s="132"/>
      <c r="I79" s="481"/>
      <c r="J79" s="132"/>
      <c r="K79" s="476"/>
      <c r="L79" s="477" t="str">
        <f t="shared" si="4"/>
        <v/>
      </c>
      <c r="M79" s="387" t="str">
        <f>IF(ISERROR(IF(K79&gt;0,DATEDIF(K79,MIN('Existing Loans'!$C$1,L79),"m"),"")),0,IF(K79&gt;0,DATEDIF(K79,MIN('Existing Loans'!$C$1,L79),"m")+0,""))</f>
        <v/>
      </c>
      <c r="N79" s="387" t="str">
        <f t="shared" si="5"/>
        <v/>
      </c>
      <c r="O79" s="132"/>
      <c r="P79" s="132"/>
      <c r="Q79" s="132"/>
      <c r="R79" s="132"/>
      <c r="S79" s="132"/>
      <c r="T79" s="132"/>
      <c r="U79" s="132"/>
      <c r="V79" s="132"/>
      <c r="W79" s="479">
        <f t="shared" si="6"/>
        <v>0</v>
      </c>
      <c r="X79" s="120" t="str">
        <f t="shared" si="7"/>
        <v/>
      </c>
    </row>
    <row r="80" spans="1:24">
      <c r="A80" s="386">
        <v>78</v>
      </c>
      <c r="B80" s="447"/>
      <c r="C80" s="132"/>
      <c r="D80" s="447"/>
      <c r="E80" s="447"/>
      <c r="F80" s="447"/>
      <c r="G80" s="132"/>
      <c r="H80" s="132"/>
      <c r="I80" s="481"/>
      <c r="J80" s="132"/>
      <c r="K80" s="476"/>
      <c r="L80" s="477" t="str">
        <f t="shared" si="4"/>
        <v/>
      </c>
      <c r="M80" s="387" t="str">
        <f>IF(ISERROR(IF(K80&gt;0,DATEDIF(K80,MIN('Existing Loans'!$C$1,L80),"m"),"")),0,IF(K80&gt;0,DATEDIF(K80,MIN('Existing Loans'!$C$1,L80),"m")+0,""))</f>
        <v/>
      </c>
      <c r="N80" s="387" t="str">
        <f t="shared" si="5"/>
        <v/>
      </c>
      <c r="O80" s="132"/>
      <c r="P80" s="132"/>
      <c r="Q80" s="132"/>
      <c r="R80" s="132"/>
      <c r="S80" s="132"/>
      <c r="T80" s="132"/>
      <c r="U80" s="132"/>
      <c r="V80" s="132"/>
      <c r="W80" s="479">
        <f t="shared" si="6"/>
        <v>0</v>
      </c>
      <c r="X80" s="120" t="str">
        <f t="shared" si="7"/>
        <v/>
      </c>
    </row>
    <row r="81" spans="1:24">
      <c r="A81" s="386">
        <v>79</v>
      </c>
      <c r="B81" s="447"/>
      <c r="C81" s="132"/>
      <c r="D81" s="447"/>
      <c r="E81" s="447"/>
      <c r="F81" s="447"/>
      <c r="G81" s="132"/>
      <c r="H81" s="132"/>
      <c r="I81" s="481"/>
      <c r="J81" s="132"/>
      <c r="K81" s="476"/>
      <c r="L81" s="477" t="str">
        <f t="shared" si="4"/>
        <v/>
      </c>
      <c r="M81" s="387" t="str">
        <f>IF(ISERROR(IF(K81&gt;0,DATEDIF(K81,MIN('Existing Loans'!$C$1,L81),"m"),"")),0,IF(K81&gt;0,DATEDIF(K81,MIN('Existing Loans'!$C$1,L81),"m")+0,""))</f>
        <v/>
      </c>
      <c r="N81" s="387" t="str">
        <f t="shared" si="5"/>
        <v/>
      </c>
      <c r="O81" s="132"/>
      <c r="P81" s="132"/>
      <c r="Q81" s="132"/>
      <c r="R81" s="132"/>
      <c r="S81" s="132"/>
      <c r="T81" s="132"/>
      <c r="U81" s="132"/>
      <c r="V81" s="132"/>
      <c r="W81" s="479">
        <f t="shared" si="6"/>
        <v>0</v>
      </c>
      <c r="X81" s="120" t="str">
        <f t="shared" si="7"/>
        <v/>
      </c>
    </row>
    <row r="82" spans="1:24">
      <c r="A82" s="386">
        <v>80</v>
      </c>
      <c r="B82" s="447"/>
      <c r="C82" s="132"/>
      <c r="D82" s="447"/>
      <c r="E82" s="447"/>
      <c r="F82" s="447"/>
      <c r="G82" s="132"/>
      <c r="H82" s="132"/>
      <c r="I82" s="481"/>
      <c r="J82" s="132"/>
      <c r="K82" s="476"/>
      <c r="L82" s="477" t="str">
        <f t="shared" si="4"/>
        <v/>
      </c>
      <c r="M82" s="387" t="str">
        <f>IF(ISERROR(IF(K82&gt;0,DATEDIF(K82,MIN('Existing Loans'!$C$1,L82),"m"),"")),0,IF(K82&gt;0,DATEDIF(K82,MIN('Existing Loans'!$C$1,L82),"m")+0,""))</f>
        <v/>
      </c>
      <c r="N82" s="387" t="str">
        <f t="shared" si="5"/>
        <v/>
      </c>
      <c r="O82" s="132"/>
      <c r="P82" s="132"/>
      <c r="Q82" s="132"/>
      <c r="R82" s="132"/>
      <c r="S82" s="132"/>
      <c r="T82" s="132"/>
      <c r="U82" s="132"/>
      <c r="V82" s="132"/>
      <c r="W82" s="479">
        <f t="shared" si="6"/>
        <v>0</v>
      </c>
      <c r="X82" s="120" t="str">
        <f t="shared" si="7"/>
        <v/>
      </c>
    </row>
    <row r="83" spans="1:24">
      <c r="A83" s="386">
        <v>81</v>
      </c>
      <c r="B83" s="447"/>
      <c r="C83" s="132"/>
      <c r="D83" s="447"/>
      <c r="E83" s="447"/>
      <c r="F83" s="447"/>
      <c r="G83" s="132"/>
      <c r="H83" s="132"/>
      <c r="I83" s="481"/>
      <c r="J83" s="132"/>
      <c r="K83" s="476"/>
      <c r="L83" s="477" t="str">
        <f t="shared" si="4"/>
        <v/>
      </c>
      <c r="M83" s="387" t="str">
        <f>IF(ISERROR(IF(K83&gt;0,DATEDIF(K83,MIN('Existing Loans'!$C$1,L83),"m"),"")),0,IF(K83&gt;0,DATEDIF(K83,MIN('Existing Loans'!$C$1,L83),"m")+0,""))</f>
        <v/>
      </c>
      <c r="N83" s="387" t="str">
        <f t="shared" si="5"/>
        <v/>
      </c>
      <c r="O83" s="132"/>
      <c r="P83" s="132"/>
      <c r="Q83" s="132"/>
      <c r="R83" s="132"/>
      <c r="S83" s="132"/>
      <c r="T83" s="132"/>
      <c r="U83" s="132"/>
      <c r="V83" s="132"/>
      <c r="W83" s="479">
        <f t="shared" si="6"/>
        <v>0</v>
      </c>
      <c r="X83" s="120" t="str">
        <f t="shared" si="7"/>
        <v/>
      </c>
    </row>
    <row r="84" spans="1:24">
      <c r="A84" s="386">
        <v>82</v>
      </c>
      <c r="B84" s="447"/>
      <c r="C84" s="132"/>
      <c r="D84" s="447"/>
      <c r="E84" s="447"/>
      <c r="F84" s="447"/>
      <c r="G84" s="132"/>
      <c r="H84" s="132"/>
      <c r="I84" s="481"/>
      <c r="J84" s="132"/>
      <c r="K84" s="476"/>
      <c r="L84" s="477" t="str">
        <f t="shared" si="4"/>
        <v/>
      </c>
      <c r="M84" s="387" t="str">
        <f>IF(ISERROR(IF(K84&gt;0,DATEDIF(K84,MIN('Existing Loans'!$C$1,L84),"m"),"")),0,IF(K84&gt;0,DATEDIF(K84,MIN('Existing Loans'!$C$1,L84),"m")+0,""))</f>
        <v/>
      </c>
      <c r="N84" s="387" t="str">
        <f t="shared" si="5"/>
        <v/>
      </c>
      <c r="O84" s="132"/>
      <c r="P84" s="132"/>
      <c r="Q84" s="132"/>
      <c r="R84" s="132"/>
      <c r="S84" s="132"/>
      <c r="T84" s="132"/>
      <c r="U84" s="132"/>
      <c r="V84" s="132"/>
      <c r="W84" s="479">
        <f t="shared" si="6"/>
        <v>0</v>
      </c>
      <c r="X84" s="120" t="str">
        <f t="shared" si="7"/>
        <v/>
      </c>
    </row>
    <row r="85" spans="1:24">
      <c r="A85" s="386">
        <v>83</v>
      </c>
      <c r="B85" s="447"/>
      <c r="C85" s="132"/>
      <c r="D85" s="447"/>
      <c r="E85" s="447"/>
      <c r="F85" s="447"/>
      <c r="G85" s="132"/>
      <c r="H85" s="132"/>
      <c r="I85" s="481"/>
      <c r="J85" s="132"/>
      <c r="K85" s="476"/>
      <c r="L85" s="477" t="str">
        <f t="shared" si="4"/>
        <v/>
      </c>
      <c r="M85" s="387" t="str">
        <f>IF(ISERROR(IF(K85&gt;0,DATEDIF(K85,MIN('Existing Loans'!$C$1,L85),"m"),"")),0,IF(K85&gt;0,DATEDIF(K85,MIN('Existing Loans'!$C$1,L85),"m")+0,""))</f>
        <v/>
      </c>
      <c r="N85" s="387" t="str">
        <f t="shared" si="5"/>
        <v/>
      </c>
      <c r="O85" s="132"/>
      <c r="P85" s="132"/>
      <c r="Q85" s="132"/>
      <c r="R85" s="132"/>
      <c r="S85" s="132"/>
      <c r="T85" s="132"/>
      <c r="U85" s="132"/>
      <c r="V85" s="132"/>
      <c r="W85" s="479">
        <f t="shared" si="6"/>
        <v>0</v>
      </c>
      <c r="X85" s="120" t="str">
        <f t="shared" si="7"/>
        <v/>
      </c>
    </row>
    <row r="86" spans="1:24">
      <c r="A86" s="386">
        <v>84</v>
      </c>
      <c r="B86" s="447"/>
      <c r="C86" s="132"/>
      <c r="D86" s="447"/>
      <c r="E86" s="447"/>
      <c r="F86" s="447"/>
      <c r="G86" s="132"/>
      <c r="H86" s="132"/>
      <c r="I86" s="481"/>
      <c r="J86" s="132"/>
      <c r="K86" s="476"/>
      <c r="L86" s="477" t="str">
        <f t="shared" si="4"/>
        <v/>
      </c>
      <c r="M86" s="387" t="str">
        <f>IF(ISERROR(IF(K86&gt;0,DATEDIF(K86,MIN('Existing Loans'!$C$1,L86),"m"),"")),0,IF(K86&gt;0,DATEDIF(K86,MIN('Existing Loans'!$C$1,L86),"m")+0,""))</f>
        <v/>
      </c>
      <c r="N86" s="387" t="str">
        <f t="shared" si="5"/>
        <v/>
      </c>
      <c r="O86" s="132"/>
      <c r="P86" s="132"/>
      <c r="Q86" s="132"/>
      <c r="R86" s="132"/>
      <c r="S86" s="132"/>
      <c r="T86" s="132"/>
      <c r="U86" s="132"/>
      <c r="V86" s="132"/>
      <c r="W86" s="479">
        <f t="shared" si="6"/>
        <v>0</v>
      </c>
      <c r="X86" s="120" t="str">
        <f t="shared" si="7"/>
        <v/>
      </c>
    </row>
    <row r="87" spans="1:24">
      <c r="A87" s="386">
        <v>85</v>
      </c>
      <c r="B87" s="447"/>
      <c r="C87" s="132"/>
      <c r="D87" s="447"/>
      <c r="E87" s="447"/>
      <c r="F87" s="447"/>
      <c r="G87" s="132"/>
      <c r="H87" s="132"/>
      <c r="I87" s="481"/>
      <c r="J87" s="132"/>
      <c r="K87" s="476"/>
      <c r="L87" s="477" t="str">
        <f t="shared" si="4"/>
        <v/>
      </c>
      <c r="M87" s="387" t="str">
        <f>IF(ISERROR(IF(K87&gt;0,DATEDIF(K87,MIN('Existing Loans'!$C$1,L87),"m"),"")),0,IF(K87&gt;0,DATEDIF(K87,MIN('Existing Loans'!$C$1,L87),"m")+0,""))</f>
        <v/>
      </c>
      <c r="N87" s="387" t="str">
        <f t="shared" si="5"/>
        <v/>
      </c>
      <c r="O87" s="132"/>
      <c r="P87" s="132"/>
      <c r="Q87" s="132"/>
      <c r="R87" s="132"/>
      <c r="S87" s="132"/>
      <c r="T87" s="132"/>
      <c r="U87" s="132"/>
      <c r="V87" s="132"/>
      <c r="W87" s="479">
        <f t="shared" si="6"/>
        <v>0</v>
      </c>
      <c r="X87" s="120" t="str">
        <f t="shared" si="7"/>
        <v/>
      </c>
    </row>
    <row r="88" spans="1:24">
      <c r="A88" s="386">
        <v>86</v>
      </c>
      <c r="B88" s="447"/>
      <c r="C88" s="132"/>
      <c r="D88" s="447"/>
      <c r="E88" s="447"/>
      <c r="F88" s="447"/>
      <c r="G88" s="132"/>
      <c r="H88" s="132"/>
      <c r="I88" s="481"/>
      <c r="J88" s="132"/>
      <c r="K88" s="476"/>
      <c r="L88" s="477" t="str">
        <f t="shared" si="4"/>
        <v/>
      </c>
      <c r="M88" s="387" t="str">
        <f>IF(ISERROR(IF(K88&gt;0,DATEDIF(K88,MIN('Existing Loans'!$C$1,L88),"m"),"")),0,IF(K88&gt;0,DATEDIF(K88,MIN('Existing Loans'!$C$1,L88),"m")+0,""))</f>
        <v/>
      </c>
      <c r="N88" s="387" t="str">
        <f t="shared" si="5"/>
        <v/>
      </c>
      <c r="O88" s="132"/>
      <c r="P88" s="132"/>
      <c r="Q88" s="132"/>
      <c r="R88" s="132"/>
      <c r="S88" s="132"/>
      <c r="T88" s="132"/>
      <c r="U88" s="132"/>
      <c r="V88" s="132"/>
      <c r="W88" s="479">
        <f t="shared" si="6"/>
        <v>0</v>
      </c>
      <c r="X88" s="120" t="str">
        <f t="shared" si="7"/>
        <v/>
      </c>
    </row>
    <row r="89" spans="1:24">
      <c r="A89" s="386">
        <v>87</v>
      </c>
      <c r="B89" s="447"/>
      <c r="C89" s="132"/>
      <c r="D89" s="447"/>
      <c r="E89" s="447"/>
      <c r="F89" s="447"/>
      <c r="G89" s="132"/>
      <c r="H89" s="132"/>
      <c r="I89" s="481"/>
      <c r="J89" s="132"/>
      <c r="K89" s="476"/>
      <c r="L89" s="477" t="str">
        <f t="shared" si="4"/>
        <v/>
      </c>
      <c r="M89" s="387" t="str">
        <f>IF(ISERROR(IF(K89&gt;0,DATEDIF(K89,MIN('Existing Loans'!$C$1,L89),"m"),"")),0,IF(K89&gt;0,DATEDIF(K89,MIN('Existing Loans'!$C$1,L89),"m")+0,""))</f>
        <v/>
      </c>
      <c r="N89" s="387" t="str">
        <f t="shared" si="5"/>
        <v/>
      </c>
      <c r="O89" s="132"/>
      <c r="P89" s="132"/>
      <c r="Q89" s="132"/>
      <c r="R89" s="132"/>
      <c r="S89" s="132"/>
      <c r="T89" s="132"/>
      <c r="U89" s="132"/>
      <c r="V89" s="132"/>
      <c r="W89" s="479">
        <f t="shared" si="6"/>
        <v>0</v>
      </c>
      <c r="X89" s="120" t="str">
        <f t="shared" si="7"/>
        <v/>
      </c>
    </row>
    <row r="90" spans="1:24">
      <c r="A90" s="386">
        <v>88</v>
      </c>
      <c r="B90" s="447"/>
      <c r="C90" s="132"/>
      <c r="D90" s="447"/>
      <c r="E90" s="447"/>
      <c r="F90" s="447"/>
      <c r="G90" s="132"/>
      <c r="H90" s="132"/>
      <c r="I90" s="481"/>
      <c r="J90" s="132"/>
      <c r="K90" s="476"/>
      <c r="L90" s="477" t="str">
        <f t="shared" si="4"/>
        <v/>
      </c>
      <c r="M90" s="387" t="str">
        <f>IF(ISERROR(IF(K90&gt;0,DATEDIF(K90,MIN('Existing Loans'!$C$1,L90),"m"),"")),0,IF(K90&gt;0,DATEDIF(K90,MIN('Existing Loans'!$C$1,L90),"m")+0,""))</f>
        <v/>
      </c>
      <c r="N90" s="387" t="str">
        <f t="shared" si="5"/>
        <v/>
      </c>
      <c r="O90" s="132"/>
      <c r="P90" s="132"/>
      <c r="Q90" s="132"/>
      <c r="R90" s="132"/>
      <c r="S90" s="132"/>
      <c r="T90" s="132"/>
      <c r="U90" s="132"/>
      <c r="V90" s="132"/>
      <c r="W90" s="479">
        <f t="shared" si="6"/>
        <v>0</v>
      </c>
      <c r="X90" s="120" t="str">
        <f t="shared" si="7"/>
        <v/>
      </c>
    </row>
    <row r="91" spans="1:24">
      <c r="A91" s="386">
        <v>89</v>
      </c>
      <c r="B91" s="447"/>
      <c r="C91" s="132"/>
      <c r="D91" s="447"/>
      <c r="E91" s="447"/>
      <c r="F91" s="447"/>
      <c r="G91" s="132"/>
      <c r="H91" s="132"/>
      <c r="I91" s="481"/>
      <c r="J91" s="132"/>
      <c r="K91" s="476"/>
      <c r="L91" s="477" t="str">
        <f t="shared" si="4"/>
        <v/>
      </c>
      <c r="M91" s="387" t="str">
        <f>IF(ISERROR(IF(K91&gt;0,DATEDIF(K91,MIN('Existing Loans'!$C$1,L91),"m"),"")),0,IF(K91&gt;0,DATEDIF(K91,MIN('Existing Loans'!$C$1,L91),"m")+0,""))</f>
        <v/>
      </c>
      <c r="N91" s="387" t="str">
        <f t="shared" si="5"/>
        <v/>
      </c>
      <c r="O91" s="132"/>
      <c r="P91" s="132"/>
      <c r="Q91" s="132"/>
      <c r="R91" s="132"/>
      <c r="S91" s="132"/>
      <c r="T91" s="132"/>
      <c r="U91" s="132"/>
      <c r="V91" s="132"/>
      <c r="W91" s="479">
        <f t="shared" si="6"/>
        <v>0</v>
      </c>
      <c r="X91" s="120" t="str">
        <f t="shared" si="7"/>
        <v/>
      </c>
    </row>
    <row r="92" spans="1:24">
      <c r="A92" s="386">
        <v>90</v>
      </c>
      <c r="B92" s="447"/>
      <c r="C92" s="132"/>
      <c r="D92" s="447"/>
      <c r="E92" s="447"/>
      <c r="F92" s="447"/>
      <c r="G92" s="132"/>
      <c r="H92" s="132"/>
      <c r="I92" s="481"/>
      <c r="J92" s="132"/>
      <c r="K92" s="476"/>
      <c r="L92" s="477" t="str">
        <f t="shared" si="4"/>
        <v/>
      </c>
      <c r="M92" s="387" t="str">
        <f>IF(ISERROR(IF(K92&gt;0,DATEDIF(K92,MIN('Existing Loans'!$C$1,L92),"m"),"")),0,IF(K92&gt;0,DATEDIF(K92,MIN('Existing Loans'!$C$1,L92),"m")+0,""))</f>
        <v/>
      </c>
      <c r="N92" s="387" t="str">
        <f t="shared" si="5"/>
        <v/>
      </c>
      <c r="O92" s="132"/>
      <c r="P92" s="132"/>
      <c r="Q92" s="132"/>
      <c r="R92" s="132"/>
      <c r="S92" s="132"/>
      <c r="T92" s="132"/>
      <c r="U92" s="132"/>
      <c r="V92" s="132"/>
      <c r="W92" s="479">
        <f t="shared" si="6"/>
        <v>0</v>
      </c>
      <c r="X92" s="120" t="str">
        <f t="shared" si="7"/>
        <v/>
      </c>
    </row>
    <row r="93" spans="1:24">
      <c r="A93" s="386">
        <v>91</v>
      </c>
      <c r="B93" s="447"/>
      <c r="C93" s="132"/>
      <c r="D93" s="447"/>
      <c r="E93" s="447"/>
      <c r="F93" s="447"/>
      <c r="G93" s="132"/>
      <c r="H93" s="132"/>
      <c r="I93" s="481"/>
      <c r="J93" s="132"/>
      <c r="K93" s="476"/>
      <c r="L93" s="477" t="str">
        <f t="shared" si="4"/>
        <v/>
      </c>
      <c r="M93" s="387" t="str">
        <f>IF(ISERROR(IF(K93&gt;0,DATEDIF(K93,MIN('Existing Loans'!$C$1,L93),"m"),"")),0,IF(K93&gt;0,DATEDIF(K93,MIN('Existing Loans'!$C$1,L93),"m")+0,""))</f>
        <v/>
      </c>
      <c r="N93" s="387" t="str">
        <f t="shared" si="5"/>
        <v/>
      </c>
      <c r="O93" s="132"/>
      <c r="P93" s="132"/>
      <c r="Q93" s="132"/>
      <c r="R93" s="132"/>
      <c r="S93" s="132"/>
      <c r="T93" s="132"/>
      <c r="U93" s="132"/>
      <c r="V93" s="132"/>
      <c r="W93" s="479">
        <f t="shared" si="6"/>
        <v>0</v>
      </c>
      <c r="X93" s="120" t="str">
        <f t="shared" si="7"/>
        <v/>
      </c>
    </row>
    <row r="94" spans="1:24">
      <c r="A94" s="386">
        <v>92</v>
      </c>
      <c r="B94" s="447"/>
      <c r="C94" s="132"/>
      <c r="D94" s="447"/>
      <c r="E94" s="447"/>
      <c r="F94" s="447"/>
      <c r="G94" s="132"/>
      <c r="H94" s="132"/>
      <c r="I94" s="481"/>
      <c r="J94" s="132"/>
      <c r="K94" s="476"/>
      <c r="L94" s="477" t="str">
        <f t="shared" si="4"/>
        <v/>
      </c>
      <c r="M94" s="387" t="str">
        <f>IF(ISERROR(IF(K94&gt;0,DATEDIF(K94,MIN('Existing Loans'!$C$1,L94),"m"),"")),0,IF(K94&gt;0,DATEDIF(K94,MIN('Existing Loans'!$C$1,L94),"m")+0,""))</f>
        <v/>
      </c>
      <c r="N94" s="387" t="str">
        <f t="shared" si="5"/>
        <v/>
      </c>
      <c r="O94" s="132"/>
      <c r="P94" s="132"/>
      <c r="Q94" s="132"/>
      <c r="R94" s="132"/>
      <c r="S94" s="132"/>
      <c r="T94" s="132"/>
      <c r="U94" s="132"/>
      <c r="V94" s="132"/>
      <c r="W94" s="479">
        <f t="shared" si="6"/>
        <v>0</v>
      </c>
      <c r="X94" s="120" t="str">
        <f t="shared" si="7"/>
        <v/>
      </c>
    </row>
    <row r="95" spans="1:24">
      <c r="A95" s="386">
        <v>93</v>
      </c>
      <c r="B95" s="447"/>
      <c r="C95" s="132"/>
      <c r="D95" s="447"/>
      <c r="E95" s="447"/>
      <c r="F95" s="447"/>
      <c r="G95" s="132"/>
      <c r="H95" s="132"/>
      <c r="I95" s="481"/>
      <c r="J95" s="132"/>
      <c r="K95" s="476"/>
      <c r="L95" s="477" t="str">
        <f t="shared" si="4"/>
        <v/>
      </c>
      <c r="M95" s="387" t="str">
        <f>IF(ISERROR(IF(K95&gt;0,DATEDIF(K95,MIN('Existing Loans'!$C$1,L95),"m"),"")),0,IF(K95&gt;0,DATEDIF(K95,MIN('Existing Loans'!$C$1,L95),"m")+0,""))</f>
        <v/>
      </c>
      <c r="N95" s="387" t="str">
        <f t="shared" si="5"/>
        <v/>
      </c>
      <c r="O95" s="132"/>
      <c r="P95" s="132"/>
      <c r="Q95" s="132"/>
      <c r="R95" s="132"/>
      <c r="S95" s="132"/>
      <c r="T95" s="132"/>
      <c r="U95" s="132"/>
      <c r="V95" s="132"/>
      <c r="W95" s="479">
        <f t="shared" si="6"/>
        <v>0</v>
      </c>
      <c r="X95" s="120" t="str">
        <f t="shared" si="7"/>
        <v/>
      </c>
    </row>
    <row r="96" spans="1:24">
      <c r="A96" s="386">
        <v>94</v>
      </c>
      <c r="B96" s="447"/>
      <c r="C96" s="132"/>
      <c r="D96" s="447"/>
      <c r="E96" s="447"/>
      <c r="F96" s="447"/>
      <c r="G96" s="132"/>
      <c r="H96" s="132"/>
      <c r="I96" s="481"/>
      <c r="J96" s="132"/>
      <c r="K96" s="476"/>
      <c r="L96" s="477" t="str">
        <f t="shared" si="4"/>
        <v/>
      </c>
      <c r="M96" s="387" t="str">
        <f>IF(ISERROR(IF(K96&gt;0,DATEDIF(K96,MIN('Existing Loans'!$C$1,L96),"m"),"")),0,IF(K96&gt;0,DATEDIF(K96,MIN('Existing Loans'!$C$1,L96),"m")+0,""))</f>
        <v/>
      </c>
      <c r="N96" s="387" t="str">
        <f t="shared" si="5"/>
        <v/>
      </c>
      <c r="O96" s="132"/>
      <c r="P96" s="132"/>
      <c r="Q96" s="132"/>
      <c r="R96" s="132"/>
      <c r="S96" s="132"/>
      <c r="T96" s="132"/>
      <c r="U96" s="132"/>
      <c r="V96" s="132"/>
      <c r="W96" s="479">
        <f t="shared" si="6"/>
        <v>0</v>
      </c>
      <c r="X96" s="120" t="str">
        <f t="shared" si="7"/>
        <v/>
      </c>
    </row>
    <row r="97" spans="1:24">
      <c r="A97" s="386">
        <v>95</v>
      </c>
      <c r="B97" s="447"/>
      <c r="C97" s="132"/>
      <c r="D97" s="447"/>
      <c r="E97" s="447"/>
      <c r="F97" s="447"/>
      <c r="G97" s="132"/>
      <c r="H97" s="132"/>
      <c r="I97" s="481"/>
      <c r="J97" s="132"/>
      <c r="K97" s="476"/>
      <c r="L97" s="477" t="str">
        <f t="shared" si="4"/>
        <v/>
      </c>
      <c r="M97" s="387" t="str">
        <f>IF(ISERROR(IF(K97&gt;0,DATEDIF(K97,MIN('Existing Loans'!$C$1,L97),"m"),"")),0,IF(K97&gt;0,DATEDIF(K97,MIN('Existing Loans'!$C$1,L97),"m")+0,""))</f>
        <v/>
      </c>
      <c r="N97" s="387" t="str">
        <f t="shared" si="5"/>
        <v/>
      </c>
      <c r="O97" s="132"/>
      <c r="P97" s="132"/>
      <c r="Q97" s="132"/>
      <c r="R97" s="132"/>
      <c r="S97" s="132"/>
      <c r="T97" s="132"/>
      <c r="U97" s="132"/>
      <c r="V97" s="132"/>
      <c r="W97" s="479">
        <f t="shared" si="6"/>
        <v>0</v>
      </c>
      <c r="X97" s="120" t="str">
        <f t="shared" si="7"/>
        <v/>
      </c>
    </row>
    <row r="98" spans="1:24">
      <c r="A98" s="386">
        <v>96</v>
      </c>
      <c r="B98" s="447"/>
      <c r="C98" s="132"/>
      <c r="D98" s="447"/>
      <c r="E98" s="447"/>
      <c r="F98" s="447"/>
      <c r="G98" s="132"/>
      <c r="H98" s="132"/>
      <c r="I98" s="481"/>
      <c r="J98" s="132"/>
      <c r="K98" s="476"/>
      <c r="L98" s="477" t="str">
        <f t="shared" si="4"/>
        <v/>
      </c>
      <c r="M98" s="387" t="str">
        <f>IF(ISERROR(IF(K98&gt;0,DATEDIF(K98,MIN('Existing Loans'!$C$1,L98),"m"),"")),0,IF(K98&gt;0,DATEDIF(K98,MIN('Existing Loans'!$C$1,L98),"m")+0,""))</f>
        <v/>
      </c>
      <c r="N98" s="387" t="str">
        <f t="shared" si="5"/>
        <v/>
      </c>
      <c r="O98" s="132"/>
      <c r="P98" s="132"/>
      <c r="Q98" s="132"/>
      <c r="R98" s="132"/>
      <c r="S98" s="132"/>
      <c r="T98" s="132"/>
      <c r="U98" s="132"/>
      <c r="V98" s="132"/>
      <c r="W98" s="479">
        <f t="shared" si="6"/>
        <v>0</v>
      </c>
      <c r="X98" s="120" t="str">
        <f t="shared" si="7"/>
        <v/>
      </c>
    </row>
    <row r="99" spans="1:24">
      <c r="A99" s="386">
        <v>97</v>
      </c>
      <c r="B99" s="447"/>
      <c r="C99" s="132"/>
      <c r="D99" s="447"/>
      <c r="E99" s="447"/>
      <c r="F99" s="447"/>
      <c r="G99" s="132"/>
      <c r="H99" s="132"/>
      <c r="I99" s="481"/>
      <c r="J99" s="132"/>
      <c r="K99" s="476"/>
      <c r="L99" s="477" t="str">
        <f t="shared" si="4"/>
        <v/>
      </c>
      <c r="M99" s="387" t="str">
        <f>IF(ISERROR(IF(K99&gt;0,DATEDIF(K99,MIN('Existing Loans'!$C$1,L99),"m"),"")),0,IF(K99&gt;0,DATEDIF(K99,MIN('Existing Loans'!$C$1,L99),"m")+0,""))</f>
        <v/>
      </c>
      <c r="N99" s="387" t="str">
        <f t="shared" si="5"/>
        <v/>
      </c>
      <c r="O99" s="132"/>
      <c r="P99" s="132"/>
      <c r="Q99" s="132"/>
      <c r="R99" s="132"/>
      <c r="S99" s="132"/>
      <c r="T99" s="132"/>
      <c r="U99" s="132"/>
      <c r="V99" s="132"/>
      <c r="W99" s="479">
        <f t="shared" si="6"/>
        <v>0</v>
      </c>
      <c r="X99" s="120" t="str">
        <f t="shared" si="7"/>
        <v/>
      </c>
    </row>
    <row r="100" spans="1:24">
      <c r="A100" s="386">
        <v>98</v>
      </c>
      <c r="B100" s="447"/>
      <c r="C100" s="132"/>
      <c r="D100" s="447"/>
      <c r="E100" s="447"/>
      <c r="F100" s="447"/>
      <c r="G100" s="132"/>
      <c r="H100" s="132"/>
      <c r="I100" s="481"/>
      <c r="J100" s="132"/>
      <c r="K100" s="476"/>
      <c r="L100" s="477" t="str">
        <f t="shared" si="4"/>
        <v/>
      </c>
      <c r="M100" s="387" t="str">
        <f>IF(ISERROR(IF(K100&gt;0,DATEDIF(K100,MIN('Existing Loans'!$C$1,L100),"m"),"")),0,IF(K100&gt;0,DATEDIF(K100,MIN('Existing Loans'!$C$1,L100),"m")+0,""))</f>
        <v/>
      </c>
      <c r="N100" s="387" t="str">
        <f t="shared" si="5"/>
        <v/>
      </c>
      <c r="O100" s="132"/>
      <c r="P100" s="132"/>
      <c r="Q100" s="132"/>
      <c r="R100" s="132"/>
      <c r="S100" s="132"/>
      <c r="T100" s="132"/>
      <c r="U100" s="132"/>
      <c r="V100" s="132"/>
      <c r="W100" s="479">
        <f t="shared" si="6"/>
        <v>0</v>
      </c>
      <c r="X100" s="120" t="str">
        <f t="shared" si="7"/>
        <v/>
      </c>
    </row>
    <row r="101" spans="1:24">
      <c r="A101" s="386">
        <v>99</v>
      </c>
      <c r="B101" s="447"/>
      <c r="C101" s="132"/>
      <c r="D101" s="447"/>
      <c r="E101" s="447"/>
      <c r="F101" s="447"/>
      <c r="G101" s="132"/>
      <c r="H101" s="132"/>
      <c r="I101" s="481"/>
      <c r="J101" s="132"/>
      <c r="K101" s="476"/>
      <c r="L101" s="477" t="str">
        <f t="shared" si="4"/>
        <v/>
      </c>
      <c r="M101" s="387" t="str">
        <f>IF(ISERROR(IF(K101&gt;0,DATEDIF(K101,MIN('Existing Loans'!$C$1,L101),"m"),"")),0,IF(K101&gt;0,DATEDIF(K101,MIN('Existing Loans'!$C$1,L101),"m")+0,""))</f>
        <v/>
      </c>
      <c r="N101" s="387" t="str">
        <f t="shared" si="5"/>
        <v/>
      </c>
      <c r="O101" s="132"/>
      <c r="P101" s="132"/>
      <c r="Q101" s="132"/>
      <c r="R101" s="132"/>
      <c r="S101" s="132"/>
      <c r="T101" s="132"/>
      <c r="U101" s="132"/>
      <c r="V101" s="132"/>
      <c r="W101" s="479">
        <f t="shared" si="6"/>
        <v>0</v>
      </c>
      <c r="X101" s="120" t="str">
        <f t="shared" si="7"/>
        <v/>
      </c>
    </row>
    <row r="102" spans="1:24">
      <c r="A102" s="386">
        <v>100</v>
      </c>
      <c r="B102" s="447"/>
      <c r="C102" s="132"/>
      <c r="D102" s="447"/>
      <c r="E102" s="447"/>
      <c r="F102" s="447"/>
      <c r="G102" s="132"/>
      <c r="H102" s="132"/>
      <c r="I102" s="481"/>
      <c r="J102" s="132"/>
      <c r="K102" s="476"/>
      <c r="L102" s="477" t="str">
        <f t="shared" si="4"/>
        <v/>
      </c>
      <c r="M102" s="387" t="str">
        <f>IF(ISERROR(IF(K102&gt;0,DATEDIF(K102,MIN('Existing Loans'!$C$1,L102),"m"),"")),0,IF(K102&gt;0,DATEDIF(K102,MIN('Existing Loans'!$C$1,L102),"m")+0,""))</f>
        <v/>
      </c>
      <c r="N102" s="387" t="str">
        <f t="shared" si="5"/>
        <v/>
      </c>
      <c r="O102" s="132"/>
      <c r="P102" s="132"/>
      <c r="Q102" s="132"/>
      <c r="R102" s="132"/>
      <c r="S102" s="132"/>
      <c r="T102" s="132"/>
      <c r="U102" s="132"/>
      <c r="V102" s="132"/>
      <c r="W102" s="479">
        <f t="shared" si="6"/>
        <v>0</v>
      </c>
      <c r="X102" s="120" t="str">
        <f t="shared" si="7"/>
        <v/>
      </c>
    </row>
    <row r="103" spans="1:24">
      <c r="A103" s="386">
        <v>101</v>
      </c>
      <c r="B103" s="447"/>
      <c r="C103" s="132"/>
      <c r="D103" s="447"/>
      <c r="E103" s="447"/>
      <c r="F103" s="447"/>
      <c r="G103" s="132"/>
      <c r="H103" s="132"/>
      <c r="I103" s="481"/>
      <c r="J103" s="132"/>
      <c r="K103" s="476"/>
      <c r="L103" s="477" t="str">
        <f t="shared" si="4"/>
        <v/>
      </c>
      <c r="M103" s="387" t="str">
        <f>IF(ISERROR(IF(K103&gt;0,DATEDIF(K103,MIN('Existing Loans'!$C$1,L103),"m"),"")),0,IF(K103&gt;0,DATEDIF(K103,MIN('Existing Loans'!$C$1,L103),"m")+0,""))</f>
        <v/>
      </c>
      <c r="N103" s="387" t="str">
        <f t="shared" si="5"/>
        <v/>
      </c>
      <c r="O103" s="132"/>
      <c r="P103" s="132"/>
      <c r="Q103" s="132"/>
      <c r="R103" s="132"/>
      <c r="S103" s="132"/>
      <c r="T103" s="132"/>
      <c r="U103" s="132"/>
      <c r="V103" s="132"/>
      <c r="W103" s="479">
        <f t="shared" si="6"/>
        <v>0</v>
      </c>
      <c r="X103" s="120" t="str">
        <f t="shared" si="7"/>
        <v/>
      </c>
    </row>
    <row r="104" spans="1:24">
      <c r="A104" s="386">
        <v>102</v>
      </c>
      <c r="B104" s="447"/>
      <c r="C104" s="132"/>
      <c r="D104" s="447"/>
      <c r="E104" s="447"/>
      <c r="F104" s="447"/>
      <c r="G104" s="132"/>
      <c r="H104" s="132"/>
      <c r="I104" s="481"/>
      <c r="J104" s="132"/>
      <c r="K104" s="476"/>
      <c r="L104" s="477" t="str">
        <f t="shared" si="4"/>
        <v/>
      </c>
      <c r="M104" s="387" t="str">
        <f>IF(ISERROR(IF(K104&gt;0,DATEDIF(K104,MIN('Existing Loans'!$C$1,L104),"m"),"")),0,IF(K104&gt;0,DATEDIF(K104,MIN('Existing Loans'!$C$1,L104),"m")+0,""))</f>
        <v/>
      </c>
      <c r="N104" s="387" t="str">
        <f t="shared" si="5"/>
        <v/>
      </c>
      <c r="O104" s="132"/>
      <c r="P104" s="132"/>
      <c r="Q104" s="132"/>
      <c r="R104" s="132"/>
      <c r="S104" s="132"/>
      <c r="T104" s="132"/>
      <c r="U104" s="132"/>
      <c r="V104" s="132"/>
      <c r="W104" s="479">
        <f t="shared" si="6"/>
        <v>0</v>
      </c>
      <c r="X104" s="120" t="str">
        <f t="shared" si="7"/>
        <v/>
      </c>
    </row>
    <row r="105" spans="1:24">
      <c r="A105" s="386">
        <v>103</v>
      </c>
      <c r="B105" s="447"/>
      <c r="C105" s="132"/>
      <c r="D105" s="447"/>
      <c r="E105" s="447"/>
      <c r="F105" s="447"/>
      <c r="G105" s="132"/>
      <c r="H105" s="132"/>
      <c r="I105" s="481"/>
      <c r="J105" s="132"/>
      <c r="K105" s="476"/>
      <c r="L105" s="477" t="str">
        <f t="shared" si="4"/>
        <v/>
      </c>
      <c r="M105" s="387" t="str">
        <f>IF(ISERROR(IF(K105&gt;0,DATEDIF(K105,MIN('Existing Loans'!$C$1,L105),"m"),"")),0,IF(K105&gt;0,DATEDIF(K105,MIN('Existing Loans'!$C$1,L105),"m")+0,""))</f>
        <v/>
      </c>
      <c r="N105" s="387" t="str">
        <f t="shared" si="5"/>
        <v/>
      </c>
      <c r="O105" s="132"/>
      <c r="P105" s="132"/>
      <c r="Q105" s="132"/>
      <c r="R105" s="132"/>
      <c r="S105" s="132"/>
      <c r="T105" s="132"/>
      <c r="U105" s="132"/>
      <c r="V105" s="132"/>
      <c r="W105" s="479">
        <f t="shared" si="6"/>
        <v>0</v>
      </c>
      <c r="X105" s="120" t="str">
        <f t="shared" si="7"/>
        <v/>
      </c>
    </row>
    <row r="106" spans="1:24">
      <c r="A106" s="386">
        <v>104</v>
      </c>
      <c r="B106" s="447"/>
      <c r="C106" s="132"/>
      <c r="D106" s="447"/>
      <c r="E106" s="447"/>
      <c r="F106" s="447"/>
      <c r="G106" s="132"/>
      <c r="H106" s="132"/>
      <c r="I106" s="481"/>
      <c r="J106" s="132"/>
      <c r="K106" s="476"/>
      <c r="L106" s="477" t="str">
        <f t="shared" si="4"/>
        <v/>
      </c>
      <c r="M106" s="387" t="str">
        <f>IF(ISERROR(IF(K106&gt;0,DATEDIF(K106,MIN('Existing Loans'!$C$1,L106),"m"),"")),0,IF(K106&gt;0,DATEDIF(K106,MIN('Existing Loans'!$C$1,L106),"m")+0,""))</f>
        <v/>
      </c>
      <c r="N106" s="387" t="str">
        <f t="shared" si="5"/>
        <v/>
      </c>
      <c r="O106" s="132"/>
      <c r="P106" s="132"/>
      <c r="Q106" s="132"/>
      <c r="R106" s="132"/>
      <c r="S106" s="132"/>
      <c r="T106" s="132"/>
      <c r="U106" s="132"/>
      <c r="V106" s="132"/>
      <c r="W106" s="479">
        <f t="shared" si="6"/>
        <v>0</v>
      </c>
      <c r="X106" s="120" t="str">
        <f t="shared" si="7"/>
        <v/>
      </c>
    </row>
    <row r="107" spans="1:24">
      <c r="A107" s="386">
        <v>105</v>
      </c>
      <c r="B107" s="447"/>
      <c r="C107" s="132"/>
      <c r="D107" s="447"/>
      <c r="E107" s="447"/>
      <c r="F107" s="447"/>
      <c r="G107" s="132"/>
      <c r="H107" s="132"/>
      <c r="I107" s="481"/>
      <c r="J107" s="132"/>
      <c r="K107" s="476"/>
      <c r="L107" s="477" t="str">
        <f t="shared" si="4"/>
        <v/>
      </c>
      <c r="M107" s="387" t="str">
        <f>IF(ISERROR(IF(K107&gt;0,DATEDIF(K107,MIN('Existing Loans'!$C$1,L107),"m"),"")),0,IF(K107&gt;0,DATEDIF(K107,MIN('Existing Loans'!$C$1,L107),"m")+0,""))</f>
        <v/>
      </c>
      <c r="N107" s="387" t="str">
        <f t="shared" si="5"/>
        <v/>
      </c>
      <c r="O107" s="132"/>
      <c r="P107" s="132"/>
      <c r="Q107" s="132"/>
      <c r="R107" s="132"/>
      <c r="S107" s="132"/>
      <c r="T107" s="132"/>
      <c r="U107" s="132"/>
      <c r="V107" s="132"/>
      <c r="W107" s="479">
        <f t="shared" si="6"/>
        <v>0</v>
      </c>
      <c r="X107" s="120" t="str">
        <f t="shared" si="7"/>
        <v/>
      </c>
    </row>
    <row r="108" spans="1:24">
      <c r="A108" s="386">
        <v>106</v>
      </c>
      <c r="B108" s="447"/>
      <c r="C108" s="132"/>
      <c r="D108" s="447"/>
      <c r="E108" s="447"/>
      <c r="F108" s="447"/>
      <c r="G108" s="132"/>
      <c r="H108" s="132"/>
      <c r="I108" s="481"/>
      <c r="J108" s="132"/>
      <c r="K108" s="476"/>
      <c r="L108" s="477" t="str">
        <f t="shared" si="4"/>
        <v/>
      </c>
      <c r="M108" s="387" t="str">
        <f>IF(ISERROR(IF(K108&gt;0,DATEDIF(K108,MIN('Existing Loans'!$C$1,L108),"m"),"")),0,IF(K108&gt;0,DATEDIF(K108,MIN('Existing Loans'!$C$1,L108),"m")+0,""))</f>
        <v/>
      </c>
      <c r="N108" s="387" t="str">
        <f t="shared" si="5"/>
        <v/>
      </c>
      <c r="O108" s="132"/>
      <c r="P108" s="132"/>
      <c r="Q108" s="132"/>
      <c r="R108" s="132"/>
      <c r="S108" s="132"/>
      <c r="T108" s="132"/>
      <c r="U108" s="132"/>
      <c r="V108" s="132"/>
      <c r="W108" s="479">
        <f t="shared" si="6"/>
        <v>0</v>
      </c>
      <c r="X108" s="120" t="str">
        <f t="shared" si="7"/>
        <v/>
      </c>
    </row>
    <row r="109" spans="1:24">
      <c r="A109" s="386">
        <v>107</v>
      </c>
      <c r="B109" s="447"/>
      <c r="C109" s="132"/>
      <c r="D109" s="447"/>
      <c r="E109" s="447"/>
      <c r="F109" s="447"/>
      <c r="G109" s="132"/>
      <c r="H109" s="132"/>
      <c r="I109" s="481"/>
      <c r="J109" s="132"/>
      <c r="K109" s="476"/>
      <c r="L109" s="477" t="str">
        <f t="shared" si="4"/>
        <v/>
      </c>
      <c r="M109" s="387" t="str">
        <f>IF(ISERROR(IF(K109&gt;0,DATEDIF(K109,MIN('Existing Loans'!$C$1,L109),"m"),"")),0,IF(K109&gt;0,DATEDIF(K109,MIN('Existing Loans'!$C$1,L109),"m")+0,""))</f>
        <v/>
      </c>
      <c r="N109" s="387" t="str">
        <f t="shared" si="5"/>
        <v/>
      </c>
      <c r="O109" s="132"/>
      <c r="P109" s="132"/>
      <c r="Q109" s="132"/>
      <c r="R109" s="132"/>
      <c r="S109" s="132"/>
      <c r="T109" s="132"/>
      <c r="U109" s="132"/>
      <c r="V109" s="132"/>
      <c r="W109" s="479">
        <f t="shared" si="6"/>
        <v>0</v>
      </c>
      <c r="X109" s="120" t="str">
        <f t="shared" si="7"/>
        <v/>
      </c>
    </row>
    <row r="110" spans="1:24">
      <c r="A110" s="386">
        <v>108</v>
      </c>
      <c r="B110" s="447"/>
      <c r="C110" s="132"/>
      <c r="D110" s="447"/>
      <c r="E110" s="447"/>
      <c r="F110" s="447"/>
      <c r="G110" s="132"/>
      <c r="H110" s="132"/>
      <c r="I110" s="481"/>
      <c r="J110" s="132"/>
      <c r="K110" s="476"/>
      <c r="L110" s="477" t="str">
        <f t="shared" si="4"/>
        <v/>
      </c>
      <c r="M110" s="387" t="str">
        <f>IF(ISERROR(IF(K110&gt;0,DATEDIF(K110,MIN('Existing Loans'!$C$1,L110),"m"),"")),0,IF(K110&gt;0,DATEDIF(K110,MIN('Existing Loans'!$C$1,L110),"m")+0,""))</f>
        <v/>
      </c>
      <c r="N110" s="387" t="str">
        <f t="shared" si="5"/>
        <v/>
      </c>
      <c r="O110" s="132"/>
      <c r="P110" s="132"/>
      <c r="Q110" s="132"/>
      <c r="R110" s="132"/>
      <c r="S110" s="132"/>
      <c r="T110" s="132"/>
      <c r="U110" s="132"/>
      <c r="V110" s="132"/>
      <c r="W110" s="479">
        <f t="shared" si="6"/>
        <v>0</v>
      </c>
      <c r="X110" s="120" t="str">
        <f t="shared" si="7"/>
        <v/>
      </c>
    </row>
    <row r="111" spans="1:24">
      <c r="A111" s="386">
        <v>109</v>
      </c>
      <c r="B111" s="447"/>
      <c r="C111" s="132"/>
      <c r="D111" s="447"/>
      <c r="E111" s="447"/>
      <c r="F111" s="447"/>
      <c r="G111" s="132"/>
      <c r="H111" s="132"/>
      <c r="I111" s="481"/>
      <c r="J111" s="132"/>
      <c r="K111" s="476"/>
      <c r="L111" s="477" t="str">
        <f t="shared" si="4"/>
        <v/>
      </c>
      <c r="M111" s="387" t="str">
        <f>IF(ISERROR(IF(K111&gt;0,DATEDIF(K111,MIN('Existing Loans'!$C$1,L111),"m"),"")),0,IF(K111&gt;0,DATEDIF(K111,MIN('Existing Loans'!$C$1,L111),"m")+0,""))</f>
        <v/>
      </c>
      <c r="N111" s="387" t="str">
        <f t="shared" si="5"/>
        <v/>
      </c>
      <c r="O111" s="132"/>
      <c r="P111" s="132"/>
      <c r="Q111" s="132"/>
      <c r="R111" s="132"/>
      <c r="S111" s="132"/>
      <c r="T111" s="132"/>
      <c r="U111" s="132"/>
      <c r="V111" s="132"/>
      <c r="W111" s="479">
        <f t="shared" si="6"/>
        <v>0</v>
      </c>
      <c r="X111" s="120" t="str">
        <f t="shared" si="7"/>
        <v/>
      </c>
    </row>
    <row r="112" spans="1:24">
      <c r="A112" s="386">
        <v>110</v>
      </c>
      <c r="B112" s="447"/>
      <c r="C112" s="132"/>
      <c r="D112" s="447"/>
      <c r="E112" s="447"/>
      <c r="F112" s="447"/>
      <c r="G112" s="132"/>
      <c r="H112" s="132"/>
      <c r="I112" s="481"/>
      <c r="J112" s="132"/>
      <c r="K112" s="476"/>
      <c r="L112" s="477" t="str">
        <f t="shared" si="4"/>
        <v/>
      </c>
      <c r="M112" s="387" t="str">
        <f>IF(ISERROR(IF(K112&gt;0,DATEDIF(K112,MIN('Existing Loans'!$C$1,L112),"m"),"")),0,IF(K112&gt;0,DATEDIF(K112,MIN('Existing Loans'!$C$1,L112),"m")+0,""))</f>
        <v/>
      </c>
      <c r="N112" s="387" t="str">
        <f t="shared" si="5"/>
        <v/>
      </c>
      <c r="O112" s="132"/>
      <c r="P112" s="132"/>
      <c r="Q112" s="132"/>
      <c r="R112" s="132"/>
      <c r="S112" s="132"/>
      <c r="T112" s="132"/>
      <c r="U112" s="132"/>
      <c r="V112" s="132"/>
      <c r="W112" s="479">
        <f t="shared" si="6"/>
        <v>0</v>
      </c>
      <c r="X112" s="120" t="str">
        <f t="shared" si="7"/>
        <v/>
      </c>
    </row>
    <row r="113" spans="1:24">
      <c r="A113" s="386">
        <v>111</v>
      </c>
      <c r="B113" s="447"/>
      <c r="C113" s="132"/>
      <c r="D113" s="447"/>
      <c r="E113" s="447"/>
      <c r="F113" s="447"/>
      <c r="G113" s="132"/>
      <c r="H113" s="132"/>
      <c r="I113" s="481"/>
      <c r="J113" s="132"/>
      <c r="K113" s="476"/>
      <c r="L113" s="477" t="str">
        <f t="shared" si="4"/>
        <v/>
      </c>
      <c r="M113" s="387" t="str">
        <f>IF(ISERROR(IF(K113&gt;0,DATEDIF(K113,MIN('Existing Loans'!$C$1,L113),"m"),"")),0,IF(K113&gt;0,DATEDIF(K113,MIN('Existing Loans'!$C$1,L113),"m")+0,""))</f>
        <v/>
      </c>
      <c r="N113" s="387" t="str">
        <f t="shared" si="5"/>
        <v/>
      </c>
      <c r="O113" s="132"/>
      <c r="P113" s="132"/>
      <c r="Q113" s="132"/>
      <c r="R113" s="132"/>
      <c r="S113" s="132"/>
      <c r="T113" s="132"/>
      <c r="U113" s="132"/>
      <c r="V113" s="132"/>
      <c r="W113" s="479">
        <f t="shared" si="6"/>
        <v>0</v>
      </c>
      <c r="X113" s="120" t="str">
        <f t="shared" si="7"/>
        <v/>
      </c>
    </row>
    <row r="114" spans="1:24">
      <c r="A114" s="386">
        <v>112</v>
      </c>
      <c r="B114" s="447"/>
      <c r="C114" s="132"/>
      <c r="D114" s="447"/>
      <c r="E114" s="447"/>
      <c r="F114" s="447"/>
      <c r="G114" s="132"/>
      <c r="H114" s="132"/>
      <c r="I114" s="481"/>
      <c r="J114" s="132"/>
      <c r="K114" s="476"/>
      <c r="L114" s="477" t="str">
        <f t="shared" si="4"/>
        <v/>
      </c>
      <c r="M114" s="387" t="str">
        <f>IF(ISERROR(IF(K114&gt;0,DATEDIF(K114,MIN('Existing Loans'!$C$1,L114),"m"),"")),0,IF(K114&gt;0,DATEDIF(K114,MIN('Existing Loans'!$C$1,L114),"m")+0,""))</f>
        <v/>
      </c>
      <c r="N114" s="387" t="str">
        <f t="shared" si="5"/>
        <v/>
      </c>
      <c r="O114" s="132"/>
      <c r="P114" s="132"/>
      <c r="Q114" s="132"/>
      <c r="R114" s="132"/>
      <c r="S114" s="132"/>
      <c r="T114" s="132"/>
      <c r="U114" s="132"/>
      <c r="V114" s="132"/>
      <c r="W114" s="479">
        <f t="shared" si="6"/>
        <v>0</v>
      </c>
      <c r="X114" s="120" t="str">
        <f t="shared" si="7"/>
        <v/>
      </c>
    </row>
    <row r="115" spans="1:24">
      <c r="A115" s="386">
        <v>113</v>
      </c>
      <c r="B115" s="447"/>
      <c r="C115" s="132"/>
      <c r="D115" s="447"/>
      <c r="E115" s="447"/>
      <c r="F115" s="447"/>
      <c r="G115" s="132"/>
      <c r="H115" s="132"/>
      <c r="I115" s="481"/>
      <c r="J115" s="132"/>
      <c r="K115" s="476"/>
      <c r="L115" s="477" t="str">
        <f t="shared" si="4"/>
        <v/>
      </c>
      <c r="M115" s="387" t="str">
        <f>IF(ISERROR(IF(K115&gt;0,DATEDIF(K115,MIN('Existing Loans'!$C$1,L115),"m"),"")),0,IF(K115&gt;0,DATEDIF(K115,MIN('Existing Loans'!$C$1,L115),"m")+0,""))</f>
        <v/>
      </c>
      <c r="N115" s="387" t="str">
        <f t="shared" si="5"/>
        <v/>
      </c>
      <c r="O115" s="132"/>
      <c r="P115" s="132"/>
      <c r="Q115" s="132"/>
      <c r="R115" s="132"/>
      <c r="S115" s="132"/>
      <c r="T115" s="132"/>
      <c r="U115" s="132"/>
      <c r="V115" s="132"/>
      <c r="W115" s="479">
        <f t="shared" si="6"/>
        <v>0</v>
      </c>
      <c r="X115" s="120" t="str">
        <f t="shared" si="7"/>
        <v/>
      </c>
    </row>
    <row r="116" spans="1:24">
      <c r="A116" s="386">
        <v>114</v>
      </c>
      <c r="B116" s="447"/>
      <c r="C116" s="132"/>
      <c r="D116" s="447"/>
      <c r="E116" s="447"/>
      <c r="F116" s="447"/>
      <c r="G116" s="132"/>
      <c r="H116" s="132"/>
      <c r="I116" s="481"/>
      <c r="J116" s="132"/>
      <c r="K116" s="476"/>
      <c r="L116" s="477" t="str">
        <f t="shared" si="4"/>
        <v/>
      </c>
      <c r="M116" s="387" t="str">
        <f>IF(ISERROR(IF(K116&gt;0,DATEDIF(K116,MIN('Existing Loans'!$C$1,L116),"m"),"")),0,IF(K116&gt;0,DATEDIF(K116,MIN('Existing Loans'!$C$1,L116),"m")+0,""))</f>
        <v/>
      </c>
      <c r="N116" s="387" t="str">
        <f t="shared" si="5"/>
        <v/>
      </c>
      <c r="O116" s="132"/>
      <c r="P116" s="132"/>
      <c r="Q116" s="132"/>
      <c r="R116" s="132"/>
      <c r="S116" s="132"/>
      <c r="T116" s="132"/>
      <c r="U116" s="132"/>
      <c r="V116" s="132"/>
      <c r="W116" s="479">
        <f t="shared" si="6"/>
        <v>0</v>
      </c>
      <c r="X116" s="120" t="str">
        <f t="shared" si="7"/>
        <v/>
      </c>
    </row>
    <row r="117" spans="1:24">
      <c r="A117" s="386">
        <v>115</v>
      </c>
      <c r="B117" s="447"/>
      <c r="C117" s="132"/>
      <c r="D117" s="447"/>
      <c r="E117" s="447"/>
      <c r="F117" s="447"/>
      <c r="G117" s="132"/>
      <c r="H117" s="132"/>
      <c r="I117" s="481"/>
      <c r="J117" s="132"/>
      <c r="K117" s="476"/>
      <c r="L117" s="477" t="str">
        <f t="shared" si="4"/>
        <v/>
      </c>
      <c r="M117" s="387" t="str">
        <f>IF(ISERROR(IF(K117&gt;0,DATEDIF(K117,MIN('Existing Loans'!$C$1,L117),"m"),"")),0,IF(K117&gt;0,DATEDIF(K117,MIN('Existing Loans'!$C$1,L117),"m")+0,""))</f>
        <v/>
      </c>
      <c r="N117" s="387" t="str">
        <f t="shared" si="5"/>
        <v/>
      </c>
      <c r="O117" s="132"/>
      <c r="P117" s="132"/>
      <c r="Q117" s="132"/>
      <c r="R117" s="132"/>
      <c r="S117" s="132"/>
      <c r="T117" s="132"/>
      <c r="U117" s="132"/>
      <c r="V117" s="132"/>
      <c r="W117" s="479">
        <f t="shared" si="6"/>
        <v>0</v>
      </c>
      <c r="X117" s="120" t="str">
        <f t="shared" si="7"/>
        <v/>
      </c>
    </row>
    <row r="118" spans="1:24">
      <c r="A118" s="386">
        <v>116</v>
      </c>
      <c r="B118" s="447"/>
      <c r="C118" s="132"/>
      <c r="D118" s="447"/>
      <c r="E118" s="447"/>
      <c r="F118" s="447"/>
      <c r="G118" s="132"/>
      <c r="H118" s="132"/>
      <c r="I118" s="481"/>
      <c r="J118" s="132"/>
      <c r="K118" s="476"/>
      <c r="L118" s="477" t="str">
        <f t="shared" si="4"/>
        <v/>
      </c>
      <c r="M118" s="387" t="str">
        <f>IF(ISERROR(IF(K118&gt;0,DATEDIF(K118,MIN('Existing Loans'!$C$1,L118),"m"),"")),0,IF(K118&gt;0,DATEDIF(K118,MIN('Existing Loans'!$C$1,L118),"m")+0,""))</f>
        <v/>
      </c>
      <c r="N118" s="387" t="str">
        <f t="shared" si="5"/>
        <v/>
      </c>
      <c r="O118" s="132"/>
      <c r="P118" s="132"/>
      <c r="Q118" s="132"/>
      <c r="R118" s="132"/>
      <c r="S118" s="132"/>
      <c r="T118" s="132"/>
      <c r="U118" s="132"/>
      <c r="V118" s="132"/>
      <c r="W118" s="479">
        <f t="shared" si="6"/>
        <v>0</v>
      </c>
      <c r="X118" s="120" t="str">
        <f t="shared" si="7"/>
        <v/>
      </c>
    </row>
    <row r="119" spans="1:24">
      <c r="A119" s="386">
        <v>117</v>
      </c>
      <c r="B119" s="447"/>
      <c r="C119" s="132"/>
      <c r="D119" s="447"/>
      <c r="E119" s="447"/>
      <c r="F119" s="447"/>
      <c r="G119" s="132"/>
      <c r="H119" s="132"/>
      <c r="I119" s="481"/>
      <c r="J119" s="132"/>
      <c r="K119" s="476"/>
      <c r="L119" s="477" t="str">
        <f t="shared" si="4"/>
        <v/>
      </c>
      <c r="M119" s="387" t="str">
        <f>IF(ISERROR(IF(K119&gt;0,DATEDIF(K119,MIN('Existing Loans'!$C$1,L119),"m"),"")),0,IF(K119&gt;0,DATEDIF(K119,MIN('Existing Loans'!$C$1,L119),"m")+0,""))</f>
        <v/>
      </c>
      <c r="N119" s="387" t="str">
        <f t="shared" si="5"/>
        <v/>
      </c>
      <c r="O119" s="132"/>
      <c r="P119" s="132"/>
      <c r="Q119" s="132"/>
      <c r="R119" s="132"/>
      <c r="S119" s="132"/>
      <c r="T119" s="132"/>
      <c r="U119" s="132"/>
      <c r="V119" s="132"/>
      <c r="W119" s="479">
        <f t="shared" si="6"/>
        <v>0</v>
      </c>
      <c r="X119" s="120" t="str">
        <f t="shared" si="7"/>
        <v/>
      </c>
    </row>
    <row r="120" spans="1:24">
      <c r="A120" s="386">
        <v>118</v>
      </c>
      <c r="B120" s="447"/>
      <c r="C120" s="132"/>
      <c r="D120" s="447"/>
      <c r="E120" s="447"/>
      <c r="F120" s="447"/>
      <c r="G120" s="132"/>
      <c r="H120" s="132"/>
      <c r="I120" s="481"/>
      <c r="J120" s="132"/>
      <c r="K120" s="476"/>
      <c r="L120" s="477" t="str">
        <f t="shared" si="4"/>
        <v/>
      </c>
      <c r="M120" s="387" t="str">
        <f>IF(ISERROR(IF(K120&gt;0,DATEDIF(K120,MIN('Existing Loans'!$C$1,L120),"m"),"")),0,IF(K120&gt;0,DATEDIF(K120,MIN('Existing Loans'!$C$1,L120),"m")+0,""))</f>
        <v/>
      </c>
      <c r="N120" s="387" t="str">
        <f t="shared" si="5"/>
        <v/>
      </c>
      <c r="O120" s="132"/>
      <c r="P120" s="132"/>
      <c r="Q120" s="132"/>
      <c r="R120" s="132"/>
      <c r="S120" s="132"/>
      <c r="T120" s="132"/>
      <c r="U120" s="132"/>
      <c r="V120" s="132"/>
      <c r="W120" s="479">
        <f t="shared" si="6"/>
        <v>0</v>
      </c>
      <c r="X120" s="120" t="str">
        <f t="shared" si="7"/>
        <v/>
      </c>
    </row>
    <row r="121" spans="1:24">
      <c r="A121" s="386">
        <v>119</v>
      </c>
      <c r="B121" s="447"/>
      <c r="C121" s="132"/>
      <c r="D121" s="447"/>
      <c r="E121" s="447"/>
      <c r="F121" s="447"/>
      <c r="G121" s="132"/>
      <c r="H121" s="132"/>
      <c r="I121" s="481"/>
      <c r="J121" s="132"/>
      <c r="K121" s="476"/>
      <c r="L121" s="477" t="str">
        <f t="shared" si="4"/>
        <v/>
      </c>
      <c r="M121" s="387" t="str">
        <f>IF(ISERROR(IF(K121&gt;0,DATEDIF(K121,MIN('Existing Loans'!$C$1,L121),"m"),"")),0,IF(K121&gt;0,DATEDIF(K121,MIN('Existing Loans'!$C$1,L121),"m")+0,""))</f>
        <v/>
      </c>
      <c r="N121" s="387" t="str">
        <f t="shared" si="5"/>
        <v/>
      </c>
      <c r="O121" s="132"/>
      <c r="P121" s="132"/>
      <c r="Q121" s="132"/>
      <c r="R121" s="132"/>
      <c r="S121" s="132"/>
      <c r="T121" s="132"/>
      <c r="U121" s="132"/>
      <c r="V121" s="132"/>
      <c r="W121" s="479">
        <f t="shared" si="6"/>
        <v>0</v>
      </c>
      <c r="X121" s="120" t="str">
        <f t="shared" si="7"/>
        <v/>
      </c>
    </row>
    <row r="122" spans="1:24">
      <c r="A122" s="386">
        <v>120</v>
      </c>
      <c r="B122" s="447"/>
      <c r="C122" s="132"/>
      <c r="D122" s="447"/>
      <c r="E122" s="447"/>
      <c r="F122" s="447"/>
      <c r="G122" s="132"/>
      <c r="H122" s="132"/>
      <c r="I122" s="481"/>
      <c r="J122" s="132"/>
      <c r="K122" s="476"/>
      <c r="L122" s="477" t="str">
        <f t="shared" si="4"/>
        <v/>
      </c>
      <c r="M122" s="387" t="str">
        <f>IF(ISERROR(IF(K122&gt;0,DATEDIF(K122,MIN('Existing Loans'!$C$1,L122),"m"),"")),0,IF(K122&gt;0,DATEDIF(K122,MIN('Existing Loans'!$C$1,L122),"m")+0,""))</f>
        <v/>
      </c>
      <c r="N122" s="387" t="str">
        <f t="shared" si="5"/>
        <v/>
      </c>
      <c r="O122" s="132"/>
      <c r="P122" s="132"/>
      <c r="Q122" s="132"/>
      <c r="R122" s="132"/>
      <c r="S122" s="132"/>
      <c r="T122" s="132"/>
      <c r="U122" s="132"/>
      <c r="V122" s="132"/>
      <c r="W122" s="479">
        <f t="shared" si="6"/>
        <v>0</v>
      </c>
      <c r="X122" s="120" t="str">
        <f t="shared" si="7"/>
        <v/>
      </c>
    </row>
    <row r="123" spans="1:24">
      <c r="A123" s="386">
        <v>121</v>
      </c>
      <c r="B123" s="447"/>
      <c r="C123" s="132"/>
      <c r="D123" s="447"/>
      <c r="E123" s="447"/>
      <c r="F123" s="447"/>
      <c r="G123" s="132"/>
      <c r="H123" s="132"/>
      <c r="I123" s="481"/>
      <c r="J123" s="132"/>
      <c r="K123" s="476"/>
      <c r="L123" s="477" t="str">
        <f t="shared" si="4"/>
        <v/>
      </c>
      <c r="M123" s="387" t="str">
        <f>IF(ISERROR(IF(K123&gt;0,DATEDIF(K123,MIN('Existing Loans'!$C$1,L123),"m"),"")),0,IF(K123&gt;0,DATEDIF(K123,MIN('Existing Loans'!$C$1,L123),"m")+0,""))</f>
        <v/>
      </c>
      <c r="N123" s="387" t="str">
        <f t="shared" si="5"/>
        <v/>
      </c>
      <c r="O123" s="132"/>
      <c r="P123" s="132"/>
      <c r="Q123" s="132"/>
      <c r="R123" s="132"/>
      <c r="S123" s="132"/>
      <c r="T123" s="132"/>
      <c r="U123" s="132"/>
      <c r="V123" s="132"/>
      <c r="W123" s="479">
        <f t="shared" si="6"/>
        <v>0</v>
      </c>
      <c r="X123" s="120" t="str">
        <f t="shared" si="7"/>
        <v/>
      </c>
    </row>
    <row r="124" spans="1:24">
      <c r="A124" s="386">
        <v>122</v>
      </c>
      <c r="B124" s="447"/>
      <c r="C124" s="132"/>
      <c r="D124" s="447"/>
      <c r="E124" s="447"/>
      <c r="F124" s="447"/>
      <c r="G124" s="132"/>
      <c r="H124" s="132"/>
      <c r="I124" s="481"/>
      <c r="J124" s="132"/>
      <c r="K124" s="476"/>
      <c r="L124" s="477" t="str">
        <f t="shared" si="4"/>
        <v/>
      </c>
      <c r="M124" s="387" t="str">
        <f>IF(ISERROR(IF(K124&gt;0,DATEDIF(K124,MIN('Existing Loans'!$C$1,L124),"m"),"")),0,IF(K124&gt;0,DATEDIF(K124,MIN('Existing Loans'!$C$1,L124),"m")+0,""))</f>
        <v/>
      </c>
      <c r="N124" s="387" t="str">
        <f t="shared" si="5"/>
        <v/>
      </c>
      <c r="O124" s="132"/>
      <c r="P124" s="132"/>
      <c r="Q124" s="132"/>
      <c r="R124" s="132"/>
      <c r="S124" s="132"/>
      <c r="T124" s="132"/>
      <c r="U124" s="132"/>
      <c r="V124" s="132"/>
      <c r="W124" s="479">
        <f t="shared" si="6"/>
        <v>0</v>
      </c>
      <c r="X124" s="120" t="str">
        <f t="shared" si="7"/>
        <v/>
      </c>
    </row>
    <row r="125" spans="1:24">
      <c r="A125" s="386">
        <v>123</v>
      </c>
      <c r="B125" s="447"/>
      <c r="C125" s="132"/>
      <c r="D125" s="447"/>
      <c r="E125" s="447"/>
      <c r="F125" s="447"/>
      <c r="G125" s="132"/>
      <c r="H125" s="132"/>
      <c r="I125" s="481"/>
      <c r="J125" s="132"/>
      <c r="K125" s="476"/>
      <c r="L125" s="477" t="str">
        <f t="shared" si="4"/>
        <v/>
      </c>
      <c r="M125" s="387" t="str">
        <f>IF(ISERROR(IF(K125&gt;0,DATEDIF(K125,MIN('Existing Loans'!$C$1,L125),"m"),"")),0,IF(K125&gt;0,DATEDIF(K125,MIN('Existing Loans'!$C$1,L125),"m")+0,""))</f>
        <v/>
      </c>
      <c r="N125" s="387" t="str">
        <f t="shared" si="5"/>
        <v/>
      </c>
      <c r="O125" s="132"/>
      <c r="P125" s="132"/>
      <c r="Q125" s="132"/>
      <c r="R125" s="132"/>
      <c r="S125" s="132"/>
      <c r="T125" s="132"/>
      <c r="U125" s="132"/>
      <c r="V125" s="132"/>
      <c r="W125" s="479">
        <f t="shared" si="6"/>
        <v>0</v>
      </c>
      <c r="X125" s="120" t="str">
        <f t="shared" si="7"/>
        <v/>
      </c>
    </row>
    <row r="126" spans="1:24">
      <c r="A126" s="386">
        <v>124</v>
      </c>
      <c r="B126" s="447"/>
      <c r="C126" s="132"/>
      <c r="D126" s="447"/>
      <c r="E126" s="447"/>
      <c r="F126" s="447"/>
      <c r="G126" s="132"/>
      <c r="H126" s="132"/>
      <c r="I126" s="481"/>
      <c r="J126" s="132"/>
      <c r="K126" s="476"/>
      <c r="L126" s="477" t="str">
        <f t="shared" si="4"/>
        <v/>
      </c>
      <c r="M126" s="387" t="str">
        <f>IF(ISERROR(IF(K126&gt;0,DATEDIF(K126,MIN('Existing Loans'!$C$1,L126),"m"),"")),0,IF(K126&gt;0,DATEDIF(K126,MIN('Existing Loans'!$C$1,L126),"m")+0,""))</f>
        <v/>
      </c>
      <c r="N126" s="387" t="str">
        <f t="shared" si="5"/>
        <v/>
      </c>
      <c r="O126" s="132"/>
      <c r="P126" s="132"/>
      <c r="Q126" s="132"/>
      <c r="R126" s="132"/>
      <c r="S126" s="132"/>
      <c r="T126" s="132"/>
      <c r="U126" s="132"/>
      <c r="V126" s="132"/>
      <c r="W126" s="479">
        <f t="shared" si="6"/>
        <v>0</v>
      </c>
      <c r="X126" s="120" t="str">
        <f t="shared" si="7"/>
        <v/>
      </c>
    </row>
    <row r="127" spans="1:24">
      <c r="A127" s="386">
        <v>125</v>
      </c>
      <c r="B127" s="447"/>
      <c r="C127" s="132"/>
      <c r="D127" s="447"/>
      <c r="E127" s="447"/>
      <c r="F127" s="447"/>
      <c r="G127" s="132"/>
      <c r="H127" s="132"/>
      <c r="I127" s="481"/>
      <c r="J127" s="132"/>
      <c r="K127" s="476"/>
      <c r="L127" s="477" t="str">
        <f t="shared" si="4"/>
        <v/>
      </c>
      <c r="M127" s="387" t="str">
        <f>IF(ISERROR(IF(K127&gt;0,DATEDIF(K127,MIN('Existing Loans'!$C$1,L127),"m"),"")),0,IF(K127&gt;0,DATEDIF(K127,MIN('Existing Loans'!$C$1,L127),"m")+0,""))</f>
        <v/>
      </c>
      <c r="N127" s="387" t="str">
        <f t="shared" si="5"/>
        <v/>
      </c>
      <c r="O127" s="132"/>
      <c r="P127" s="132"/>
      <c r="Q127" s="132"/>
      <c r="R127" s="132"/>
      <c r="S127" s="132"/>
      <c r="T127" s="132"/>
      <c r="U127" s="132"/>
      <c r="V127" s="132"/>
      <c r="W127" s="479">
        <f t="shared" si="6"/>
        <v>0</v>
      </c>
      <c r="X127" s="120" t="str">
        <f t="shared" si="7"/>
        <v/>
      </c>
    </row>
    <row r="128" spans="1:24">
      <c r="A128" s="386">
        <v>126</v>
      </c>
      <c r="B128" s="447"/>
      <c r="C128" s="132"/>
      <c r="D128" s="447"/>
      <c r="E128" s="447"/>
      <c r="F128" s="447"/>
      <c r="G128" s="132"/>
      <c r="H128" s="132"/>
      <c r="I128" s="481"/>
      <c r="J128" s="132"/>
      <c r="K128" s="476"/>
      <c r="L128" s="477" t="str">
        <f t="shared" si="4"/>
        <v/>
      </c>
      <c r="M128" s="387" t="str">
        <f>IF(ISERROR(IF(K128&gt;0,DATEDIF(K128,MIN('Existing Loans'!$C$1,L128),"m"),"")),0,IF(K128&gt;0,DATEDIF(K128,MIN('Existing Loans'!$C$1,L128),"m")+0,""))</f>
        <v/>
      </c>
      <c r="N128" s="387" t="str">
        <f t="shared" si="5"/>
        <v/>
      </c>
      <c r="O128" s="132"/>
      <c r="P128" s="132"/>
      <c r="Q128" s="132"/>
      <c r="R128" s="132"/>
      <c r="S128" s="132"/>
      <c r="T128" s="132"/>
      <c r="U128" s="132"/>
      <c r="V128" s="132"/>
      <c r="W128" s="479">
        <f t="shared" si="6"/>
        <v>0</v>
      </c>
      <c r="X128" s="120" t="str">
        <f t="shared" si="7"/>
        <v/>
      </c>
    </row>
    <row r="129" spans="1:24">
      <c r="A129" s="386">
        <v>127</v>
      </c>
      <c r="B129" s="447"/>
      <c r="C129" s="132"/>
      <c r="D129" s="447"/>
      <c r="E129" s="447"/>
      <c r="F129" s="447"/>
      <c r="G129" s="132"/>
      <c r="H129" s="132"/>
      <c r="I129" s="481"/>
      <c r="J129" s="132"/>
      <c r="K129" s="476"/>
      <c r="L129" s="477" t="str">
        <f t="shared" si="4"/>
        <v/>
      </c>
      <c r="M129" s="387" t="str">
        <f>IF(ISERROR(IF(K129&gt;0,DATEDIF(K129,MIN('Existing Loans'!$C$1,L129),"m"),"")),0,IF(K129&gt;0,DATEDIF(K129,MIN('Existing Loans'!$C$1,L129),"m")+0,""))</f>
        <v/>
      </c>
      <c r="N129" s="387" t="str">
        <f t="shared" si="5"/>
        <v/>
      </c>
      <c r="O129" s="132"/>
      <c r="P129" s="132"/>
      <c r="Q129" s="132"/>
      <c r="R129" s="132"/>
      <c r="S129" s="132"/>
      <c r="T129" s="132"/>
      <c r="U129" s="132"/>
      <c r="V129" s="132"/>
      <c r="W129" s="479">
        <f t="shared" si="6"/>
        <v>0</v>
      </c>
      <c r="X129" s="120" t="str">
        <f t="shared" si="7"/>
        <v/>
      </c>
    </row>
    <row r="130" spans="1:24">
      <c r="A130" s="386">
        <v>128</v>
      </c>
      <c r="B130" s="447"/>
      <c r="C130" s="132"/>
      <c r="D130" s="447"/>
      <c r="E130" s="447"/>
      <c r="F130" s="447"/>
      <c r="G130" s="132"/>
      <c r="H130" s="132"/>
      <c r="I130" s="481"/>
      <c r="J130" s="132"/>
      <c r="K130" s="476"/>
      <c r="L130" s="477" t="str">
        <f t="shared" si="4"/>
        <v/>
      </c>
      <c r="M130" s="387" t="str">
        <f>IF(ISERROR(IF(K130&gt;0,DATEDIF(K130,MIN('Existing Loans'!$C$1,L130),"m"),"")),0,IF(K130&gt;0,DATEDIF(K130,MIN('Existing Loans'!$C$1,L130),"m")+0,""))</f>
        <v/>
      </c>
      <c r="N130" s="387" t="str">
        <f t="shared" si="5"/>
        <v/>
      </c>
      <c r="O130" s="132"/>
      <c r="P130" s="132"/>
      <c r="Q130" s="132"/>
      <c r="R130" s="132"/>
      <c r="S130" s="132"/>
      <c r="T130" s="132"/>
      <c r="U130" s="132"/>
      <c r="V130" s="132"/>
      <c r="W130" s="479">
        <f t="shared" si="6"/>
        <v>0</v>
      </c>
      <c r="X130" s="120" t="str">
        <f t="shared" si="7"/>
        <v/>
      </c>
    </row>
    <row r="131" spans="1:24">
      <c r="A131" s="386">
        <v>129</v>
      </c>
      <c r="B131" s="447"/>
      <c r="C131" s="132"/>
      <c r="D131" s="447"/>
      <c r="E131" s="447"/>
      <c r="F131" s="447"/>
      <c r="G131" s="132"/>
      <c r="H131" s="132"/>
      <c r="I131" s="481"/>
      <c r="J131" s="132"/>
      <c r="K131" s="476"/>
      <c r="L131" s="477" t="str">
        <f t="shared" si="4"/>
        <v/>
      </c>
      <c r="M131" s="387" t="str">
        <f>IF(ISERROR(IF(K131&gt;0,DATEDIF(K131,MIN('Existing Loans'!$C$1,L131),"m"),"")),0,IF(K131&gt;0,DATEDIF(K131,MIN('Existing Loans'!$C$1,L131),"m")+0,""))</f>
        <v/>
      </c>
      <c r="N131" s="387" t="str">
        <f t="shared" si="5"/>
        <v/>
      </c>
      <c r="O131" s="132"/>
      <c r="P131" s="132"/>
      <c r="Q131" s="132"/>
      <c r="R131" s="132"/>
      <c r="S131" s="132"/>
      <c r="T131" s="132"/>
      <c r="U131" s="132"/>
      <c r="V131" s="132"/>
      <c r="W131" s="479">
        <f t="shared" si="6"/>
        <v>0</v>
      </c>
      <c r="X131" s="120" t="str">
        <f t="shared" si="7"/>
        <v/>
      </c>
    </row>
    <row r="132" spans="1:24">
      <c r="A132" s="386">
        <v>130</v>
      </c>
      <c r="B132" s="447"/>
      <c r="C132" s="132"/>
      <c r="D132" s="447"/>
      <c r="E132" s="447"/>
      <c r="F132" s="447"/>
      <c r="G132" s="132"/>
      <c r="H132" s="132"/>
      <c r="I132" s="481"/>
      <c r="J132" s="132"/>
      <c r="K132" s="476"/>
      <c r="L132" s="477" t="str">
        <f t="shared" ref="L132:L135" si="8">IF(AND(J132&gt;0,K132&gt;0),DATE(YEAR(K132),MONTH(K132)+J132+IF(DAY(K132)&lt;=15,0,1),DAY(K132)),"")</f>
        <v/>
      </c>
      <c r="M132" s="387" t="str">
        <f>IF(ISERROR(IF(K132&gt;0,DATEDIF(K132,MIN('Existing Loans'!$C$1,L132),"m"),"")),0,IF(K132&gt;0,DATEDIF(K132,MIN('Existing Loans'!$C$1,L132),"m")+0,""))</f>
        <v/>
      </c>
      <c r="N132" s="387" t="str">
        <f t="shared" ref="N132:N135" si="9">IF(J132="","",J132-M132)</f>
        <v/>
      </c>
      <c r="O132" s="132"/>
      <c r="P132" s="132"/>
      <c r="Q132" s="132"/>
      <c r="R132" s="132"/>
      <c r="S132" s="132"/>
      <c r="T132" s="132"/>
      <c r="U132" s="132"/>
      <c r="V132" s="132"/>
      <c r="W132" s="479">
        <f t="shared" ref="W132:W135" si="10">IF(AND(F132="Live",N132&gt;6),H132,0)</f>
        <v>0</v>
      </c>
      <c r="X132" s="120" t="str">
        <f t="shared" ref="X132:X135" si="11">B132&amp;E132</f>
        <v/>
      </c>
    </row>
    <row r="133" spans="1:24">
      <c r="A133" s="386">
        <v>131</v>
      </c>
      <c r="B133" s="447"/>
      <c r="C133" s="132"/>
      <c r="D133" s="447"/>
      <c r="E133" s="447"/>
      <c r="F133" s="447"/>
      <c r="G133" s="132"/>
      <c r="H133" s="132"/>
      <c r="I133" s="481"/>
      <c r="J133" s="132"/>
      <c r="K133" s="476"/>
      <c r="L133" s="477" t="str">
        <f t="shared" si="8"/>
        <v/>
      </c>
      <c r="M133" s="387" t="str">
        <f>IF(ISERROR(IF(K133&gt;0,DATEDIF(K133,MIN('Existing Loans'!$C$1,L133),"m"),"")),0,IF(K133&gt;0,DATEDIF(K133,MIN('Existing Loans'!$C$1,L133),"m")+0,""))</f>
        <v/>
      </c>
      <c r="N133" s="387" t="str">
        <f t="shared" si="9"/>
        <v/>
      </c>
      <c r="O133" s="132"/>
      <c r="P133" s="132"/>
      <c r="Q133" s="132"/>
      <c r="R133" s="132"/>
      <c r="S133" s="132"/>
      <c r="T133" s="132"/>
      <c r="U133" s="132"/>
      <c r="V133" s="132"/>
      <c r="W133" s="479">
        <f t="shared" si="10"/>
        <v>0</v>
      </c>
      <c r="X133" s="120" t="str">
        <f t="shared" si="11"/>
        <v/>
      </c>
    </row>
    <row r="134" spans="1:24">
      <c r="A134" s="386">
        <v>132</v>
      </c>
      <c r="B134" s="447"/>
      <c r="C134" s="132"/>
      <c r="D134" s="447"/>
      <c r="E134" s="447"/>
      <c r="F134" s="447"/>
      <c r="G134" s="132"/>
      <c r="H134" s="132"/>
      <c r="I134" s="481"/>
      <c r="J134" s="132"/>
      <c r="K134" s="476"/>
      <c r="L134" s="477" t="str">
        <f t="shared" si="8"/>
        <v/>
      </c>
      <c r="M134" s="387" t="str">
        <f>IF(ISERROR(IF(K134&gt;0,DATEDIF(K134,MIN('Existing Loans'!$C$1,L134),"m"),"")),0,IF(K134&gt;0,DATEDIF(K134,MIN('Existing Loans'!$C$1,L134),"m")+0,""))</f>
        <v/>
      </c>
      <c r="N134" s="387" t="str">
        <f t="shared" si="9"/>
        <v/>
      </c>
      <c r="O134" s="132"/>
      <c r="P134" s="132"/>
      <c r="Q134" s="132"/>
      <c r="R134" s="132"/>
      <c r="S134" s="132"/>
      <c r="T134" s="132"/>
      <c r="U134" s="132"/>
      <c r="V134" s="132"/>
      <c r="W134" s="479">
        <f t="shared" si="10"/>
        <v>0</v>
      </c>
      <c r="X134" s="120" t="str">
        <f t="shared" si="11"/>
        <v/>
      </c>
    </row>
    <row r="135" spans="1:24">
      <c r="A135" s="386">
        <v>133</v>
      </c>
      <c r="B135" s="447"/>
      <c r="C135" s="132"/>
      <c r="D135" s="447"/>
      <c r="E135" s="447"/>
      <c r="F135" s="447"/>
      <c r="G135" s="132"/>
      <c r="H135" s="132"/>
      <c r="I135" s="481"/>
      <c r="J135" s="132"/>
      <c r="K135" s="476"/>
      <c r="L135" s="477" t="str">
        <f t="shared" si="8"/>
        <v/>
      </c>
      <c r="M135" s="387" t="str">
        <f>IF(ISERROR(IF(K135&gt;0,DATEDIF(K135,MIN('Existing Loans'!$C$1,L135),"m"),"")),0,IF(K135&gt;0,DATEDIF(K135,MIN('Existing Loans'!$C$1,L135),"m")+0,""))</f>
        <v/>
      </c>
      <c r="N135" s="387" t="str">
        <f t="shared" si="9"/>
        <v/>
      </c>
      <c r="O135" s="132"/>
      <c r="P135" s="132"/>
      <c r="Q135" s="132"/>
      <c r="R135" s="132"/>
      <c r="S135" s="132"/>
      <c r="T135" s="132"/>
      <c r="U135" s="132"/>
      <c r="V135" s="132"/>
      <c r="W135" s="479">
        <f t="shared" si="10"/>
        <v>0</v>
      </c>
      <c r="X135" s="120" t="str">
        <f t="shared" si="11"/>
        <v/>
      </c>
    </row>
    <row r="136" spans="1:24">
      <c r="A136" s="484"/>
      <c r="B136" s="484"/>
      <c r="C136" s="485"/>
      <c r="D136" s="486"/>
      <c r="E136" s="486"/>
      <c r="F136" s="486"/>
      <c r="G136" s="486"/>
      <c r="H136" s="485"/>
      <c r="I136" s="487"/>
      <c r="J136" s="485"/>
      <c r="K136" s="485"/>
      <c r="L136" s="486"/>
      <c r="M136" s="485"/>
      <c r="N136" s="485"/>
      <c r="O136" s="485"/>
      <c r="P136" s="485"/>
      <c r="Q136" s="485"/>
      <c r="R136" s="485"/>
      <c r="S136" s="485"/>
      <c r="T136" s="485"/>
      <c r="U136" s="485"/>
      <c r="V136" s="485"/>
      <c r="W136" s="488">
        <f>SUM(W4:W135)</f>
        <v>0</v>
      </c>
    </row>
    <row r="137" spans="1:24" s="120" customFormat="1" ht="12">
      <c r="A137" s="121"/>
      <c r="B137" s="121"/>
      <c r="D137" s="124"/>
      <c r="E137" s="124"/>
      <c r="F137" s="124"/>
      <c r="G137" s="124"/>
      <c r="L137" s="124"/>
    </row>
    <row r="138" spans="1:24" s="120" customFormat="1" ht="12">
      <c r="A138" s="121"/>
      <c r="B138" s="121"/>
      <c r="D138" s="124"/>
      <c r="E138" s="124"/>
      <c r="F138" s="124"/>
      <c r="G138" s="124"/>
      <c r="L138" s="124"/>
    </row>
    <row r="139" spans="1:24" s="120" customFormat="1" ht="12">
      <c r="A139" s="121"/>
      <c r="B139" s="121"/>
      <c r="D139" s="124"/>
      <c r="E139" s="124"/>
      <c r="F139" s="124"/>
      <c r="G139" s="124"/>
      <c r="L139" s="124"/>
    </row>
    <row r="140" spans="1:24" s="120" customFormat="1" ht="12">
      <c r="A140" s="121"/>
      <c r="B140" s="121"/>
      <c r="D140" s="124"/>
      <c r="E140" s="124"/>
      <c r="F140" s="124"/>
      <c r="G140" s="124"/>
      <c r="L140" s="124"/>
    </row>
    <row r="141" spans="1:24" s="120" customFormat="1" ht="12">
      <c r="A141" s="121"/>
      <c r="B141" s="121"/>
      <c r="D141" s="124"/>
      <c r="E141" s="124"/>
      <c r="F141" s="124"/>
      <c r="G141" s="124"/>
      <c r="L141" s="124"/>
    </row>
    <row r="142" spans="1:24" s="120" customFormat="1" ht="12">
      <c r="A142" s="121"/>
      <c r="B142" s="121"/>
      <c r="D142" s="124"/>
      <c r="E142" s="124"/>
      <c r="F142" s="124"/>
      <c r="G142" s="124"/>
      <c r="L142" s="124"/>
    </row>
    <row r="143" spans="1:24" s="120" customFormat="1" ht="12">
      <c r="A143" s="121"/>
      <c r="B143" s="121"/>
      <c r="D143" s="124"/>
      <c r="E143" s="124"/>
      <c r="F143" s="124"/>
      <c r="G143" s="124"/>
      <c r="L143" s="124"/>
    </row>
  </sheetData>
  <sheetProtection password="857C" sheet="1" objects="1" scenarios="1" formatCells="0" formatColumns="0" formatRows="0"/>
  <mergeCells count="5">
    <mergeCell ref="A1:B1"/>
    <mergeCell ref="E1:F1"/>
    <mergeCell ref="I1:K1"/>
    <mergeCell ref="E2:F2"/>
    <mergeCell ref="I2:K2"/>
  </mergeCells>
  <conditionalFormatting sqref="Q29:V135">
    <cfRule type="cellIs" dxfId="24" priority="3" operator="equal">
      <formula>"Bounce"</formula>
    </cfRule>
  </conditionalFormatting>
  <conditionalFormatting sqref="Q23:V135 Q4:V21">
    <cfRule type="cellIs" dxfId="23" priority="4" operator="equal">
      <formula>"Bounce"</formula>
    </cfRule>
  </conditionalFormatting>
  <conditionalFormatting sqref="Q7:V11">
    <cfRule type="cellIs" dxfId="22" priority="5" operator="equal">
      <formula>"Bounce"</formula>
    </cfRule>
  </conditionalFormatting>
  <conditionalFormatting sqref="S28:V28 Q12:V12">
    <cfRule type="cellIs" dxfId="21" priority="6" operator="equal">
      <formula>"Bounce"</formula>
    </cfRule>
  </conditionalFormatting>
  <conditionalFormatting sqref="Q23:V23">
    <cfRule type="cellIs" dxfId="20" priority="7" operator="equal">
      <formula>"Bounce"</formula>
    </cfRule>
  </conditionalFormatting>
  <conditionalFormatting sqref="Q28:V28">
    <cfRule type="cellIs" dxfId="19" priority="8" operator="equal">
      <formula>"Bounce"</formula>
    </cfRule>
  </conditionalFormatting>
  <conditionalFormatting sqref="Q28:R28">
    <cfRule type="cellIs" dxfId="18" priority="9" operator="equal">
      <formula>"Bounce"</formula>
    </cfRule>
  </conditionalFormatting>
  <conditionalFormatting sqref="Q27:V27">
    <cfRule type="cellIs" dxfId="17" priority="10" operator="equal">
      <formula>"Bounce"</formula>
    </cfRule>
  </conditionalFormatting>
  <conditionalFormatting sqref="L2">
    <cfRule type="cellIs" dxfId="16" priority="11" operator="greaterThan">
      <formula>0</formula>
    </cfRule>
  </conditionalFormatting>
  <conditionalFormatting sqref="G2">
    <cfRule type="cellIs" dxfId="15" priority="12" operator="greaterThan">
      <formula>10</formula>
    </cfRule>
  </conditionalFormatting>
  <conditionalFormatting sqref="Q4:V6">
    <cfRule type="cellIs" dxfId="14" priority="13" operator="equal">
      <formula>"Bounce"</formula>
    </cfRule>
  </conditionalFormatting>
  <conditionalFormatting sqref="T6">
    <cfRule type="cellIs" dxfId="13" priority="14" operator="equal">
      <formula>"Bounce"</formula>
    </cfRule>
  </conditionalFormatting>
  <conditionalFormatting sqref="Q4:V4">
    <cfRule type="cellIs" dxfId="12" priority="2" operator="equal">
      <formula>"Bounce"</formula>
    </cfRule>
  </conditionalFormatting>
  <conditionalFormatting sqref="Q22:V22">
    <cfRule type="cellIs" dxfId="11" priority="1" operator="equal">
      <formula>"Bounce"</formula>
    </cfRule>
  </conditionalFormatting>
  <dataValidations count="4">
    <dataValidation type="list" allowBlank="1" showInputMessage="1" showErrorMessage="1" sqref="Q4:V135" xr:uid="{00000000-0002-0000-0A00-000000000000}">
      <formula1>$AG$4:$AG$5</formula1>
    </dataValidation>
    <dataValidation type="list" allowBlank="1" showInputMessage="1" showErrorMessage="1" sqref="E4:E135" xr:uid="{00000000-0002-0000-0A00-000001000000}">
      <formula1>Unsecured</formula1>
      <formula2>0</formula2>
    </dataValidation>
    <dataValidation type="list" allowBlank="1" showInputMessage="1" showErrorMessage="1" sqref="F4:F135" xr:uid="{00000000-0002-0000-0A00-000002000000}">
      <formula1>Status</formula1>
      <formula2>0</formula2>
    </dataValidation>
    <dataValidation type="list" allowBlank="1" showInputMessage="1" showErrorMessage="1" sqref="D4:D135" xr:uid="{00000000-0002-0000-0A00-000003000000}">
      <formula1>Loan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4000000}">
          <x14:formula1>
            <xm:f>'Customer Details'!$B$8:$B$12</xm:f>
          </x14:formula1>
          <xm:sqref>B4:B135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showGridLines="0" zoomScaleNormal="100" workbookViewId="0">
      <selection activeCell="C17" sqref="C17"/>
    </sheetView>
  </sheetViews>
  <sheetFormatPr defaultRowHeight="15"/>
  <cols>
    <col min="1" max="1" width="5.7109375" style="280" customWidth="1"/>
    <col min="2" max="2" width="28.5703125" style="277" customWidth="1"/>
    <col min="3" max="3" width="39.5703125" style="277" customWidth="1"/>
    <col min="4" max="4" width="30.28515625" style="282" customWidth="1"/>
    <col min="5" max="5" width="25.42578125" style="277" customWidth="1"/>
    <col min="6" max="1022" width="9" style="277" customWidth="1"/>
    <col min="1023" max="16384" width="9.140625" style="277"/>
  </cols>
  <sheetData>
    <row r="1" spans="1:4">
      <c r="A1" s="274" t="s">
        <v>67</v>
      </c>
      <c r="B1" s="275" t="s">
        <v>216</v>
      </c>
      <c r="C1" s="275" t="s">
        <v>217</v>
      </c>
      <c r="D1" s="274" t="s">
        <v>218</v>
      </c>
    </row>
    <row r="2" spans="1:4" ht="30">
      <c r="A2" s="138">
        <v>1</v>
      </c>
      <c r="B2" s="273" t="s">
        <v>219</v>
      </c>
      <c r="C2" s="273" t="s">
        <v>220</v>
      </c>
      <c r="D2" s="138" t="s">
        <v>221</v>
      </c>
    </row>
    <row r="3" spans="1:4" ht="30">
      <c r="A3" s="138">
        <v>2</v>
      </c>
      <c r="B3" s="273" t="s">
        <v>222</v>
      </c>
      <c r="C3" s="273" t="s">
        <v>223</v>
      </c>
      <c r="D3" s="138" t="s">
        <v>224</v>
      </c>
    </row>
    <row r="4" spans="1:4" ht="13.9" customHeight="1">
      <c r="A4" s="138">
        <v>3</v>
      </c>
      <c r="B4" s="561" t="s">
        <v>225</v>
      </c>
      <c r="C4" s="278" t="s">
        <v>226</v>
      </c>
      <c r="D4" s="281" t="s">
        <v>224</v>
      </c>
    </row>
    <row r="5" spans="1:4">
      <c r="A5" s="138">
        <v>4</v>
      </c>
      <c r="B5" s="561"/>
      <c r="C5" s="278" t="s">
        <v>227</v>
      </c>
      <c r="D5" s="281" t="s">
        <v>224</v>
      </c>
    </row>
    <row r="6" spans="1:4">
      <c r="A6" s="138">
        <v>5</v>
      </c>
      <c r="B6" s="561"/>
      <c r="C6" s="278" t="s">
        <v>228</v>
      </c>
      <c r="D6" s="281" t="s">
        <v>229</v>
      </c>
    </row>
    <row r="7" spans="1:4" ht="13.9" customHeight="1">
      <c r="A7" s="138">
        <v>6</v>
      </c>
      <c r="B7" s="562" t="s">
        <v>230</v>
      </c>
      <c r="C7" s="276" t="s">
        <v>231</v>
      </c>
      <c r="D7" s="138" t="s">
        <v>221</v>
      </c>
    </row>
    <row r="8" spans="1:4">
      <c r="A8" s="138">
        <v>7</v>
      </c>
      <c r="B8" s="562"/>
      <c r="C8" s="276" t="s">
        <v>232</v>
      </c>
      <c r="D8" s="138" t="s">
        <v>221</v>
      </c>
    </row>
    <row r="9" spans="1:4" ht="13.9" customHeight="1">
      <c r="A9" s="138">
        <v>8</v>
      </c>
      <c r="B9" s="562" t="s">
        <v>233</v>
      </c>
      <c r="C9" s="273" t="s">
        <v>234</v>
      </c>
      <c r="D9" s="138" t="s">
        <v>235</v>
      </c>
    </row>
    <row r="10" spans="1:4">
      <c r="A10" s="138">
        <v>9</v>
      </c>
      <c r="B10" s="562"/>
      <c r="C10" s="273" t="s">
        <v>236</v>
      </c>
      <c r="D10" s="138" t="s">
        <v>221</v>
      </c>
    </row>
    <row r="11" spans="1:4" ht="45">
      <c r="A11" s="138">
        <v>10</v>
      </c>
      <c r="B11" s="273" t="s">
        <v>237</v>
      </c>
      <c r="C11" s="273" t="s">
        <v>238</v>
      </c>
      <c r="D11" s="138" t="s">
        <v>221</v>
      </c>
    </row>
    <row r="12" spans="1:4" ht="75">
      <c r="A12" s="138">
        <v>11</v>
      </c>
      <c r="B12" s="278" t="s">
        <v>239</v>
      </c>
      <c r="C12" s="279" t="s">
        <v>240</v>
      </c>
      <c r="D12" s="281" t="s">
        <v>241</v>
      </c>
    </row>
    <row r="13" spans="1:4">
      <c r="A13" s="138">
        <v>12</v>
      </c>
      <c r="B13" s="322" t="s">
        <v>242</v>
      </c>
      <c r="C13" s="322" t="s">
        <v>242</v>
      </c>
      <c r="D13" s="138" t="s">
        <v>243</v>
      </c>
    </row>
    <row r="14" spans="1:4">
      <c r="A14" s="489">
        <v>13</v>
      </c>
      <c r="B14" s="490" t="s">
        <v>2366</v>
      </c>
      <c r="C14" s="490" t="s">
        <v>2367</v>
      </c>
      <c r="D14" s="491" t="s">
        <v>2368</v>
      </c>
    </row>
    <row r="15" spans="1:4">
      <c r="A15" s="489">
        <v>14</v>
      </c>
      <c r="B15" s="490" t="s">
        <v>2366</v>
      </c>
      <c r="C15" s="490" t="s">
        <v>2369</v>
      </c>
      <c r="D15" s="491" t="s">
        <v>2368</v>
      </c>
    </row>
    <row r="17" spans="1:5">
      <c r="A17" s="563" t="s">
        <v>2323</v>
      </c>
      <c r="B17" s="563"/>
    </row>
    <row r="18" spans="1:5" ht="30">
      <c r="A18" s="274" t="s">
        <v>67</v>
      </c>
      <c r="B18" s="275" t="s">
        <v>2324</v>
      </c>
      <c r="C18" s="275" t="s">
        <v>2325</v>
      </c>
      <c r="D18" s="274" t="s">
        <v>2326</v>
      </c>
      <c r="E18" s="274" t="s">
        <v>2327</v>
      </c>
    </row>
    <row r="19" spans="1:5" ht="30">
      <c r="A19" s="322">
        <v>1</v>
      </c>
      <c r="B19" s="322" t="s">
        <v>2328</v>
      </c>
      <c r="C19" s="322" t="s">
        <v>83</v>
      </c>
      <c r="D19" s="322" t="s">
        <v>2365</v>
      </c>
      <c r="E19" s="322" t="s">
        <v>2330</v>
      </c>
    </row>
    <row r="20" spans="1:5">
      <c r="A20" s="322">
        <v>2</v>
      </c>
      <c r="B20" s="322" t="s">
        <v>194</v>
      </c>
      <c r="C20" s="322" t="s">
        <v>83</v>
      </c>
      <c r="D20" s="322" t="s">
        <v>2331</v>
      </c>
      <c r="E20" s="322" t="s">
        <v>2332</v>
      </c>
    </row>
    <row r="21" spans="1:5" ht="30">
      <c r="A21" s="322">
        <v>3</v>
      </c>
      <c r="B21" s="322" t="s">
        <v>2333</v>
      </c>
      <c r="C21" s="322" t="s">
        <v>83</v>
      </c>
      <c r="D21" s="322" t="s">
        <v>83</v>
      </c>
      <c r="E21" s="322" t="s">
        <v>2334</v>
      </c>
    </row>
    <row r="22" spans="1:5" ht="30">
      <c r="A22" s="322">
        <v>4</v>
      </c>
      <c r="B22" s="322" t="s">
        <v>2335</v>
      </c>
      <c r="C22" s="322" t="s">
        <v>2336</v>
      </c>
      <c r="D22" s="322" t="s">
        <v>2337</v>
      </c>
      <c r="E22" s="322" t="s">
        <v>2338</v>
      </c>
    </row>
    <row r="23" spans="1:5" ht="30">
      <c r="A23" s="322">
        <v>5</v>
      </c>
      <c r="B23" s="322" t="s">
        <v>2339</v>
      </c>
      <c r="C23" s="322" t="s">
        <v>83</v>
      </c>
      <c r="D23" s="322" t="s">
        <v>2340</v>
      </c>
      <c r="E23" s="322" t="s">
        <v>2341</v>
      </c>
    </row>
    <row r="24" spans="1:5">
      <c r="A24" s="322">
        <v>6</v>
      </c>
      <c r="B24" s="322" t="s">
        <v>2342</v>
      </c>
      <c r="C24" s="322" t="s">
        <v>83</v>
      </c>
      <c r="D24" s="322" t="s">
        <v>2343</v>
      </c>
      <c r="E24" s="322" t="s">
        <v>2344</v>
      </c>
    </row>
    <row r="25" spans="1:5">
      <c r="A25" s="322">
        <v>7</v>
      </c>
      <c r="B25" s="322" t="s">
        <v>2345</v>
      </c>
      <c r="C25" s="322" t="s">
        <v>2346</v>
      </c>
      <c r="D25" s="322" t="s">
        <v>2347</v>
      </c>
      <c r="E25" s="322" t="s">
        <v>2348</v>
      </c>
    </row>
    <row r="26" spans="1:5" ht="30">
      <c r="A26" s="322">
        <v>8</v>
      </c>
      <c r="B26" s="322" t="s">
        <v>2349</v>
      </c>
      <c r="C26" s="322" t="s">
        <v>2350</v>
      </c>
      <c r="D26" s="322" t="s">
        <v>2351</v>
      </c>
      <c r="E26" s="322" t="s">
        <v>2352</v>
      </c>
    </row>
    <row r="28" spans="1:5">
      <c r="A28" s="564" t="s">
        <v>2353</v>
      </c>
      <c r="B28" s="564"/>
    </row>
    <row r="29" spans="1:5" ht="30">
      <c r="A29" s="274" t="s">
        <v>67</v>
      </c>
      <c r="B29" s="275" t="s">
        <v>2324</v>
      </c>
      <c r="C29" s="275" t="s">
        <v>2325</v>
      </c>
      <c r="D29" s="274" t="s">
        <v>2326</v>
      </c>
      <c r="E29" s="274" t="s">
        <v>2327</v>
      </c>
    </row>
    <row r="30" spans="1:5">
      <c r="A30" s="322">
        <v>1</v>
      </c>
      <c r="B30" s="322" t="s">
        <v>2328</v>
      </c>
      <c r="C30" s="322" t="s">
        <v>83</v>
      </c>
      <c r="D30" s="322" t="s">
        <v>2329</v>
      </c>
      <c r="E30" s="322" t="s">
        <v>2330</v>
      </c>
    </row>
    <row r="31" spans="1:5">
      <c r="A31" s="322">
        <v>2</v>
      </c>
      <c r="B31" s="322" t="s">
        <v>194</v>
      </c>
      <c r="C31" s="322" t="s">
        <v>83</v>
      </c>
      <c r="D31" s="322" t="s">
        <v>2331</v>
      </c>
      <c r="E31" s="322" t="s">
        <v>2332</v>
      </c>
    </row>
    <row r="32" spans="1:5" ht="30">
      <c r="A32" s="322">
        <v>3</v>
      </c>
      <c r="B32" s="322" t="s">
        <v>2333</v>
      </c>
      <c r="C32" s="322" t="s">
        <v>83</v>
      </c>
      <c r="D32" s="322" t="s">
        <v>83</v>
      </c>
      <c r="E32" s="322" t="s">
        <v>2334</v>
      </c>
    </row>
    <row r="33" spans="1:5" ht="30">
      <c r="A33" s="322">
        <v>4</v>
      </c>
      <c r="B33" s="322" t="s">
        <v>2335</v>
      </c>
      <c r="C33" s="322" t="s">
        <v>83</v>
      </c>
      <c r="D33" s="322" t="s">
        <v>2354</v>
      </c>
      <c r="E33" s="322" t="s">
        <v>2355</v>
      </c>
    </row>
    <row r="34" spans="1:5">
      <c r="A34" s="322">
        <v>5</v>
      </c>
      <c r="B34" s="322" t="s">
        <v>2356</v>
      </c>
      <c r="C34" s="322" t="s">
        <v>83</v>
      </c>
      <c r="D34" s="322" t="s">
        <v>83</v>
      </c>
      <c r="E34" s="322" t="s">
        <v>2357</v>
      </c>
    </row>
    <row r="35" spans="1:5">
      <c r="A35" s="322">
        <v>6</v>
      </c>
      <c r="B35" s="322" t="s">
        <v>2358</v>
      </c>
      <c r="C35" s="322" t="s">
        <v>83</v>
      </c>
      <c r="D35" s="322" t="s">
        <v>2359</v>
      </c>
      <c r="E35" s="322" t="s">
        <v>2360</v>
      </c>
    </row>
    <row r="36" spans="1:5">
      <c r="A36" s="322">
        <v>7</v>
      </c>
      <c r="B36" s="322" t="s">
        <v>2345</v>
      </c>
      <c r="C36" s="322" t="s">
        <v>83</v>
      </c>
      <c r="D36" s="322" t="s">
        <v>2346</v>
      </c>
      <c r="E36" s="322" t="s">
        <v>2361</v>
      </c>
    </row>
    <row r="37" spans="1:5" ht="30">
      <c r="A37" s="322">
        <v>8</v>
      </c>
      <c r="B37" s="322" t="s">
        <v>2349</v>
      </c>
      <c r="C37" s="322" t="s">
        <v>2350</v>
      </c>
      <c r="D37" s="322" t="s">
        <v>2351</v>
      </c>
      <c r="E37" s="322" t="s">
        <v>2352</v>
      </c>
    </row>
    <row r="38" spans="1:5">
      <c r="A38" s="322">
        <v>9</v>
      </c>
      <c r="B38" s="322" t="s">
        <v>2362</v>
      </c>
      <c r="C38" s="322" t="s">
        <v>83</v>
      </c>
      <c r="D38" s="322" t="s">
        <v>2363</v>
      </c>
      <c r="E38" s="322" t="s">
        <v>2364</v>
      </c>
    </row>
  </sheetData>
  <sheetProtection password="857C" sheet="1" objects="1" scenarios="1"/>
  <mergeCells count="5">
    <mergeCell ref="B4:B6"/>
    <mergeCell ref="B7:B8"/>
    <mergeCell ref="B9:B10"/>
    <mergeCell ref="A17:B17"/>
    <mergeCell ref="A28:B28"/>
  </mergeCells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CFFFF"/>
  </sheetPr>
  <dimension ref="A1:AHP84"/>
  <sheetViews>
    <sheetView zoomScaleNormal="100" workbookViewId="0">
      <selection sqref="A1:XFD1048576"/>
    </sheetView>
  </sheetViews>
  <sheetFormatPr defaultRowHeight="15"/>
  <cols>
    <col min="1" max="1" width="16.28515625" style="139" customWidth="1"/>
    <col min="2" max="2" width="16.28515625" style="140" customWidth="1"/>
    <col min="3" max="3" width="16.28515625" style="141" customWidth="1"/>
    <col min="4" max="900" width="16.28515625" style="139" customWidth="1"/>
  </cols>
  <sheetData>
    <row r="1" spans="1:116">
      <c r="A1" s="142" t="s">
        <v>244</v>
      </c>
      <c r="B1" s="142" t="s">
        <v>109</v>
      </c>
      <c r="C1" s="142" t="s">
        <v>110</v>
      </c>
      <c r="D1" s="143" t="s">
        <v>245</v>
      </c>
      <c r="E1" s="144" t="s">
        <v>246</v>
      </c>
      <c r="F1" s="144" t="s">
        <v>247</v>
      </c>
      <c r="G1" s="144" t="s">
        <v>248</v>
      </c>
      <c r="H1" s="144" t="s">
        <v>249</v>
      </c>
      <c r="I1" s="144" t="s">
        <v>250</v>
      </c>
      <c r="J1" s="144" t="s">
        <v>251</v>
      </c>
      <c r="K1" s="144" t="s">
        <v>252</v>
      </c>
      <c r="L1" s="144" t="s">
        <v>253</v>
      </c>
      <c r="M1" s="144" t="s">
        <v>254</v>
      </c>
      <c r="N1" s="144" t="s">
        <v>255</v>
      </c>
      <c r="O1" s="144" t="s">
        <v>256</v>
      </c>
      <c r="P1" s="144" t="s">
        <v>257</v>
      </c>
      <c r="Q1" s="144" t="s">
        <v>258</v>
      </c>
      <c r="R1" s="144" t="s">
        <v>259</v>
      </c>
      <c r="S1" s="144" t="s">
        <v>260</v>
      </c>
      <c r="T1" s="144" t="s">
        <v>261</v>
      </c>
      <c r="U1" s="144" t="s">
        <v>262</v>
      </c>
      <c r="V1" s="144" t="s">
        <v>263</v>
      </c>
      <c r="W1" s="144" t="s">
        <v>264</v>
      </c>
      <c r="X1" s="144" t="s">
        <v>265</v>
      </c>
      <c r="Y1" s="144" t="s">
        <v>266</v>
      </c>
      <c r="Z1" s="144" t="s">
        <v>267</v>
      </c>
      <c r="AA1" s="144" t="s">
        <v>268</v>
      </c>
      <c r="AB1" s="144" t="s">
        <v>269</v>
      </c>
      <c r="AC1" s="144" t="s">
        <v>270</v>
      </c>
      <c r="AD1" s="144" t="s">
        <v>271</v>
      </c>
      <c r="AE1" s="144" t="s">
        <v>272</v>
      </c>
      <c r="AF1" s="144" t="s">
        <v>273</v>
      </c>
      <c r="AG1" s="144" t="s">
        <v>274</v>
      </c>
      <c r="AH1" s="144" t="s">
        <v>275</v>
      </c>
      <c r="AI1" s="144" t="s">
        <v>276</v>
      </c>
      <c r="AJ1" s="144" t="s">
        <v>277</v>
      </c>
      <c r="AK1" s="144" t="s">
        <v>278</v>
      </c>
      <c r="AL1" s="144" t="s">
        <v>279</v>
      </c>
      <c r="AM1" s="144" t="s">
        <v>280</v>
      </c>
      <c r="AN1" s="144" t="s">
        <v>281</v>
      </c>
      <c r="AO1" s="144" t="s">
        <v>282</v>
      </c>
      <c r="AP1" s="144" t="s">
        <v>283</v>
      </c>
      <c r="AQ1" s="144" t="s">
        <v>284</v>
      </c>
      <c r="AR1" s="144" t="s">
        <v>285</v>
      </c>
      <c r="AS1" s="144" t="s">
        <v>286</v>
      </c>
      <c r="AT1" s="144" t="s">
        <v>287</v>
      </c>
      <c r="AU1" s="144" t="s">
        <v>288</v>
      </c>
      <c r="AV1" s="144" t="s">
        <v>289</v>
      </c>
      <c r="AW1" s="144" t="s">
        <v>290</v>
      </c>
      <c r="AX1" s="144" t="s">
        <v>291</v>
      </c>
      <c r="AY1" s="144" t="s">
        <v>292</v>
      </c>
      <c r="AZ1" s="144" t="s">
        <v>293</v>
      </c>
      <c r="BA1" s="144" t="s">
        <v>294</v>
      </c>
      <c r="BB1" s="144" t="s">
        <v>295</v>
      </c>
      <c r="BC1" s="144" t="s">
        <v>296</v>
      </c>
      <c r="BD1" s="144" t="s">
        <v>297</v>
      </c>
      <c r="BE1" s="144" t="s">
        <v>298</v>
      </c>
      <c r="BF1" s="144" t="s">
        <v>299</v>
      </c>
      <c r="BG1" s="144" t="s">
        <v>300</v>
      </c>
      <c r="BH1" s="144" t="s">
        <v>301</v>
      </c>
      <c r="BI1" s="144" t="s">
        <v>302</v>
      </c>
      <c r="BJ1" s="144" t="s">
        <v>303</v>
      </c>
      <c r="BK1" s="144" t="s">
        <v>304</v>
      </c>
      <c r="BL1" s="144" t="s">
        <v>305</v>
      </c>
      <c r="BM1" s="144" t="s">
        <v>306</v>
      </c>
      <c r="BN1" s="144" t="s">
        <v>307</v>
      </c>
      <c r="BO1" s="144" t="s">
        <v>308</v>
      </c>
      <c r="BP1" s="144" t="s">
        <v>309</v>
      </c>
      <c r="BQ1" s="144" t="s">
        <v>310</v>
      </c>
      <c r="BR1" s="144" t="s">
        <v>311</v>
      </c>
      <c r="BS1" s="144" t="s">
        <v>312</v>
      </c>
      <c r="BT1" s="144" t="s">
        <v>313</v>
      </c>
      <c r="BU1" s="144" t="s">
        <v>314</v>
      </c>
      <c r="BV1" s="144" t="s">
        <v>315</v>
      </c>
      <c r="BW1" s="144" t="s">
        <v>316</v>
      </c>
      <c r="BX1" s="144" t="s">
        <v>317</v>
      </c>
      <c r="BY1" s="144" t="s">
        <v>318</v>
      </c>
      <c r="BZ1" s="144" t="s">
        <v>319</v>
      </c>
      <c r="CA1" s="144" t="s">
        <v>320</v>
      </c>
      <c r="CB1" s="144" t="s">
        <v>321</v>
      </c>
      <c r="CC1" s="144" t="s">
        <v>322</v>
      </c>
      <c r="CD1" s="144" t="s">
        <v>323</v>
      </c>
      <c r="CE1" s="144" t="s">
        <v>324</v>
      </c>
      <c r="CF1" s="144" t="s">
        <v>325</v>
      </c>
      <c r="CG1" s="144" t="s">
        <v>326</v>
      </c>
      <c r="CH1" s="144" t="s">
        <v>327</v>
      </c>
      <c r="CI1" s="144" t="s">
        <v>328</v>
      </c>
      <c r="CJ1" s="144" t="s">
        <v>329</v>
      </c>
      <c r="CK1" s="144" t="s">
        <v>330</v>
      </c>
      <c r="CL1" s="144" t="s">
        <v>331</v>
      </c>
      <c r="CM1" s="144" t="s">
        <v>332</v>
      </c>
      <c r="CN1" s="144" t="s">
        <v>333</v>
      </c>
      <c r="CO1" s="144" t="s">
        <v>334</v>
      </c>
      <c r="CP1" s="144" t="s">
        <v>335</v>
      </c>
      <c r="CQ1" s="144" t="s">
        <v>336</v>
      </c>
      <c r="CR1" s="144" t="s">
        <v>337</v>
      </c>
      <c r="CS1" s="144" t="s">
        <v>338</v>
      </c>
      <c r="CT1" s="144" t="s">
        <v>339</v>
      </c>
      <c r="CU1" s="144" t="s">
        <v>340</v>
      </c>
      <c r="CV1" s="144" t="s">
        <v>341</v>
      </c>
      <c r="CW1" s="144" t="s">
        <v>342</v>
      </c>
      <c r="CX1" s="144" t="s">
        <v>343</v>
      </c>
      <c r="CY1" s="144" t="s">
        <v>344</v>
      </c>
      <c r="CZ1" s="144" t="s">
        <v>345</v>
      </c>
      <c r="DA1" s="144" t="s">
        <v>346</v>
      </c>
      <c r="DB1" s="144" t="s">
        <v>347</v>
      </c>
      <c r="DC1" s="144" t="s">
        <v>348</v>
      </c>
      <c r="DD1" s="144" t="s">
        <v>349</v>
      </c>
      <c r="DE1" s="144" t="s">
        <v>350</v>
      </c>
      <c r="DF1" s="144" t="s">
        <v>351</v>
      </c>
      <c r="DG1" s="144" t="s">
        <v>352</v>
      </c>
      <c r="DH1" s="144" t="s">
        <v>353</v>
      </c>
      <c r="DI1" s="144" t="s">
        <v>354</v>
      </c>
      <c r="DJ1" s="144" t="s">
        <v>355</v>
      </c>
      <c r="DK1" s="144" t="s">
        <v>356</v>
      </c>
      <c r="DL1" s="144" t="s">
        <v>357</v>
      </c>
    </row>
    <row r="2" spans="1:116" ht="102">
      <c r="A2" s="145" t="s">
        <v>122</v>
      </c>
      <c r="B2" s="145" t="s">
        <v>358</v>
      </c>
      <c r="C2" s="145" t="s">
        <v>359</v>
      </c>
      <c r="D2" s="146" t="s">
        <v>360</v>
      </c>
      <c r="E2" s="146" t="s">
        <v>361</v>
      </c>
      <c r="F2" s="146" t="s">
        <v>362</v>
      </c>
      <c r="G2" s="146" t="s">
        <v>363</v>
      </c>
      <c r="H2" s="146" t="s">
        <v>364</v>
      </c>
      <c r="I2" s="146" t="s">
        <v>365</v>
      </c>
      <c r="J2" s="146" t="s">
        <v>366</v>
      </c>
      <c r="K2" s="146"/>
      <c r="L2" s="146" t="s">
        <v>367</v>
      </c>
      <c r="M2" s="146"/>
      <c r="N2" s="146" t="s">
        <v>368</v>
      </c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</row>
    <row r="3" spans="1:116" ht="38.25">
      <c r="A3" s="145" t="s">
        <v>122</v>
      </c>
      <c r="B3" s="145" t="s">
        <v>358</v>
      </c>
      <c r="C3" s="145" t="s">
        <v>369</v>
      </c>
      <c r="D3" s="146" t="s">
        <v>370</v>
      </c>
      <c r="E3" s="146"/>
      <c r="F3" s="146" t="s">
        <v>371</v>
      </c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</row>
    <row r="4" spans="1:116" ht="25.5">
      <c r="A4" s="145" t="s">
        <v>122</v>
      </c>
      <c r="B4" s="145" t="s">
        <v>358</v>
      </c>
      <c r="C4" s="145" t="s">
        <v>372</v>
      </c>
      <c r="D4" s="146" t="s">
        <v>373</v>
      </c>
      <c r="E4" s="146" t="s">
        <v>374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</row>
    <row r="5" spans="1:116" ht="102">
      <c r="A5" s="145" t="s">
        <v>122</v>
      </c>
      <c r="B5" s="145" t="s">
        <v>358</v>
      </c>
      <c r="C5" s="145" t="s">
        <v>375</v>
      </c>
      <c r="D5" s="146" t="s">
        <v>376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</row>
    <row r="6" spans="1:116" ht="76.5">
      <c r="A6" s="145" t="s">
        <v>122</v>
      </c>
      <c r="B6" s="145" t="s">
        <v>358</v>
      </c>
      <c r="C6" s="145" t="s">
        <v>377</v>
      </c>
      <c r="D6" s="146" t="s">
        <v>378</v>
      </c>
      <c r="E6" s="146"/>
      <c r="F6" s="146"/>
      <c r="G6" s="146"/>
      <c r="H6" s="146"/>
      <c r="I6" s="146" t="s">
        <v>379</v>
      </c>
      <c r="J6" s="146" t="s">
        <v>380</v>
      </c>
      <c r="K6" s="146" t="s">
        <v>381</v>
      </c>
      <c r="L6" s="146"/>
      <c r="M6" s="146"/>
      <c r="N6" s="146"/>
      <c r="O6" s="146" t="s">
        <v>382</v>
      </c>
      <c r="P6" s="146" t="s">
        <v>383</v>
      </c>
      <c r="Q6" s="146" t="s">
        <v>384</v>
      </c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</row>
    <row r="7" spans="1:116" ht="51">
      <c r="A7" s="145" t="s">
        <v>122</v>
      </c>
      <c r="B7" s="145" t="s">
        <v>385</v>
      </c>
      <c r="C7" s="145" t="s">
        <v>386</v>
      </c>
      <c r="D7" s="146"/>
      <c r="E7" s="146" t="s">
        <v>387</v>
      </c>
      <c r="F7" s="146"/>
      <c r="G7" s="146"/>
      <c r="H7" s="146"/>
      <c r="I7" s="146"/>
      <c r="J7" s="146"/>
      <c r="K7" s="146" t="s">
        <v>388</v>
      </c>
      <c r="L7" s="146" t="s">
        <v>389</v>
      </c>
      <c r="M7" s="146"/>
      <c r="N7" s="146"/>
      <c r="O7" s="146" t="s">
        <v>390</v>
      </c>
      <c r="P7" s="146" t="s">
        <v>391</v>
      </c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</row>
    <row r="8" spans="1:116" ht="51">
      <c r="A8" s="145" t="s">
        <v>122</v>
      </c>
      <c r="B8" s="145" t="s">
        <v>385</v>
      </c>
      <c r="C8" s="145" t="s">
        <v>392</v>
      </c>
      <c r="D8" s="146" t="s">
        <v>393</v>
      </c>
      <c r="E8" s="146" t="s">
        <v>394</v>
      </c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</row>
    <row r="9" spans="1:116" ht="51">
      <c r="A9" s="145" t="s">
        <v>122</v>
      </c>
      <c r="B9" s="145" t="s">
        <v>385</v>
      </c>
      <c r="C9" s="145" t="s">
        <v>395</v>
      </c>
      <c r="D9" s="146" t="s">
        <v>396</v>
      </c>
      <c r="E9" s="146" t="s">
        <v>397</v>
      </c>
      <c r="F9" s="146" t="s">
        <v>398</v>
      </c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</row>
    <row r="10" spans="1:116" ht="89.25">
      <c r="A10" s="145" t="s">
        <v>122</v>
      </c>
      <c r="B10" s="145" t="s">
        <v>399</v>
      </c>
      <c r="C10" s="145" t="s">
        <v>400</v>
      </c>
      <c r="D10" s="146"/>
      <c r="E10" s="146" t="s">
        <v>401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</row>
    <row r="11" spans="1:116" ht="63.75">
      <c r="A11" s="145" t="s">
        <v>122</v>
      </c>
      <c r="B11" s="145" t="s">
        <v>402</v>
      </c>
      <c r="C11" s="145" t="s">
        <v>403</v>
      </c>
      <c r="D11" s="146" t="s">
        <v>404</v>
      </c>
      <c r="E11" s="146" t="s">
        <v>405</v>
      </c>
      <c r="F11" s="146" t="s">
        <v>406</v>
      </c>
      <c r="G11" s="146" t="s">
        <v>407</v>
      </c>
      <c r="H11" s="146" t="s">
        <v>408</v>
      </c>
      <c r="I11" s="146" t="s">
        <v>409</v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</row>
    <row r="12" spans="1:116" ht="127.5">
      <c r="A12" s="145" t="s">
        <v>122</v>
      </c>
      <c r="B12" s="145" t="s">
        <v>410</v>
      </c>
      <c r="C12" s="145" t="s">
        <v>411</v>
      </c>
      <c r="D12" s="146" t="s">
        <v>412</v>
      </c>
      <c r="E12" s="146"/>
      <c r="F12" s="146"/>
      <c r="G12" s="146" t="s">
        <v>413</v>
      </c>
      <c r="H12" s="146"/>
      <c r="I12" s="146"/>
      <c r="J12" s="146"/>
      <c r="K12" s="146"/>
      <c r="L12" s="146"/>
      <c r="M12" s="146"/>
      <c r="N12" s="146"/>
      <c r="O12" s="146" t="s">
        <v>414</v>
      </c>
      <c r="P12" s="146" t="s">
        <v>415</v>
      </c>
      <c r="Q12" s="146" t="s">
        <v>416</v>
      </c>
      <c r="R12" s="146"/>
      <c r="S12" s="146" t="s">
        <v>417</v>
      </c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</row>
    <row r="13" spans="1:116" ht="114.75">
      <c r="A13" s="145" t="s">
        <v>122</v>
      </c>
      <c r="B13" s="145" t="s">
        <v>418</v>
      </c>
      <c r="C13" s="145" t="s">
        <v>419</v>
      </c>
      <c r="D13" s="146" t="s">
        <v>420</v>
      </c>
      <c r="E13" s="146" t="s">
        <v>421</v>
      </c>
      <c r="F13" s="146" t="s">
        <v>422</v>
      </c>
      <c r="G13" s="146" t="s">
        <v>423</v>
      </c>
      <c r="H13" s="146" t="s">
        <v>424</v>
      </c>
      <c r="I13" s="146"/>
      <c r="J13" s="146"/>
      <c r="K13" s="146"/>
      <c r="L13" s="146" t="s">
        <v>425</v>
      </c>
      <c r="M13" s="146" t="s">
        <v>426</v>
      </c>
      <c r="N13" s="146" t="s">
        <v>427</v>
      </c>
      <c r="O13" s="146"/>
      <c r="P13" s="146"/>
      <c r="Q13" s="146" t="s">
        <v>428</v>
      </c>
      <c r="R13" s="146"/>
      <c r="S13" s="146"/>
      <c r="T13" s="146" t="s">
        <v>429</v>
      </c>
      <c r="U13" s="146" t="s">
        <v>430</v>
      </c>
      <c r="V13" s="146" t="s">
        <v>431</v>
      </c>
      <c r="W13" s="146" t="s">
        <v>432</v>
      </c>
      <c r="X13" s="146" t="s">
        <v>433</v>
      </c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</row>
    <row r="14" spans="1:116" ht="63.75">
      <c r="A14" s="145" t="s">
        <v>122</v>
      </c>
      <c r="B14" s="145" t="s">
        <v>434</v>
      </c>
      <c r="C14" s="145" t="s">
        <v>435</v>
      </c>
      <c r="D14" s="146" t="s">
        <v>436</v>
      </c>
      <c r="E14" s="146"/>
      <c r="F14" s="146" t="s">
        <v>437</v>
      </c>
      <c r="G14" s="146"/>
      <c r="H14" s="146" t="s">
        <v>438</v>
      </c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</row>
    <row r="15" spans="1:116" ht="63.75">
      <c r="A15" s="145" t="s">
        <v>122</v>
      </c>
      <c r="B15" s="145" t="s">
        <v>439</v>
      </c>
      <c r="C15" s="145" t="s">
        <v>440</v>
      </c>
      <c r="D15" s="146"/>
      <c r="E15" s="146"/>
      <c r="F15" s="146" t="s">
        <v>441</v>
      </c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</row>
    <row r="16" spans="1:116" ht="89.25">
      <c r="A16" s="145" t="s">
        <v>122</v>
      </c>
      <c r="B16" s="145" t="s">
        <v>442</v>
      </c>
      <c r="C16" s="145" t="s">
        <v>443</v>
      </c>
      <c r="D16" s="146" t="s">
        <v>444</v>
      </c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</row>
    <row r="17" spans="1:116" ht="51">
      <c r="A17" s="145" t="s">
        <v>122</v>
      </c>
      <c r="B17" s="145" t="s">
        <v>445</v>
      </c>
      <c r="C17" s="145" t="s">
        <v>446</v>
      </c>
      <c r="D17" s="147" t="s">
        <v>447</v>
      </c>
      <c r="E17" s="146" t="s">
        <v>448</v>
      </c>
      <c r="F17" s="146"/>
      <c r="G17" s="146"/>
      <c r="H17" s="147" t="s">
        <v>449</v>
      </c>
      <c r="I17" s="146"/>
      <c r="J17" s="146" t="s">
        <v>450</v>
      </c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</row>
    <row r="18" spans="1:116" ht="204">
      <c r="A18" s="145" t="s">
        <v>122</v>
      </c>
      <c r="B18" s="145" t="s">
        <v>451</v>
      </c>
      <c r="C18" s="145" t="s">
        <v>452</v>
      </c>
      <c r="D18" s="147" t="s">
        <v>453</v>
      </c>
      <c r="E18" s="147" t="s">
        <v>454</v>
      </c>
      <c r="F18" s="146" t="s">
        <v>455</v>
      </c>
      <c r="G18" s="146" t="s">
        <v>456</v>
      </c>
      <c r="H18" s="146"/>
      <c r="I18" s="147" t="s">
        <v>457</v>
      </c>
      <c r="J18" s="147" t="s">
        <v>458</v>
      </c>
      <c r="K18" s="146"/>
      <c r="L18" s="147" t="s">
        <v>459</v>
      </c>
      <c r="M18" s="146" t="s">
        <v>460</v>
      </c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</row>
    <row r="19" spans="1:116" ht="165.75">
      <c r="A19" s="145" t="s">
        <v>122</v>
      </c>
      <c r="B19" s="145" t="s">
        <v>461</v>
      </c>
      <c r="C19" s="145" t="s">
        <v>462</v>
      </c>
      <c r="D19" s="147" t="s">
        <v>463</v>
      </c>
      <c r="E19" s="146" t="s">
        <v>464</v>
      </c>
      <c r="F19" s="146" t="s">
        <v>465</v>
      </c>
      <c r="G19" s="146" t="s">
        <v>466</v>
      </c>
      <c r="H19" s="146" t="s">
        <v>467</v>
      </c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</row>
    <row r="20" spans="1:116" ht="191.25">
      <c r="A20" s="145" t="s">
        <v>122</v>
      </c>
      <c r="B20" s="145" t="s">
        <v>468</v>
      </c>
      <c r="C20" s="145" t="s">
        <v>469</v>
      </c>
      <c r="D20" s="146" t="s">
        <v>470</v>
      </c>
      <c r="E20" s="146"/>
      <c r="F20" s="146"/>
      <c r="G20" s="146" t="s">
        <v>471</v>
      </c>
      <c r="H20" s="146" t="s">
        <v>472</v>
      </c>
      <c r="I20" s="146" t="s">
        <v>473</v>
      </c>
      <c r="J20" s="146" t="s">
        <v>474</v>
      </c>
      <c r="K20" s="146" t="s">
        <v>475</v>
      </c>
      <c r="L20" s="146" t="s">
        <v>476</v>
      </c>
      <c r="M20" s="146" t="s">
        <v>477</v>
      </c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</row>
    <row r="21" spans="1:116" ht="127.5">
      <c r="A21" s="145" t="s">
        <v>122</v>
      </c>
      <c r="B21" s="145" t="s">
        <v>478</v>
      </c>
      <c r="C21" s="145" t="s">
        <v>479</v>
      </c>
      <c r="D21" s="147" t="s">
        <v>480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</row>
    <row r="22" spans="1:116" ht="165.75">
      <c r="A22" s="145" t="s">
        <v>122</v>
      </c>
      <c r="B22" s="145" t="s">
        <v>481</v>
      </c>
      <c r="C22" s="145" t="s">
        <v>482</v>
      </c>
      <c r="D22" s="146"/>
      <c r="E22" s="146"/>
      <c r="F22" s="147" t="s">
        <v>483</v>
      </c>
      <c r="G22" s="146" t="s">
        <v>484</v>
      </c>
      <c r="H22" s="147" t="s">
        <v>485</v>
      </c>
      <c r="I22" s="146" t="s">
        <v>486</v>
      </c>
      <c r="J22" s="147" t="s">
        <v>487</v>
      </c>
      <c r="K22" s="147" t="s">
        <v>488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</row>
    <row r="23" spans="1:116" ht="51">
      <c r="A23" s="145" t="s">
        <v>122</v>
      </c>
      <c r="B23" s="145" t="s">
        <v>489</v>
      </c>
      <c r="C23" s="145" t="s">
        <v>490</v>
      </c>
      <c r="D23" s="146"/>
      <c r="E23" s="147"/>
      <c r="F23" s="146"/>
      <c r="G23" s="147" t="s">
        <v>491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</row>
    <row r="24" spans="1:116" ht="63.75">
      <c r="A24" s="145" t="s">
        <v>122</v>
      </c>
      <c r="B24" s="145" t="s">
        <v>489</v>
      </c>
      <c r="C24" s="145" t="s">
        <v>492</v>
      </c>
      <c r="D24" s="147"/>
      <c r="E24" s="146" t="s">
        <v>493</v>
      </c>
      <c r="F24" s="146" t="s">
        <v>494</v>
      </c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</row>
    <row r="25" spans="1:116" ht="63.75">
      <c r="A25" s="145" t="s">
        <v>122</v>
      </c>
      <c r="B25" s="145" t="s">
        <v>489</v>
      </c>
      <c r="C25" s="145" t="s">
        <v>495</v>
      </c>
      <c r="D25" s="146" t="s">
        <v>496</v>
      </c>
      <c r="E25" s="146" t="s">
        <v>497</v>
      </c>
      <c r="F25" s="146"/>
      <c r="G25" s="147" t="s">
        <v>498</v>
      </c>
      <c r="H25" s="146" t="s">
        <v>499</v>
      </c>
      <c r="I25" s="146" t="s">
        <v>500</v>
      </c>
      <c r="J25" s="146"/>
      <c r="K25" s="146" t="s">
        <v>501</v>
      </c>
      <c r="L25" s="146" t="s">
        <v>502</v>
      </c>
      <c r="M25" s="147" t="s">
        <v>503</v>
      </c>
      <c r="N25" s="146" t="s">
        <v>504</v>
      </c>
      <c r="O25" s="147" t="s">
        <v>505</v>
      </c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</row>
    <row r="26" spans="1:116" ht="63.75">
      <c r="A26" s="145" t="s">
        <v>122</v>
      </c>
      <c r="B26" s="145" t="s">
        <v>489</v>
      </c>
      <c r="C26" s="145" t="s">
        <v>506</v>
      </c>
      <c r="D26" s="147" t="s">
        <v>507</v>
      </c>
      <c r="E26" s="146" t="s">
        <v>508</v>
      </c>
      <c r="F26" s="146" t="s">
        <v>509</v>
      </c>
      <c r="G26" s="146"/>
      <c r="H26" s="147" t="s">
        <v>510</v>
      </c>
      <c r="I26" s="147" t="s">
        <v>511</v>
      </c>
      <c r="J26" s="146"/>
      <c r="K26" s="146"/>
      <c r="L26" s="147" t="s">
        <v>512</v>
      </c>
      <c r="M26" s="146"/>
      <c r="N26" s="146" t="s">
        <v>513</v>
      </c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</row>
    <row r="27" spans="1:116" ht="178.5">
      <c r="A27" s="145" t="s">
        <v>122</v>
      </c>
      <c r="B27" s="145" t="s">
        <v>514</v>
      </c>
      <c r="C27" s="145" t="s">
        <v>515</v>
      </c>
      <c r="D27" s="147" t="s">
        <v>516</v>
      </c>
      <c r="E27" s="146" t="s">
        <v>517</v>
      </c>
      <c r="F27" s="146" t="s">
        <v>518</v>
      </c>
      <c r="G27" s="146" t="s">
        <v>519</v>
      </c>
      <c r="H27" s="146" t="s">
        <v>520</v>
      </c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</row>
    <row r="28" spans="1:116" ht="216.75">
      <c r="A28" s="145" t="s">
        <v>122</v>
      </c>
      <c r="B28" s="145" t="s">
        <v>521</v>
      </c>
      <c r="C28" s="145" t="s">
        <v>522</v>
      </c>
      <c r="D28" s="146"/>
      <c r="E28" s="147" t="s">
        <v>523</v>
      </c>
      <c r="F28" s="146"/>
      <c r="G28" s="146" t="s">
        <v>524</v>
      </c>
      <c r="H28" s="147" t="s">
        <v>525</v>
      </c>
      <c r="I28" s="146" t="s">
        <v>526</v>
      </c>
      <c r="J28" s="146"/>
      <c r="K28" s="146"/>
      <c r="L28" s="147"/>
      <c r="M28" s="146"/>
      <c r="N28" s="146"/>
      <c r="O28" s="146"/>
      <c r="P28" s="146"/>
      <c r="Q28" s="146"/>
      <c r="R28" s="146" t="s">
        <v>527</v>
      </c>
      <c r="S28" s="146"/>
      <c r="T28" s="146" t="s">
        <v>528</v>
      </c>
      <c r="U28" s="147" t="s">
        <v>529</v>
      </c>
      <c r="V28" s="146" t="s">
        <v>530</v>
      </c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</row>
    <row r="29" spans="1:116" ht="51">
      <c r="A29" s="145" t="s">
        <v>122</v>
      </c>
      <c r="B29" s="145" t="s">
        <v>531</v>
      </c>
      <c r="C29" s="145" t="s">
        <v>532</v>
      </c>
      <c r="D29" s="147" t="s">
        <v>533</v>
      </c>
      <c r="E29" s="146" t="s">
        <v>534</v>
      </c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</row>
    <row r="30" spans="1:116" ht="216.75">
      <c r="A30" s="145" t="s">
        <v>122</v>
      </c>
      <c r="B30" s="145" t="s">
        <v>531</v>
      </c>
      <c r="C30" s="145" t="s">
        <v>535</v>
      </c>
      <c r="D30" s="147"/>
      <c r="E30" s="146" t="s">
        <v>536</v>
      </c>
      <c r="F30" s="146"/>
      <c r="G30" s="147" t="s">
        <v>537</v>
      </c>
      <c r="H30" s="146" t="s">
        <v>538</v>
      </c>
      <c r="I30" s="147" t="s">
        <v>539</v>
      </c>
      <c r="J30" s="146" t="s">
        <v>540</v>
      </c>
      <c r="K30" s="146" t="s">
        <v>541</v>
      </c>
      <c r="L30" s="146" t="s">
        <v>542</v>
      </c>
      <c r="M30" s="146"/>
      <c r="N30" s="146" t="s">
        <v>543</v>
      </c>
      <c r="O30" s="146"/>
      <c r="P30" s="146" t="s">
        <v>544</v>
      </c>
      <c r="Q30" s="146"/>
      <c r="R30" s="146"/>
      <c r="S30" s="146" t="s">
        <v>545</v>
      </c>
      <c r="T30" s="147" t="s">
        <v>546</v>
      </c>
      <c r="U30" s="147" t="s">
        <v>547</v>
      </c>
      <c r="V30" s="146" t="s">
        <v>548</v>
      </c>
      <c r="W30" s="146" t="s">
        <v>549</v>
      </c>
      <c r="X30" s="146" t="s">
        <v>550</v>
      </c>
      <c r="Y30" s="146" t="s">
        <v>551</v>
      </c>
      <c r="Z30" s="146" t="s">
        <v>552</v>
      </c>
      <c r="AA30" s="147" t="s">
        <v>553</v>
      </c>
      <c r="AB30" s="146" t="s">
        <v>554</v>
      </c>
      <c r="AC30" s="147" t="s">
        <v>555</v>
      </c>
      <c r="AD30" s="146" t="s">
        <v>556</v>
      </c>
      <c r="AE30" s="146" t="s">
        <v>557</v>
      </c>
      <c r="AF30" s="146" t="s">
        <v>558</v>
      </c>
      <c r="AG30" s="146" t="s">
        <v>559</v>
      </c>
      <c r="AH30" s="146" t="s">
        <v>560</v>
      </c>
      <c r="AI30" s="146" t="s">
        <v>561</v>
      </c>
      <c r="AJ30" s="146" t="s">
        <v>562</v>
      </c>
      <c r="AK30" s="147" t="s">
        <v>563</v>
      </c>
      <c r="AL30" s="147" t="s">
        <v>564</v>
      </c>
      <c r="AM30" s="146" t="s">
        <v>565</v>
      </c>
      <c r="AN30" s="146" t="s">
        <v>566</v>
      </c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</row>
    <row r="31" spans="1:116" ht="76.5">
      <c r="A31" s="145" t="s">
        <v>122</v>
      </c>
      <c r="B31" s="145" t="s">
        <v>531</v>
      </c>
      <c r="C31" s="145" t="s">
        <v>567</v>
      </c>
      <c r="D31" s="147" t="s">
        <v>568</v>
      </c>
      <c r="E31" s="147" t="s">
        <v>569</v>
      </c>
      <c r="F31" s="146" t="s">
        <v>570</v>
      </c>
      <c r="G31" s="146"/>
      <c r="H31" s="147" t="s">
        <v>571</v>
      </c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</row>
    <row r="32" spans="1:116" ht="153">
      <c r="A32" s="145" t="s">
        <v>122</v>
      </c>
      <c r="B32" s="145" t="s">
        <v>531</v>
      </c>
      <c r="C32" s="145" t="s">
        <v>572</v>
      </c>
      <c r="D32" s="147" t="s">
        <v>573</v>
      </c>
      <c r="E32" s="147" t="s">
        <v>574</v>
      </c>
      <c r="F32" s="147" t="s">
        <v>575</v>
      </c>
      <c r="G32" s="146"/>
      <c r="H32" s="146"/>
      <c r="I32" s="147"/>
      <c r="J32" s="147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</row>
    <row r="33" spans="1:116" ht="51">
      <c r="A33" s="145" t="s">
        <v>122</v>
      </c>
      <c r="B33" s="145" t="s">
        <v>531</v>
      </c>
      <c r="C33" s="145" t="s">
        <v>576</v>
      </c>
      <c r="D33" s="146"/>
      <c r="E33" s="146" t="s">
        <v>577</v>
      </c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</row>
    <row r="34" spans="1:116" ht="51">
      <c r="A34" s="145" t="s">
        <v>122</v>
      </c>
      <c r="B34" s="145" t="s">
        <v>531</v>
      </c>
      <c r="C34" s="145" t="s">
        <v>578</v>
      </c>
      <c r="D34" s="146" t="s">
        <v>579</v>
      </c>
      <c r="E34" s="147" t="s">
        <v>580</v>
      </c>
      <c r="F34" s="146"/>
      <c r="G34" s="146" t="s">
        <v>581</v>
      </c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</row>
    <row r="35" spans="1:116" ht="51">
      <c r="A35" s="145" t="s">
        <v>122</v>
      </c>
      <c r="B35" s="145" t="s">
        <v>531</v>
      </c>
      <c r="C35" s="145" t="s">
        <v>582</v>
      </c>
      <c r="D35" s="146"/>
      <c r="E35" s="147" t="s">
        <v>583</v>
      </c>
      <c r="F35" s="146" t="s">
        <v>584</v>
      </c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</row>
    <row r="36" spans="1:116" ht="216.75">
      <c r="A36" s="145" t="s">
        <v>122</v>
      </c>
      <c r="B36" s="145" t="s">
        <v>531</v>
      </c>
      <c r="C36" s="145" t="s">
        <v>585</v>
      </c>
      <c r="D36" s="147" t="s">
        <v>586</v>
      </c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</row>
    <row r="37" spans="1:116" ht="63.75">
      <c r="A37" s="145" t="s">
        <v>122</v>
      </c>
      <c r="B37" s="145" t="s">
        <v>587</v>
      </c>
      <c r="C37" s="145" t="s">
        <v>588</v>
      </c>
      <c r="D37" s="147" t="s">
        <v>589</v>
      </c>
      <c r="E37" s="146" t="s">
        <v>590</v>
      </c>
      <c r="F37" s="146"/>
      <c r="G37" s="146" t="s">
        <v>591</v>
      </c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</row>
    <row r="38" spans="1:116" ht="102">
      <c r="A38" s="145" t="s">
        <v>122</v>
      </c>
      <c r="B38" s="145" t="s">
        <v>592</v>
      </c>
      <c r="C38" s="145" t="s">
        <v>593</v>
      </c>
      <c r="D38" s="147" t="s">
        <v>594</v>
      </c>
      <c r="E38" s="146" t="s">
        <v>595</v>
      </c>
      <c r="F38" s="147" t="s">
        <v>596</v>
      </c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</row>
    <row r="39" spans="1:116" ht="89.25">
      <c r="A39" s="145" t="s">
        <v>122</v>
      </c>
      <c r="B39" s="145" t="s">
        <v>597</v>
      </c>
      <c r="C39" s="145" t="s">
        <v>598</v>
      </c>
      <c r="D39" s="147" t="s">
        <v>599</v>
      </c>
      <c r="E39" s="146"/>
      <c r="F39" s="146"/>
      <c r="G39" s="147" t="s">
        <v>600</v>
      </c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</row>
    <row r="40" spans="1:116" ht="63.75">
      <c r="A40" s="145" t="s">
        <v>122</v>
      </c>
      <c r="B40" s="145" t="s">
        <v>601</v>
      </c>
      <c r="C40" s="145" t="s">
        <v>602</v>
      </c>
      <c r="D40" s="147" t="s">
        <v>603</v>
      </c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</row>
    <row r="41" spans="1:116" ht="102">
      <c r="A41" s="145" t="s">
        <v>122</v>
      </c>
      <c r="B41" s="145" t="s">
        <v>604</v>
      </c>
      <c r="C41" s="145" t="s">
        <v>605</v>
      </c>
      <c r="D41" s="146" t="s">
        <v>606</v>
      </c>
      <c r="E41" s="146" t="s">
        <v>607</v>
      </c>
      <c r="F41" s="147" t="s">
        <v>608</v>
      </c>
      <c r="G41" s="147" t="s">
        <v>609</v>
      </c>
      <c r="H41" s="146" t="s">
        <v>610</v>
      </c>
      <c r="I41" s="146" t="s">
        <v>611</v>
      </c>
      <c r="J41" s="146" t="s">
        <v>612</v>
      </c>
      <c r="K41" s="146" t="s">
        <v>613</v>
      </c>
      <c r="L41" s="146"/>
      <c r="M41" s="146" t="s">
        <v>614</v>
      </c>
      <c r="N41" s="146"/>
      <c r="O41" s="146" t="s">
        <v>615</v>
      </c>
      <c r="P41" s="147" t="s">
        <v>616</v>
      </c>
      <c r="Q41" s="146" t="s">
        <v>617</v>
      </c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</row>
    <row r="42" spans="1:116" ht="102">
      <c r="A42" s="145" t="s">
        <v>122</v>
      </c>
      <c r="B42" s="145" t="s">
        <v>618</v>
      </c>
      <c r="C42" s="145" t="s">
        <v>619</v>
      </c>
      <c r="D42" s="146"/>
      <c r="E42" s="146"/>
      <c r="F42" s="147" t="s">
        <v>620</v>
      </c>
      <c r="G42" s="146" t="s">
        <v>621</v>
      </c>
      <c r="H42" s="146"/>
      <c r="I42" s="147" t="s">
        <v>622</v>
      </c>
      <c r="J42" s="146"/>
      <c r="K42" s="146" t="s">
        <v>623</v>
      </c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</row>
    <row r="43" spans="1:116" ht="102">
      <c r="A43" s="145" t="s">
        <v>122</v>
      </c>
      <c r="B43" s="145" t="s">
        <v>624</v>
      </c>
      <c r="C43" s="145" t="s">
        <v>625</v>
      </c>
      <c r="D43" s="147" t="s">
        <v>626</v>
      </c>
      <c r="E43" s="147"/>
      <c r="F43" s="146"/>
      <c r="G43" s="147" t="s">
        <v>627</v>
      </c>
      <c r="H43" s="146" t="s">
        <v>628</v>
      </c>
      <c r="I43" s="147" t="s">
        <v>629</v>
      </c>
      <c r="J43" s="147" t="s">
        <v>630</v>
      </c>
      <c r="K43" s="147" t="s">
        <v>631</v>
      </c>
      <c r="L43" s="146"/>
      <c r="M43" s="147" t="s">
        <v>632</v>
      </c>
      <c r="N43" s="146" t="s">
        <v>633</v>
      </c>
      <c r="O43" s="146" t="s">
        <v>634</v>
      </c>
      <c r="P43" s="146" t="s">
        <v>635</v>
      </c>
      <c r="Q43" s="147" t="s">
        <v>636</v>
      </c>
      <c r="R43" s="146" t="s">
        <v>637</v>
      </c>
      <c r="S43" s="146" t="s">
        <v>638</v>
      </c>
      <c r="T43" s="146" t="s">
        <v>639</v>
      </c>
      <c r="U43" s="146" t="s">
        <v>640</v>
      </c>
      <c r="V43" s="147" t="s">
        <v>641</v>
      </c>
      <c r="W43" s="146" t="s">
        <v>642</v>
      </c>
      <c r="X43" s="146" t="s">
        <v>643</v>
      </c>
      <c r="Y43" s="146" t="s">
        <v>644</v>
      </c>
      <c r="Z43" s="146" t="s">
        <v>645</v>
      </c>
      <c r="AA43" s="147" t="s">
        <v>646</v>
      </c>
      <c r="AB43" s="147" t="s">
        <v>647</v>
      </c>
      <c r="AC43" s="147" t="s">
        <v>648</v>
      </c>
      <c r="AD43" s="147" t="s">
        <v>649</v>
      </c>
      <c r="AE43" s="146" t="s">
        <v>650</v>
      </c>
      <c r="AF43" s="146" t="s">
        <v>651</v>
      </c>
      <c r="AG43" s="147" t="s">
        <v>652</v>
      </c>
      <c r="AH43" s="146" t="s">
        <v>653</v>
      </c>
      <c r="AI43" s="146" t="s">
        <v>654</v>
      </c>
      <c r="AJ43" s="147" t="s">
        <v>655</v>
      </c>
      <c r="AK43" s="146" t="s">
        <v>656</v>
      </c>
      <c r="AL43" s="146" t="s">
        <v>657</v>
      </c>
      <c r="AM43" s="146" t="s">
        <v>658</v>
      </c>
      <c r="AN43" s="146" t="s">
        <v>659</v>
      </c>
      <c r="AO43" s="146" t="s">
        <v>660</v>
      </c>
      <c r="AP43" s="146" t="s">
        <v>661</v>
      </c>
      <c r="AQ43" s="147" t="s">
        <v>662</v>
      </c>
      <c r="AR43" s="146" t="s">
        <v>663</v>
      </c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146"/>
      <c r="DB43" s="146"/>
      <c r="DC43" s="146"/>
      <c r="DD43" s="146"/>
      <c r="DE43" s="146"/>
      <c r="DF43" s="146"/>
      <c r="DG43" s="146"/>
      <c r="DH43" s="146"/>
      <c r="DI43" s="146"/>
      <c r="DJ43" s="146"/>
      <c r="DK43" s="146"/>
      <c r="DL43" s="146"/>
    </row>
    <row r="44" spans="1:116" ht="153">
      <c r="A44" s="145" t="s">
        <v>122</v>
      </c>
      <c r="B44" s="145" t="s">
        <v>664</v>
      </c>
      <c r="C44" s="145" t="s">
        <v>665</v>
      </c>
      <c r="D44" s="146"/>
      <c r="E44" s="146"/>
      <c r="F44" s="147" t="s">
        <v>666</v>
      </c>
      <c r="G44" s="147" t="s">
        <v>667</v>
      </c>
      <c r="H44" s="147" t="s">
        <v>668</v>
      </c>
      <c r="I44" s="146"/>
      <c r="J44" s="147" t="s">
        <v>669</v>
      </c>
      <c r="K44" s="147" t="s">
        <v>670</v>
      </c>
      <c r="L44" s="146" t="s">
        <v>671</v>
      </c>
      <c r="M44" s="147" t="s">
        <v>672</v>
      </c>
      <c r="N44" s="146"/>
      <c r="O44" s="146" t="s">
        <v>673</v>
      </c>
      <c r="P44" s="146" t="s">
        <v>674</v>
      </c>
      <c r="Q44" s="146"/>
      <c r="R44" s="147" t="s">
        <v>675</v>
      </c>
      <c r="S44" s="147" t="s">
        <v>676</v>
      </c>
      <c r="T44" s="146" t="s">
        <v>677</v>
      </c>
      <c r="U44" s="146" t="s">
        <v>678</v>
      </c>
      <c r="V44" s="146" t="s">
        <v>679</v>
      </c>
      <c r="W44" s="146" t="s">
        <v>680</v>
      </c>
      <c r="X44" s="147" t="s">
        <v>681</v>
      </c>
      <c r="Y44" s="147" t="s">
        <v>682</v>
      </c>
      <c r="Z44" s="146" t="s">
        <v>683</v>
      </c>
      <c r="AA44" s="146" t="s">
        <v>684</v>
      </c>
      <c r="AB44" s="147" t="s">
        <v>685</v>
      </c>
      <c r="AC44" s="146" t="s">
        <v>686</v>
      </c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146"/>
      <c r="DB44" s="146"/>
      <c r="DC44" s="146"/>
      <c r="DD44" s="146"/>
      <c r="DE44" s="146"/>
      <c r="DF44" s="146"/>
      <c r="DG44" s="146"/>
      <c r="DH44" s="146"/>
      <c r="DI44" s="146"/>
      <c r="DJ44" s="146"/>
      <c r="DK44" s="146"/>
      <c r="DL44" s="146"/>
    </row>
    <row r="45" spans="1:116" ht="51">
      <c r="A45" s="145" t="s">
        <v>122</v>
      </c>
      <c r="B45" s="145" t="s">
        <v>687</v>
      </c>
      <c r="C45" s="145" t="s">
        <v>688</v>
      </c>
      <c r="D45" s="146"/>
      <c r="E45" s="146"/>
      <c r="F45" s="146"/>
      <c r="G45" s="147" t="s">
        <v>689</v>
      </c>
      <c r="H45" s="146"/>
      <c r="I45" s="146" t="s">
        <v>690</v>
      </c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146"/>
      <c r="DB45" s="146"/>
      <c r="DC45" s="146"/>
      <c r="DD45" s="146"/>
      <c r="DE45" s="146"/>
      <c r="DF45" s="146"/>
      <c r="DG45" s="146"/>
      <c r="DH45" s="146"/>
      <c r="DI45" s="146"/>
      <c r="DJ45" s="146"/>
      <c r="DK45" s="146"/>
      <c r="DL45" s="146"/>
    </row>
    <row r="46" spans="1:116" ht="204">
      <c r="A46" s="145" t="s">
        <v>122</v>
      </c>
      <c r="B46" s="145" t="s">
        <v>691</v>
      </c>
      <c r="C46" s="145" t="s">
        <v>692</v>
      </c>
      <c r="D46" s="146" t="s">
        <v>693</v>
      </c>
      <c r="E46" s="146"/>
      <c r="F46" s="146" t="s">
        <v>694</v>
      </c>
      <c r="G46" s="146"/>
      <c r="H46" s="146"/>
      <c r="I46" s="146"/>
      <c r="J46" s="146"/>
      <c r="K46" s="146"/>
      <c r="L46" s="147" t="s">
        <v>695</v>
      </c>
      <c r="M46" s="146"/>
      <c r="N46" s="146"/>
      <c r="O46" s="146"/>
      <c r="P46" s="146"/>
      <c r="Q46" s="146"/>
      <c r="R46" s="146" t="s">
        <v>696</v>
      </c>
      <c r="S46" s="147" t="s">
        <v>697</v>
      </c>
      <c r="T46" s="146" t="s">
        <v>698</v>
      </c>
      <c r="U46" s="146" t="s">
        <v>699</v>
      </c>
      <c r="V46" s="146" t="s">
        <v>700</v>
      </c>
      <c r="W46" s="146" t="s">
        <v>701</v>
      </c>
      <c r="X46" s="146" t="s">
        <v>702</v>
      </c>
      <c r="Y46" s="146" t="s">
        <v>703</v>
      </c>
      <c r="Z46" s="147" t="s">
        <v>704</v>
      </c>
      <c r="AA46" s="146" t="s">
        <v>705</v>
      </c>
      <c r="AB46" s="146" t="s">
        <v>706</v>
      </c>
      <c r="AC46" s="146" t="s">
        <v>707</v>
      </c>
      <c r="AD46" s="146" t="s">
        <v>708</v>
      </c>
      <c r="AE46" s="146" t="s">
        <v>709</v>
      </c>
      <c r="AF46" s="146" t="s">
        <v>710</v>
      </c>
      <c r="AG46" s="146" t="s">
        <v>711</v>
      </c>
      <c r="AH46" s="146" t="s">
        <v>712</v>
      </c>
      <c r="AI46" s="146" t="s">
        <v>713</v>
      </c>
      <c r="AJ46" s="146" t="s">
        <v>714</v>
      </c>
      <c r="AK46" s="146" t="s">
        <v>715</v>
      </c>
      <c r="AL46" s="146" t="s">
        <v>716</v>
      </c>
      <c r="AM46" s="146" t="s">
        <v>717</v>
      </c>
      <c r="AN46" s="147" t="s">
        <v>718</v>
      </c>
      <c r="AO46" s="146" t="s">
        <v>719</v>
      </c>
      <c r="AP46" s="146" t="s">
        <v>720</v>
      </c>
      <c r="AQ46" s="146" t="s">
        <v>721</v>
      </c>
      <c r="AR46" s="146" t="s">
        <v>722</v>
      </c>
      <c r="AS46" s="146" t="s">
        <v>723</v>
      </c>
      <c r="AT46" s="146" t="s">
        <v>724</v>
      </c>
      <c r="AU46" s="146" t="s">
        <v>725</v>
      </c>
      <c r="AV46" s="146" t="s">
        <v>726</v>
      </c>
      <c r="AW46" s="146" t="s">
        <v>727</v>
      </c>
      <c r="AX46" s="146" t="s">
        <v>728</v>
      </c>
      <c r="AY46" s="146" t="s">
        <v>729</v>
      </c>
      <c r="AZ46" s="146" t="s">
        <v>730</v>
      </c>
      <c r="BA46" s="146" t="s">
        <v>731</v>
      </c>
      <c r="BB46" s="146" t="s">
        <v>732</v>
      </c>
      <c r="BC46" s="146" t="s">
        <v>733</v>
      </c>
      <c r="BD46" s="146" t="s">
        <v>734</v>
      </c>
      <c r="BE46" s="146" t="s">
        <v>735</v>
      </c>
      <c r="BF46" s="146" t="s">
        <v>736</v>
      </c>
      <c r="BG46" s="146" t="s">
        <v>737</v>
      </c>
      <c r="BH46" s="146" t="s">
        <v>738</v>
      </c>
      <c r="BI46" s="146" t="s">
        <v>739</v>
      </c>
      <c r="BJ46" s="146" t="s">
        <v>740</v>
      </c>
      <c r="BK46" s="146" t="s">
        <v>741</v>
      </c>
      <c r="BL46" s="146" t="s">
        <v>742</v>
      </c>
      <c r="BM46" s="146" t="s">
        <v>743</v>
      </c>
      <c r="BN46" s="146" t="s">
        <v>744</v>
      </c>
      <c r="BO46" s="146" t="s">
        <v>745</v>
      </c>
      <c r="BP46" s="146" t="s">
        <v>746</v>
      </c>
      <c r="BQ46" s="146" t="s">
        <v>747</v>
      </c>
      <c r="BR46" s="146" t="s">
        <v>748</v>
      </c>
      <c r="BS46" s="146" t="s">
        <v>749</v>
      </c>
      <c r="BT46" s="146" t="s">
        <v>750</v>
      </c>
      <c r="BU46" s="146" t="s">
        <v>751</v>
      </c>
      <c r="BV46" s="146" t="s">
        <v>752</v>
      </c>
      <c r="BW46" s="146" t="s">
        <v>753</v>
      </c>
      <c r="BX46" s="146" t="s">
        <v>754</v>
      </c>
      <c r="BY46" s="146" t="s">
        <v>755</v>
      </c>
      <c r="BZ46" s="146" t="s">
        <v>756</v>
      </c>
      <c r="CA46" s="146" t="s">
        <v>757</v>
      </c>
      <c r="CB46" s="146" t="s">
        <v>758</v>
      </c>
      <c r="CC46" s="146" t="s">
        <v>759</v>
      </c>
      <c r="CD46" s="146" t="s">
        <v>760</v>
      </c>
      <c r="CE46" s="146" t="s">
        <v>761</v>
      </c>
      <c r="CF46" s="146" t="s">
        <v>762</v>
      </c>
      <c r="CG46" s="146" t="s">
        <v>763</v>
      </c>
      <c r="CH46" s="146" t="s">
        <v>764</v>
      </c>
      <c r="CI46" s="146" t="s">
        <v>765</v>
      </c>
      <c r="CJ46" s="146" t="s">
        <v>766</v>
      </c>
      <c r="CK46" s="146" t="s">
        <v>767</v>
      </c>
      <c r="CL46" s="146" t="s">
        <v>768</v>
      </c>
      <c r="CM46" s="146" t="s">
        <v>769</v>
      </c>
      <c r="CN46" s="146" t="s">
        <v>770</v>
      </c>
      <c r="CO46" s="146" t="s">
        <v>771</v>
      </c>
      <c r="CP46" s="146" t="s">
        <v>772</v>
      </c>
      <c r="CQ46" s="146" t="s">
        <v>773</v>
      </c>
      <c r="CR46" s="146" t="s">
        <v>774</v>
      </c>
      <c r="CS46" s="146" t="s">
        <v>775</v>
      </c>
      <c r="CT46" s="146" t="s">
        <v>776</v>
      </c>
      <c r="CU46" s="146" t="s">
        <v>777</v>
      </c>
      <c r="CV46" s="146" t="s">
        <v>778</v>
      </c>
      <c r="CW46" s="146" t="s">
        <v>779</v>
      </c>
      <c r="CX46" s="146" t="s">
        <v>780</v>
      </c>
      <c r="CY46" s="146" t="s">
        <v>781</v>
      </c>
      <c r="CZ46" s="146" t="s">
        <v>782</v>
      </c>
      <c r="DA46" s="146" t="s">
        <v>783</v>
      </c>
      <c r="DB46" s="146" t="s">
        <v>784</v>
      </c>
      <c r="DC46" s="146" t="s">
        <v>785</v>
      </c>
      <c r="DD46" s="146" t="s">
        <v>786</v>
      </c>
      <c r="DE46" s="146" t="s">
        <v>787</v>
      </c>
      <c r="DF46" s="146" t="s">
        <v>788</v>
      </c>
      <c r="DG46" s="146" t="s">
        <v>789</v>
      </c>
      <c r="DH46" s="146" t="s">
        <v>790</v>
      </c>
      <c r="DI46" s="146" t="s">
        <v>791</v>
      </c>
      <c r="DJ46" s="146" t="s">
        <v>792</v>
      </c>
      <c r="DK46" s="146" t="s">
        <v>793</v>
      </c>
      <c r="DL46" s="146" t="s">
        <v>794</v>
      </c>
    </row>
    <row r="47" spans="1:116" ht="38.25">
      <c r="A47" s="145" t="s">
        <v>122</v>
      </c>
      <c r="B47" s="145" t="s">
        <v>130</v>
      </c>
      <c r="C47" s="145" t="s">
        <v>131</v>
      </c>
      <c r="D47" s="146" t="s">
        <v>132</v>
      </c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</row>
    <row r="48" spans="1:116" ht="38.25">
      <c r="A48" s="145" t="s">
        <v>122</v>
      </c>
      <c r="B48" s="145" t="s">
        <v>795</v>
      </c>
      <c r="C48" s="145" t="s">
        <v>796</v>
      </c>
      <c r="D48" s="146" t="s">
        <v>797</v>
      </c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146"/>
      <c r="DB48" s="146"/>
      <c r="DC48" s="146"/>
      <c r="DD48" s="146"/>
      <c r="DE48" s="146"/>
      <c r="DF48" s="146"/>
      <c r="DG48" s="146"/>
      <c r="DH48" s="146"/>
      <c r="DI48" s="146"/>
      <c r="DJ48" s="146"/>
      <c r="DK48" s="146"/>
      <c r="DL48" s="146"/>
    </row>
    <row r="49" spans="1:116" ht="102">
      <c r="A49" s="145" t="s">
        <v>122</v>
      </c>
      <c r="B49" s="145" t="s">
        <v>795</v>
      </c>
      <c r="C49" s="145" t="s">
        <v>798</v>
      </c>
      <c r="D49" s="147" t="s">
        <v>799</v>
      </c>
      <c r="E49" s="146" t="s">
        <v>800</v>
      </c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146"/>
      <c r="DB49" s="146"/>
      <c r="DC49" s="146"/>
      <c r="DD49" s="146"/>
      <c r="DE49" s="146"/>
      <c r="DF49" s="146"/>
      <c r="DG49" s="146"/>
      <c r="DH49" s="146"/>
      <c r="DI49" s="146"/>
      <c r="DJ49" s="146"/>
      <c r="DK49" s="146"/>
      <c r="DL49" s="146"/>
    </row>
    <row r="50" spans="1:116" ht="178.5">
      <c r="A50" s="145" t="s">
        <v>122</v>
      </c>
      <c r="B50" s="145" t="s">
        <v>801</v>
      </c>
      <c r="C50" s="145" t="s">
        <v>802</v>
      </c>
      <c r="D50" s="147" t="s">
        <v>803</v>
      </c>
      <c r="E50" s="146" t="s">
        <v>804</v>
      </c>
      <c r="F50" s="146"/>
      <c r="G50" s="147"/>
      <c r="H50" s="147" t="s">
        <v>805</v>
      </c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</row>
    <row r="51" spans="1:116" ht="89.25">
      <c r="A51" s="145" t="s">
        <v>122</v>
      </c>
      <c r="B51" s="145" t="s">
        <v>806</v>
      </c>
      <c r="C51" s="145" t="s">
        <v>807</v>
      </c>
      <c r="D51" s="147"/>
      <c r="E51" s="147" t="s">
        <v>808</v>
      </c>
      <c r="F51" s="147" t="s">
        <v>809</v>
      </c>
      <c r="G51" s="146"/>
      <c r="H51" s="147" t="s">
        <v>810</v>
      </c>
      <c r="I51" s="146" t="s">
        <v>811</v>
      </c>
      <c r="J51" s="147" t="s">
        <v>812</v>
      </c>
      <c r="K51" s="146" t="s">
        <v>813</v>
      </c>
      <c r="L51" s="146"/>
      <c r="M51" s="146"/>
      <c r="N51" s="147" t="s">
        <v>814</v>
      </c>
      <c r="O51" s="147" t="s">
        <v>815</v>
      </c>
      <c r="P51" s="146"/>
      <c r="Q51" s="146"/>
      <c r="R51" s="146" t="s">
        <v>816</v>
      </c>
      <c r="S51" s="146"/>
      <c r="T51" s="146" t="s">
        <v>817</v>
      </c>
      <c r="U51" s="146" t="s">
        <v>818</v>
      </c>
      <c r="V51" s="147" t="s">
        <v>819</v>
      </c>
      <c r="W51" s="146" t="s">
        <v>820</v>
      </c>
      <c r="X51" s="146" t="s">
        <v>821</v>
      </c>
      <c r="Y51" s="146" t="s">
        <v>822</v>
      </c>
      <c r="Z51" s="146" t="s">
        <v>823</v>
      </c>
      <c r="AA51" s="147" t="s">
        <v>824</v>
      </c>
      <c r="AB51" s="146" t="s">
        <v>825</v>
      </c>
      <c r="AC51" s="146" t="s">
        <v>826</v>
      </c>
      <c r="AD51" s="146" t="s">
        <v>827</v>
      </c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146"/>
      <c r="DB51" s="146"/>
      <c r="DC51" s="146"/>
      <c r="DD51" s="146"/>
      <c r="DE51" s="146"/>
      <c r="DF51" s="146"/>
      <c r="DG51" s="146"/>
      <c r="DH51" s="146"/>
      <c r="DI51" s="146"/>
      <c r="DJ51" s="146"/>
      <c r="DK51" s="146"/>
      <c r="DL51" s="146"/>
    </row>
    <row r="52" spans="1:116" ht="25.5">
      <c r="A52" s="145" t="s">
        <v>122</v>
      </c>
      <c r="B52" s="145" t="s">
        <v>828</v>
      </c>
      <c r="C52" s="145" t="s">
        <v>829</v>
      </c>
      <c r="D52" s="146" t="s">
        <v>830</v>
      </c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146"/>
      <c r="DB52" s="146"/>
      <c r="DC52" s="146"/>
      <c r="DD52" s="146"/>
      <c r="DE52" s="146"/>
      <c r="DF52" s="146"/>
      <c r="DG52" s="146"/>
      <c r="DH52" s="146"/>
      <c r="DI52" s="146"/>
      <c r="DJ52" s="146"/>
      <c r="DK52" s="146"/>
      <c r="DL52" s="146"/>
    </row>
    <row r="53" spans="1:116" ht="204">
      <c r="A53" s="145" t="s">
        <v>122</v>
      </c>
      <c r="B53" s="145" t="s">
        <v>831</v>
      </c>
      <c r="C53" s="145" t="s">
        <v>832</v>
      </c>
      <c r="D53" s="147" t="s">
        <v>833</v>
      </c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146"/>
      <c r="DB53" s="146"/>
      <c r="DC53" s="146"/>
      <c r="DD53" s="146"/>
      <c r="DE53" s="146"/>
      <c r="DF53" s="146"/>
      <c r="DG53" s="146"/>
      <c r="DH53" s="146"/>
      <c r="DI53" s="146"/>
      <c r="DJ53" s="146"/>
      <c r="DK53" s="146"/>
      <c r="DL53" s="146"/>
    </row>
    <row r="54" spans="1:116" ht="204">
      <c r="A54" s="145" t="s">
        <v>122</v>
      </c>
      <c r="B54" s="145" t="s">
        <v>831</v>
      </c>
      <c r="C54" s="145" t="s">
        <v>834</v>
      </c>
      <c r="D54" s="147" t="s">
        <v>835</v>
      </c>
      <c r="E54" s="146" t="s">
        <v>836</v>
      </c>
      <c r="F54" s="146" t="s">
        <v>837</v>
      </c>
      <c r="G54" s="146" t="s">
        <v>838</v>
      </c>
      <c r="H54" s="146" t="s">
        <v>839</v>
      </c>
      <c r="I54" s="146"/>
      <c r="J54" s="147" t="s">
        <v>840</v>
      </c>
      <c r="K54" s="146" t="s">
        <v>841</v>
      </c>
      <c r="L54" s="146"/>
      <c r="M54" s="147" t="s">
        <v>842</v>
      </c>
      <c r="N54" s="146" t="s">
        <v>843</v>
      </c>
      <c r="O54" s="146"/>
      <c r="P54" s="147" t="s">
        <v>844</v>
      </c>
      <c r="Q54" s="146" t="s">
        <v>845</v>
      </c>
      <c r="R54" s="147" t="s">
        <v>846</v>
      </c>
      <c r="S54" s="147" t="s">
        <v>847</v>
      </c>
      <c r="T54" s="146" t="s">
        <v>848</v>
      </c>
      <c r="U54" s="146" t="s">
        <v>849</v>
      </c>
      <c r="V54" s="146" t="s">
        <v>850</v>
      </c>
      <c r="W54" s="146" t="s">
        <v>851</v>
      </c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146"/>
      <c r="DB54" s="146"/>
      <c r="DC54" s="146"/>
      <c r="DD54" s="146"/>
      <c r="DE54" s="146"/>
      <c r="DF54" s="146"/>
      <c r="DG54" s="146"/>
      <c r="DH54" s="146"/>
      <c r="DI54" s="146"/>
      <c r="DJ54" s="146"/>
      <c r="DK54" s="146"/>
      <c r="DL54" s="146"/>
    </row>
    <row r="55" spans="1:116" ht="63.75">
      <c r="A55" s="145" t="s">
        <v>122</v>
      </c>
      <c r="B55" s="145" t="s">
        <v>852</v>
      </c>
      <c r="C55" s="145" t="s">
        <v>853</v>
      </c>
      <c r="D55" s="147" t="s">
        <v>854</v>
      </c>
      <c r="E55" s="147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146"/>
      <c r="DB55" s="146"/>
      <c r="DC55" s="146"/>
      <c r="DD55" s="146"/>
      <c r="DE55" s="146"/>
      <c r="DF55" s="146"/>
      <c r="DG55" s="146"/>
      <c r="DH55" s="146"/>
      <c r="DI55" s="146"/>
      <c r="DJ55" s="146"/>
      <c r="DK55" s="146"/>
      <c r="DL55" s="146"/>
    </row>
    <row r="56" spans="1:116" ht="127.5">
      <c r="A56" s="145" t="s">
        <v>122</v>
      </c>
      <c r="B56" s="145" t="s">
        <v>855</v>
      </c>
      <c r="C56" s="145" t="s">
        <v>856</v>
      </c>
      <c r="D56" s="147" t="s">
        <v>857</v>
      </c>
      <c r="E56" s="146" t="s">
        <v>858</v>
      </c>
      <c r="F56" s="146" t="s">
        <v>859</v>
      </c>
      <c r="G56" s="146" t="s">
        <v>860</v>
      </c>
      <c r="H56" s="146" t="s">
        <v>861</v>
      </c>
      <c r="I56" s="146"/>
      <c r="J56" s="146"/>
      <c r="K56" s="147" t="s">
        <v>862</v>
      </c>
      <c r="L56" s="147" t="s">
        <v>863</v>
      </c>
      <c r="M56" s="146"/>
      <c r="N56" s="146" t="s">
        <v>864</v>
      </c>
      <c r="O56" s="146"/>
      <c r="P56" s="146" t="s">
        <v>865</v>
      </c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6"/>
      <c r="DK56" s="146"/>
      <c r="DL56" s="146"/>
    </row>
    <row r="57" spans="1:116" ht="63.75">
      <c r="A57" s="145" t="s">
        <v>122</v>
      </c>
      <c r="B57" s="145" t="s">
        <v>866</v>
      </c>
      <c r="C57" s="145" t="s">
        <v>867</v>
      </c>
      <c r="D57" s="146"/>
      <c r="E57" s="147" t="s">
        <v>868</v>
      </c>
      <c r="F57" s="146" t="s">
        <v>869</v>
      </c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146"/>
      <c r="DB57" s="146"/>
      <c r="DC57" s="146"/>
      <c r="DD57" s="146"/>
      <c r="DE57" s="146"/>
      <c r="DF57" s="146"/>
      <c r="DG57" s="146"/>
      <c r="DH57" s="146"/>
      <c r="DI57" s="146"/>
      <c r="DJ57" s="146"/>
      <c r="DK57" s="146"/>
      <c r="DL57" s="146"/>
    </row>
    <row r="58" spans="1:116" ht="38.25">
      <c r="A58" s="145" t="s">
        <v>122</v>
      </c>
      <c r="B58" s="145" t="s">
        <v>866</v>
      </c>
      <c r="C58" s="145" t="s">
        <v>870</v>
      </c>
      <c r="D58" s="146" t="s">
        <v>871</v>
      </c>
      <c r="E58" s="147" t="s">
        <v>872</v>
      </c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146"/>
      <c r="DB58" s="146"/>
      <c r="DC58" s="146"/>
      <c r="DD58" s="146"/>
      <c r="DE58" s="146"/>
      <c r="DF58" s="146"/>
      <c r="DG58" s="146"/>
      <c r="DH58" s="146"/>
      <c r="DI58" s="146"/>
      <c r="DJ58" s="146"/>
      <c r="DK58" s="146"/>
      <c r="DL58" s="146"/>
    </row>
    <row r="59" spans="1:116" ht="140.25">
      <c r="A59" s="145" t="s">
        <v>122</v>
      </c>
      <c r="B59" s="145" t="s">
        <v>866</v>
      </c>
      <c r="C59" s="145" t="s">
        <v>873</v>
      </c>
      <c r="D59" s="146"/>
      <c r="E59" s="146"/>
      <c r="F59" s="147" t="s">
        <v>874</v>
      </c>
      <c r="G59" s="147" t="s">
        <v>875</v>
      </c>
      <c r="H59" s="146" t="s">
        <v>876</v>
      </c>
      <c r="I59" s="146"/>
      <c r="J59" s="147" t="s">
        <v>877</v>
      </c>
      <c r="K59" s="146"/>
      <c r="L59" s="146"/>
      <c r="M59" s="146"/>
      <c r="N59" s="146"/>
      <c r="O59" s="146"/>
      <c r="P59" s="146" t="s">
        <v>878</v>
      </c>
      <c r="Q59" s="147" t="s">
        <v>879</v>
      </c>
      <c r="R59" s="146" t="s">
        <v>880</v>
      </c>
      <c r="S59" s="146" t="s">
        <v>881</v>
      </c>
      <c r="T59" s="146" t="s">
        <v>882</v>
      </c>
      <c r="U59" s="146" t="s">
        <v>883</v>
      </c>
      <c r="V59" s="146" t="s">
        <v>884</v>
      </c>
      <c r="W59" s="146" t="s">
        <v>885</v>
      </c>
      <c r="X59" s="146" t="s">
        <v>886</v>
      </c>
      <c r="Y59" s="147" t="s">
        <v>887</v>
      </c>
      <c r="Z59" s="146" t="s">
        <v>888</v>
      </c>
      <c r="AA59" s="146" t="s">
        <v>889</v>
      </c>
      <c r="AB59" s="146" t="s">
        <v>890</v>
      </c>
      <c r="AC59" s="147" t="s">
        <v>891</v>
      </c>
      <c r="AD59" s="146" t="s">
        <v>892</v>
      </c>
      <c r="AE59" s="146" t="s">
        <v>893</v>
      </c>
      <c r="AF59" s="146" t="s">
        <v>894</v>
      </c>
      <c r="AG59" s="146" t="s">
        <v>895</v>
      </c>
      <c r="AH59" s="146" t="s">
        <v>896</v>
      </c>
      <c r="AI59" s="146" t="s">
        <v>897</v>
      </c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146"/>
      <c r="DB59" s="146"/>
      <c r="DC59" s="146"/>
      <c r="DD59" s="146"/>
      <c r="DE59" s="146"/>
      <c r="DF59" s="146"/>
      <c r="DG59" s="146"/>
      <c r="DH59" s="146"/>
      <c r="DI59" s="146"/>
      <c r="DJ59" s="146"/>
      <c r="DK59" s="146"/>
      <c r="DL59" s="146"/>
    </row>
    <row r="60" spans="1:116" ht="38.25">
      <c r="A60" s="145" t="s">
        <v>122</v>
      </c>
      <c r="B60" s="145" t="s">
        <v>898</v>
      </c>
      <c r="C60" s="145" t="s">
        <v>899</v>
      </c>
      <c r="D60" s="147" t="s">
        <v>900</v>
      </c>
      <c r="E60" s="146" t="s">
        <v>901</v>
      </c>
      <c r="F60" s="146"/>
      <c r="G60" s="146"/>
      <c r="H60" s="146"/>
      <c r="I60" s="146"/>
      <c r="J60" s="147" t="s">
        <v>902</v>
      </c>
      <c r="K60" s="146"/>
      <c r="L60" s="147" t="s">
        <v>903</v>
      </c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146"/>
      <c r="DB60" s="146"/>
      <c r="DC60" s="146"/>
      <c r="DD60" s="146"/>
      <c r="DE60" s="146"/>
      <c r="DF60" s="146"/>
      <c r="DG60" s="146"/>
      <c r="DH60" s="146"/>
      <c r="DI60" s="146"/>
      <c r="DJ60" s="146"/>
      <c r="DK60" s="146"/>
      <c r="DL60" s="146"/>
    </row>
    <row r="61" spans="1:116" ht="191.25">
      <c r="A61" s="145" t="s">
        <v>122</v>
      </c>
      <c r="B61" s="145" t="s">
        <v>904</v>
      </c>
      <c r="C61" s="145" t="s">
        <v>905</v>
      </c>
      <c r="D61" s="147" t="s">
        <v>906</v>
      </c>
      <c r="E61" s="147" t="s">
        <v>907</v>
      </c>
      <c r="F61" s="146"/>
      <c r="G61" s="146"/>
      <c r="H61" s="147" t="s">
        <v>908</v>
      </c>
      <c r="I61" s="146"/>
      <c r="J61" s="146"/>
      <c r="K61" s="146"/>
      <c r="L61" s="147" t="s">
        <v>909</v>
      </c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146"/>
      <c r="DB61" s="146"/>
      <c r="DC61" s="146"/>
      <c r="DD61" s="146"/>
      <c r="DE61" s="146"/>
      <c r="DF61" s="146"/>
      <c r="DG61" s="146"/>
      <c r="DH61" s="146"/>
      <c r="DI61" s="146"/>
      <c r="DJ61" s="146"/>
      <c r="DK61" s="146"/>
      <c r="DL61" s="146"/>
    </row>
    <row r="62" spans="1:116" ht="140.25">
      <c r="A62" s="145" t="s">
        <v>122</v>
      </c>
      <c r="B62" s="145" t="s">
        <v>904</v>
      </c>
      <c r="C62" s="145" t="s">
        <v>910</v>
      </c>
      <c r="D62" s="147" t="s">
        <v>911</v>
      </c>
      <c r="E62" s="147" t="s">
        <v>912</v>
      </c>
      <c r="F62" s="146"/>
      <c r="G62" s="146" t="s">
        <v>913</v>
      </c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146"/>
      <c r="DB62" s="146"/>
      <c r="DC62" s="146"/>
      <c r="DD62" s="146"/>
      <c r="DE62" s="146"/>
      <c r="DF62" s="146"/>
      <c r="DG62" s="146"/>
      <c r="DH62" s="146"/>
      <c r="DI62" s="146"/>
      <c r="DJ62" s="146"/>
      <c r="DK62" s="146"/>
      <c r="DL62" s="146"/>
    </row>
    <row r="63" spans="1:116" ht="102">
      <c r="A63" s="145" t="s">
        <v>122</v>
      </c>
      <c r="B63" s="145" t="s">
        <v>914</v>
      </c>
      <c r="C63" s="145" t="s">
        <v>915</v>
      </c>
      <c r="D63" s="147"/>
      <c r="E63" s="146"/>
      <c r="F63" s="146"/>
      <c r="G63" s="146"/>
      <c r="H63" s="146"/>
      <c r="I63" s="147" t="s">
        <v>916</v>
      </c>
      <c r="J63" s="147"/>
      <c r="K63" s="147" t="s">
        <v>917</v>
      </c>
      <c r="L63" s="147"/>
      <c r="M63" s="147" t="s">
        <v>918</v>
      </c>
      <c r="N63" s="147" t="s">
        <v>919</v>
      </c>
      <c r="O63" s="146"/>
      <c r="P63" s="146"/>
      <c r="Q63" s="146"/>
      <c r="R63" s="147" t="s">
        <v>920</v>
      </c>
      <c r="S63" s="146"/>
      <c r="T63" s="146" t="s">
        <v>921</v>
      </c>
      <c r="U63" s="147" t="s">
        <v>922</v>
      </c>
      <c r="V63" s="146" t="s">
        <v>923</v>
      </c>
      <c r="W63" s="146" t="s">
        <v>924</v>
      </c>
      <c r="X63" s="146" t="s">
        <v>925</v>
      </c>
      <c r="Y63" s="146" t="s">
        <v>926</v>
      </c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146"/>
      <c r="DB63" s="146"/>
      <c r="DC63" s="146"/>
      <c r="DD63" s="146"/>
      <c r="DE63" s="146"/>
      <c r="DF63" s="146"/>
      <c r="DG63" s="146"/>
      <c r="DH63" s="146"/>
      <c r="DI63" s="146"/>
      <c r="DJ63" s="146"/>
      <c r="DK63" s="146"/>
      <c r="DL63" s="146"/>
    </row>
    <row r="64" spans="1:116" ht="102">
      <c r="A64" s="145" t="s">
        <v>122</v>
      </c>
      <c r="B64" s="145" t="s">
        <v>927</v>
      </c>
      <c r="C64" s="145" t="s">
        <v>928</v>
      </c>
      <c r="D64" s="147" t="s">
        <v>929</v>
      </c>
      <c r="E64" s="146"/>
      <c r="F64" s="146"/>
      <c r="G64" s="147" t="s">
        <v>930</v>
      </c>
      <c r="H64" s="147" t="s">
        <v>931</v>
      </c>
      <c r="I64" s="146"/>
      <c r="J64" s="147" t="s">
        <v>932</v>
      </c>
      <c r="K64" s="146" t="s">
        <v>933</v>
      </c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146"/>
      <c r="DB64" s="146"/>
      <c r="DC64" s="146"/>
      <c r="DD64" s="146"/>
      <c r="DE64" s="146"/>
      <c r="DF64" s="146"/>
      <c r="DG64" s="146"/>
      <c r="DH64" s="146"/>
      <c r="DI64" s="146"/>
      <c r="DJ64" s="146"/>
      <c r="DK64" s="146"/>
      <c r="DL64" s="146"/>
    </row>
    <row r="65" spans="1:116" ht="38.25">
      <c r="A65" s="145" t="s">
        <v>122</v>
      </c>
      <c r="B65" s="145" t="s">
        <v>934</v>
      </c>
      <c r="C65" s="145" t="s">
        <v>935</v>
      </c>
      <c r="D65" s="146" t="s">
        <v>936</v>
      </c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146"/>
      <c r="DB65" s="146"/>
      <c r="DC65" s="146"/>
      <c r="DD65" s="146"/>
      <c r="DE65" s="146"/>
      <c r="DF65" s="146"/>
      <c r="DG65" s="146"/>
      <c r="DH65" s="146"/>
      <c r="DI65" s="146"/>
      <c r="DJ65" s="146"/>
      <c r="DK65" s="146"/>
      <c r="DL65" s="146"/>
    </row>
    <row r="66" spans="1:116" ht="102">
      <c r="A66" s="145" t="s">
        <v>122</v>
      </c>
      <c r="B66" s="145" t="s">
        <v>934</v>
      </c>
      <c r="C66" s="145" t="s">
        <v>937</v>
      </c>
      <c r="D66" s="146" t="s">
        <v>938</v>
      </c>
      <c r="E66" s="146"/>
      <c r="F66" s="147" t="s">
        <v>939</v>
      </c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146"/>
      <c r="DB66" s="146"/>
      <c r="DC66" s="146"/>
      <c r="DD66" s="146"/>
      <c r="DE66" s="146"/>
      <c r="DF66" s="146"/>
      <c r="DG66" s="146"/>
      <c r="DH66" s="146"/>
      <c r="DI66" s="146"/>
      <c r="DJ66" s="146"/>
      <c r="DK66" s="146"/>
      <c r="DL66" s="146"/>
    </row>
    <row r="67" spans="1:116" ht="51">
      <c r="A67" s="145" t="s">
        <v>122</v>
      </c>
      <c r="B67" s="145" t="s">
        <v>940</v>
      </c>
      <c r="C67" s="145" t="s">
        <v>941</v>
      </c>
      <c r="D67" s="146"/>
      <c r="E67" s="147" t="s">
        <v>942</v>
      </c>
      <c r="F67" s="146" t="s">
        <v>943</v>
      </c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146"/>
      <c r="DB67" s="146"/>
      <c r="DC67" s="146"/>
      <c r="DD67" s="146"/>
      <c r="DE67" s="146"/>
      <c r="DF67" s="146"/>
      <c r="DG67" s="146"/>
      <c r="DH67" s="146"/>
      <c r="DI67" s="146"/>
      <c r="DJ67" s="146"/>
      <c r="DK67" s="146"/>
      <c r="DL67" s="146"/>
    </row>
    <row r="68" spans="1:116" ht="114.75">
      <c r="A68" s="145" t="s">
        <v>122</v>
      </c>
      <c r="B68" s="145" t="s">
        <v>944</v>
      </c>
      <c r="C68" s="145" t="s">
        <v>945</v>
      </c>
      <c r="D68" s="147" t="s">
        <v>946</v>
      </c>
      <c r="E68" s="146" t="s">
        <v>947</v>
      </c>
      <c r="F68" s="147" t="s">
        <v>948</v>
      </c>
      <c r="G68" s="146" t="s">
        <v>949</v>
      </c>
      <c r="H68" s="147" t="s">
        <v>950</v>
      </c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146"/>
      <c r="DB68" s="146"/>
      <c r="DC68" s="146"/>
      <c r="DD68" s="146"/>
      <c r="DE68" s="146"/>
      <c r="DF68" s="146"/>
      <c r="DG68" s="146"/>
      <c r="DH68" s="146"/>
      <c r="DI68" s="146"/>
      <c r="DJ68" s="146"/>
      <c r="DK68" s="146"/>
      <c r="DL68" s="146"/>
    </row>
    <row r="69" spans="1:116" ht="204">
      <c r="A69" s="145" t="s">
        <v>122</v>
      </c>
      <c r="B69" s="145" t="s">
        <v>951</v>
      </c>
      <c r="C69" s="145" t="s">
        <v>952</v>
      </c>
      <c r="D69" s="147" t="s">
        <v>953</v>
      </c>
      <c r="E69" s="146"/>
      <c r="F69" s="146" t="s">
        <v>954</v>
      </c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146"/>
      <c r="DB69" s="146"/>
      <c r="DC69" s="146"/>
      <c r="DD69" s="146"/>
      <c r="DE69" s="146"/>
      <c r="DF69" s="146"/>
      <c r="DG69" s="146"/>
      <c r="DH69" s="146"/>
      <c r="DI69" s="146"/>
      <c r="DJ69" s="146"/>
      <c r="DK69" s="146"/>
      <c r="DL69" s="146"/>
    </row>
    <row r="70" spans="1:116" ht="25.5">
      <c r="A70" s="145" t="s">
        <v>122</v>
      </c>
      <c r="B70" s="145" t="s">
        <v>955</v>
      </c>
      <c r="C70" s="145" t="s">
        <v>956</v>
      </c>
      <c r="D70" s="146" t="s">
        <v>957</v>
      </c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146"/>
      <c r="DB70" s="146"/>
      <c r="DC70" s="146"/>
      <c r="DD70" s="146"/>
      <c r="DE70" s="146"/>
      <c r="DF70" s="146"/>
      <c r="DG70" s="146"/>
      <c r="DH70" s="146"/>
      <c r="DI70" s="146"/>
      <c r="DJ70" s="146"/>
      <c r="DK70" s="146"/>
      <c r="DL70" s="146"/>
    </row>
    <row r="71" spans="1:116" ht="165.75">
      <c r="A71" s="145" t="s">
        <v>122</v>
      </c>
      <c r="B71" s="145" t="s">
        <v>958</v>
      </c>
      <c r="C71" s="145" t="s">
        <v>959</v>
      </c>
      <c r="D71" s="146" t="s">
        <v>960</v>
      </c>
      <c r="E71" s="147" t="s">
        <v>961</v>
      </c>
      <c r="F71" s="146" t="s">
        <v>962</v>
      </c>
      <c r="G71" s="146"/>
      <c r="H71" s="147" t="s">
        <v>963</v>
      </c>
      <c r="I71" s="146"/>
      <c r="J71" s="146" t="s">
        <v>964</v>
      </c>
      <c r="K71" s="146" t="s">
        <v>965</v>
      </c>
      <c r="L71" s="146" t="s">
        <v>966</v>
      </c>
      <c r="M71" s="147" t="s">
        <v>967</v>
      </c>
      <c r="N71" s="146" t="s">
        <v>968</v>
      </c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146"/>
      <c r="DB71" s="146"/>
      <c r="DC71" s="146"/>
      <c r="DD71" s="146"/>
      <c r="DE71" s="146"/>
      <c r="DF71" s="146"/>
      <c r="DG71" s="146"/>
      <c r="DH71" s="146"/>
      <c r="DI71" s="146"/>
      <c r="DJ71" s="146"/>
      <c r="DK71" s="146"/>
      <c r="DL71" s="146"/>
    </row>
    <row r="72" spans="1:116" ht="63.75">
      <c r="A72" s="145" t="s">
        <v>122</v>
      </c>
      <c r="B72" s="145" t="s">
        <v>969</v>
      </c>
      <c r="C72" s="145" t="s">
        <v>970</v>
      </c>
      <c r="D72" s="147" t="s">
        <v>971</v>
      </c>
      <c r="E72" s="146" t="s">
        <v>972</v>
      </c>
      <c r="F72" s="146" t="s">
        <v>973</v>
      </c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146"/>
      <c r="DB72" s="146"/>
      <c r="DC72" s="146"/>
      <c r="DD72" s="146"/>
      <c r="DE72" s="146"/>
      <c r="DF72" s="146"/>
      <c r="DG72" s="146"/>
      <c r="DH72" s="146"/>
      <c r="DI72" s="146"/>
      <c r="DJ72" s="146"/>
      <c r="DK72" s="146"/>
      <c r="DL72" s="146"/>
    </row>
    <row r="73" spans="1:116" ht="127.5">
      <c r="A73" s="145" t="s">
        <v>122</v>
      </c>
      <c r="B73" s="145" t="s">
        <v>974</v>
      </c>
      <c r="C73" s="145" t="s">
        <v>975</v>
      </c>
      <c r="D73" s="146" t="s">
        <v>976</v>
      </c>
      <c r="E73" s="147" t="s">
        <v>977</v>
      </c>
      <c r="F73" s="146" t="s">
        <v>978</v>
      </c>
      <c r="G73" s="146"/>
      <c r="H73" s="147"/>
      <c r="I73" s="146"/>
      <c r="J73" s="147" t="s">
        <v>979</v>
      </c>
      <c r="K73" s="146" t="s">
        <v>980</v>
      </c>
      <c r="L73" s="146"/>
      <c r="M73" s="146" t="s">
        <v>981</v>
      </c>
      <c r="N73" s="146"/>
      <c r="O73" s="146" t="s">
        <v>982</v>
      </c>
      <c r="P73" s="147" t="s">
        <v>983</v>
      </c>
      <c r="Q73" s="147" t="s">
        <v>984</v>
      </c>
      <c r="R73" s="147" t="s">
        <v>985</v>
      </c>
      <c r="S73" s="146" t="s">
        <v>986</v>
      </c>
      <c r="T73" s="147" t="s">
        <v>987</v>
      </c>
      <c r="U73" s="146" t="s">
        <v>988</v>
      </c>
      <c r="V73" s="146" t="s">
        <v>989</v>
      </c>
      <c r="W73" s="146" t="s">
        <v>990</v>
      </c>
      <c r="X73" s="146" t="s">
        <v>991</v>
      </c>
      <c r="Y73" s="146" t="s">
        <v>992</v>
      </c>
      <c r="Z73" s="146" t="s">
        <v>993</v>
      </c>
      <c r="AA73" s="146" t="s">
        <v>994</v>
      </c>
      <c r="AB73" s="146" t="s">
        <v>995</v>
      </c>
      <c r="AC73" s="146" t="s">
        <v>996</v>
      </c>
      <c r="AD73" s="146" t="s">
        <v>997</v>
      </c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146"/>
      <c r="DB73" s="146"/>
      <c r="DC73" s="146"/>
      <c r="DD73" s="146"/>
      <c r="DE73" s="146"/>
      <c r="DF73" s="146"/>
      <c r="DG73" s="146"/>
      <c r="DH73" s="146"/>
      <c r="DI73" s="146"/>
      <c r="DJ73" s="146"/>
      <c r="DK73" s="146"/>
      <c r="DL73" s="146"/>
    </row>
    <row r="74" spans="1:116" ht="38.25">
      <c r="A74" s="145" t="s">
        <v>122</v>
      </c>
      <c r="B74" s="145" t="s">
        <v>998</v>
      </c>
      <c r="C74" s="145" t="s">
        <v>999</v>
      </c>
      <c r="D74" s="147" t="s">
        <v>1000</v>
      </c>
      <c r="E74" s="146" t="s">
        <v>1001</v>
      </c>
      <c r="F74" s="146" t="s">
        <v>1002</v>
      </c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146"/>
      <c r="DB74" s="146"/>
      <c r="DC74" s="146"/>
      <c r="DD74" s="146"/>
      <c r="DE74" s="146"/>
      <c r="DF74" s="146"/>
      <c r="DG74" s="146"/>
      <c r="DH74" s="146"/>
      <c r="DI74" s="146"/>
      <c r="DJ74" s="146"/>
      <c r="DK74" s="146"/>
      <c r="DL74" s="146"/>
    </row>
    <row r="75" spans="1:116" ht="63.75">
      <c r="A75" s="145" t="s">
        <v>122</v>
      </c>
      <c r="B75" s="145" t="s">
        <v>1003</v>
      </c>
      <c r="C75" s="145" t="s">
        <v>1004</v>
      </c>
      <c r="D75" s="147" t="s">
        <v>1005</v>
      </c>
      <c r="E75" s="146"/>
      <c r="F75" s="146"/>
      <c r="G75" s="147" t="s">
        <v>1006</v>
      </c>
      <c r="H75" s="146"/>
      <c r="I75" s="146"/>
      <c r="J75" s="146"/>
      <c r="K75" s="147" t="s">
        <v>1007</v>
      </c>
      <c r="L75" s="146" t="s">
        <v>1008</v>
      </c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</row>
    <row r="76" spans="1:116" ht="63.75">
      <c r="A76" s="145" t="s">
        <v>122</v>
      </c>
      <c r="B76" s="145" t="s">
        <v>1009</v>
      </c>
      <c r="C76" s="145" t="s">
        <v>1010</v>
      </c>
      <c r="D76" s="146"/>
      <c r="E76" s="146"/>
      <c r="F76" s="146"/>
      <c r="G76" s="147"/>
      <c r="H76" s="146"/>
      <c r="I76" s="146"/>
      <c r="J76" s="147"/>
      <c r="K76" s="146"/>
      <c r="L76" s="146"/>
      <c r="M76" s="146"/>
      <c r="N76" s="147" t="s">
        <v>1011</v>
      </c>
      <c r="O76" s="146" t="s">
        <v>1012</v>
      </c>
      <c r="P76" s="146" t="s">
        <v>1013</v>
      </c>
      <c r="Q76" s="147" t="s">
        <v>1014</v>
      </c>
      <c r="R76" s="147" t="s">
        <v>1015</v>
      </c>
      <c r="S76" s="146" t="s">
        <v>1016</v>
      </c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</row>
    <row r="77" spans="1:116" ht="89.25">
      <c r="A77" s="145" t="s">
        <v>122</v>
      </c>
      <c r="B77" s="145" t="s">
        <v>1009</v>
      </c>
      <c r="C77" s="145" t="s">
        <v>1017</v>
      </c>
      <c r="D77" s="146"/>
      <c r="E77" s="147" t="s">
        <v>1018</v>
      </c>
      <c r="F77" s="146"/>
      <c r="G77" s="146"/>
      <c r="H77" s="147" t="s">
        <v>1019</v>
      </c>
      <c r="I77" s="146"/>
      <c r="J77" s="146"/>
      <c r="K77" s="146"/>
      <c r="L77" s="147" t="s">
        <v>1020</v>
      </c>
      <c r="M77" s="146" t="s">
        <v>1021</v>
      </c>
      <c r="N77" s="146" t="s">
        <v>1022</v>
      </c>
      <c r="O77" s="146" t="s">
        <v>1023</v>
      </c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146"/>
      <c r="DB77" s="146"/>
      <c r="DC77" s="146"/>
      <c r="DD77" s="146"/>
      <c r="DE77" s="146"/>
      <c r="DF77" s="146"/>
      <c r="DG77" s="146"/>
      <c r="DH77" s="146"/>
      <c r="DI77" s="146"/>
      <c r="DJ77" s="146"/>
      <c r="DK77" s="146"/>
      <c r="DL77" s="146"/>
    </row>
    <row r="78" spans="1:116" ht="191.25">
      <c r="A78" s="145" t="s">
        <v>122</v>
      </c>
      <c r="B78" s="145" t="s">
        <v>1024</v>
      </c>
      <c r="C78" s="145" t="s">
        <v>1025</v>
      </c>
      <c r="D78" s="146"/>
      <c r="E78" s="146" t="s">
        <v>1026</v>
      </c>
      <c r="F78" s="146" t="s">
        <v>1027</v>
      </c>
      <c r="G78" s="147" t="s">
        <v>1028</v>
      </c>
      <c r="H78" s="147" t="s">
        <v>1029</v>
      </c>
      <c r="I78" s="146" t="s">
        <v>1030</v>
      </c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146"/>
      <c r="DB78" s="146"/>
      <c r="DC78" s="146"/>
      <c r="DD78" s="146"/>
      <c r="DE78" s="146"/>
      <c r="DF78" s="146"/>
      <c r="DG78" s="146"/>
      <c r="DH78" s="146"/>
      <c r="DI78" s="146"/>
      <c r="DJ78" s="146"/>
      <c r="DK78" s="146"/>
      <c r="DL78" s="146"/>
    </row>
    <row r="79" spans="1:116" ht="63.75">
      <c r="A79" s="145" t="s">
        <v>122</v>
      </c>
      <c r="B79" s="145" t="s">
        <v>1024</v>
      </c>
      <c r="C79" s="145" t="s">
        <v>1031</v>
      </c>
      <c r="D79" s="147" t="s">
        <v>1032</v>
      </c>
      <c r="E79" s="147" t="s">
        <v>1033</v>
      </c>
      <c r="F79" s="146" t="s">
        <v>1034</v>
      </c>
      <c r="G79" s="147" t="s">
        <v>1035</v>
      </c>
      <c r="H79" s="147" t="s">
        <v>1036</v>
      </c>
      <c r="I79" s="146" t="s">
        <v>1037</v>
      </c>
      <c r="J79" s="147" t="s">
        <v>1038</v>
      </c>
      <c r="K79" s="146" t="s">
        <v>1039</v>
      </c>
      <c r="L79" s="146" t="s">
        <v>1040</v>
      </c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146"/>
      <c r="DB79" s="146"/>
      <c r="DC79" s="146"/>
      <c r="DD79" s="146"/>
      <c r="DE79" s="146"/>
      <c r="DF79" s="146"/>
      <c r="DG79" s="146"/>
      <c r="DH79" s="146"/>
      <c r="DI79" s="146"/>
      <c r="DJ79" s="146"/>
      <c r="DK79" s="146"/>
      <c r="DL79" s="146"/>
    </row>
    <row r="80" spans="1:116" ht="204">
      <c r="A80" s="145" t="s">
        <v>122</v>
      </c>
      <c r="B80" s="145" t="s">
        <v>1041</v>
      </c>
      <c r="C80" s="145" t="s">
        <v>1042</v>
      </c>
      <c r="D80" s="146"/>
      <c r="E80" s="146" t="s">
        <v>1043</v>
      </c>
      <c r="F80" s="146" t="s">
        <v>1044</v>
      </c>
      <c r="G80" s="146"/>
      <c r="H80" s="146"/>
      <c r="I80" s="146"/>
      <c r="J80" s="146"/>
      <c r="K80" s="146"/>
      <c r="L80" s="146"/>
      <c r="M80" s="147" t="s">
        <v>1045</v>
      </c>
      <c r="N80" s="146" t="s">
        <v>1046</v>
      </c>
      <c r="O80" s="146" t="s">
        <v>1047</v>
      </c>
      <c r="P80" s="147" t="s">
        <v>1048</v>
      </c>
      <c r="Q80" s="147" t="s">
        <v>1049</v>
      </c>
      <c r="R80" s="146" t="s">
        <v>1050</v>
      </c>
      <c r="S80" s="146"/>
      <c r="T80" s="146" t="s">
        <v>1051</v>
      </c>
      <c r="U80" s="146" t="s">
        <v>1052</v>
      </c>
      <c r="V80" s="146" t="s">
        <v>1053</v>
      </c>
      <c r="W80" s="146" t="s">
        <v>1054</v>
      </c>
      <c r="X80" s="146" t="s">
        <v>1055</v>
      </c>
      <c r="Y80" s="146" t="s">
        <v>1056</v>
      </c>
      <c r="Z80" s="147" t="s">
        <v>1057</v>
      </c>
      <c r="AA80" s="146" t="s">
        <v>1058</v>
      </c>
      <c r="AB80" s="146" t="s">
        <v>1059</v>
      </c>
      <c r="AC80" s="146" t="s">
        <v>1060</v>
      </c>
      <c r="AD80" s="147" t="s">
        <v>1061</v>
      </c>
      <c r="AE80" s="146" t="s">
        <v>1062</v>
      </c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146"/>
      <c r="DB80" s="146"/>
      <c r="DC80" s="146"/>
      <c r="DD80" s="146"/>
      <c r="DE80" s="146"/>
      <c r="DF80" s="146"/>
      <c r="DG80" s="146"/>
      <c r="DH80" s="146"/>
      <c r="DI80" s="146"/>
      <c r="DJ80" s="146"/>
      <c r="DK80" s="146"/>
      <c r="DL80" s="146"/>
    </row>
    <row r="81" spans="1:116" ht="63.75">
      <c r="A81" s="145" t="s">
        <v>122</v>
      </c>
      <c r="B81" s="145" t="s">
        <v>1063</v>
      </c>
      <c r="C81" s="145" t="s">
        <v>1064</v>
      </c>
      <c r="D81" s="146"/>
      <c r="E81" s="146" t="s">
        <v>1065</v>
      </c>
      <c r="F81" s="146"/>
      <c r="G81" s="147"/>
      <c r="H81" s="146"/>
      <c r="I81" s="146" t="s">
        <v>1066</v>
      </c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146"/>
      <c r="DB81" s="146"/>
      <c r="DC81" s="146"/>
      <c r="DD81" s="146"/>
      <c r="DE81" s="146"/>
      <c r="DF81" s="146"/>
      <c r="DG81" s="146"/>
      <c r="DH81" s="146"/>
      <c r="DI81" s="146"/>
      <c r="DJ81" s="146"/>
      <c r="DK81" s="146"/>
      <c r="DL81" s="146"/>
    </row>
    <row r="82" spans="1:116" ht="89.25">
      <c r="A82" s="145" t="s">
        <v>122</v>
      </c>
      <c r="B82" s="145" t="s">
        <v>1067</v>
      </c>
      <c r="C82" s="145" t="s">
        <v>1068</v>
      </c>
      <c r="D82" s="147" t="s">
        <v>1069</v>
      </c>
      <c r="E82" s="146"/>
      <c r="F82" s="147" t="s">
        <v>1070</v>
      </c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146"/>
      <c r="DB82" s="146"/>
      <c r="DC82" s="146"/>
      <c r="DD82" s="146"/>
      <c r="DE82" s="146"/>
      <c r="DF82" s="146"/>
      <c r="DG82" s="146"/>
      <c r="DH82" s="146"/>
      <c r="DI82" s="146"/>
      <c r="DJ82" s="146"/>
      <c r="DK82" s="146"/>
      <c r="DL82" s="146"/>
    </row>
    <row r="83" spans="1:116" ht="102">
      <c r="A83" s="145" t="s">
        <v>122</v>
      </c>
      <c r="B83" s="145" t="s">
        <v>1071</v>
      </c>
      <c r="C83" s="145" t="s">
        <v>1072</v>
      </c>
      <c r="D83" s="147" t="s">
        <v>1073</v>
      </c>
      <c r="E83" s="146"/>
      <c r="F83" s="147"/>
      <c r="G83" s="147"/>
      <c r="H83" s="147" t="s">
        <v>1074</v>
      </c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146"/>
      <c r="DB83" s="146"/>
      <c r="DC83" s="146"/>
      <c r="DD83" s="146"/>
      <c r="DE83" s="146"/>
      <c r="DF83" s="146"/>
      <c r="DG83" s="146"/>
      <c r="DH83" s="146"/>
      <c r="DI83" s="146"/>
      <c r="DJ83" s="146"/>
      <c r="DK83" s="146"/>
      <c r="DL83" s="146"/>
    </row>
    <row r="84" spans="1:116" ht="89.25">
      <c r="A84" s="145" t="s">
        <v>122</v>
      </c>
      <c r="B84" s="145" t="s">
        <v>1075</v>
      </c>
      <c r="C84" s="145" t="s">
        <v>1076</v>
      </c>
      <c r="D84" s="147" t="s">
        <v>1077</v>
      </c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146"/>
      <c r="DB84" s="146"/>
      <c r="DC84" s="146"/>
      <c r="DD84" s="146"/>
      <c r="DE84" s="146"/>
      <c r="DF84" s="146"/>
      <c r="DG84" s="146"/>
      <c r="DH84" s="146"/>
      <c r="DI84" s="146"/>
      <c r="DJ84" s="146"/>
      <c r="DK84" s="146"/>
      <c r="DL84" s="146"/>
    </row>
  </sheetData>
  <sheetProtection algorithmName="SHA-512" hashValue="7gQH/TIkmws6z9MQGQm+25aBLyUlAinLs7DEEBXUwskkbXJOFgujZFD2644V9IXhPPF0DwpOQVx8S2Mc2sIT0A==" saltValue="qu7UQbgrG+kf/zmYrlNTnQ==" spinCount="100000" sheet="1" objects="1" scenarios="1" formatCells="0" formatColumns="0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O65"/>
  <sheetViews>
    <sheetView topLeftCell="AC1" zoomScale="96" zoomScaleNormal="96" workbookViewId="0">
      <selection activeCell="AC1" sqref="A1:XFD1048576"/>
    </sheetView>
  </sheetViews>
  <sheetFormatPr defaultRowHeight="15"/>
  <cols>
    <col min="1" max="1" width="43" style="140" customWidth="1"/>
    <col min="2" max="2" width="28.7109375" style="141" customWidth="1"/>
    <col min="3" max="977" width="20.7109375" style="148" customWidth="1"/>
  </cols>
  <sheetData>
    <row r="1" spans="1:32">
      <c r="A1" s="142" t="s">
        <v>109</v>
      </c>
      <c r="B1" s="142" t="s">
        <v>110</v>
      </c>
      <c r="C1" s="142" t="s">
        <v>245</v>
      </c>
      <c r="D1" s="142" t="s">
        <v>1078</v>
      </c>
      <c r="E1" s="142" t="s">
        <v>247</v>
      </c>
      <c r="F1" s="142" t="s">
        <v>248</v>
      </c>
      <c r="G1" s="142" t="s">
        <v>249</v>
      </c>
      <c r="H1" s="142" t="s">
        <v>250</v>
      </c>
      <c r="I1" s="142" t="s">
        <v>251</v>
      </c>
      <c r="J1" s="142" t="s">
        <v>252</v>
      </c>
      <c r="K1" s="142" t="s">
        <v>253</v>
      </c>
      <c r="L1" s="142" t="s">
        <v>254</v>
      </c>
      <c r="M1" s="142" t="s">
        <v>255</v>
      </c>
      <c r="N1" s="142" t="s">
        <v>256</v>
      </c>
      <c r="O1" s="142" t="s">
        <v>257</v>
      </c>
      <c r="P1" s="142" t="s">
        <v>258</v>
      </c>
      <c r="Q1" s="142" t="s">
        <v>259</v>
      </c>
      <c r="R1" s="142" t="s">
        <v>260</v>
      </c>
      <c r="S1" s="142" t="s">
        <v>261</v>
      </c>
      <c r="T1" s="142" t="s">
        <v>262</v>
      </c>
      <c r="U1" s="142" t="s">
        <v>263</v>
      </c>
      <c r="V1" s="142" t="s">
        <v>264</v>
      </c>
      <c r="W1" s="142" t="s">
        <v>265</v>
      </c>
      <c r="X1" s="142" t="s">
        <v>266</v>
      </c>
      <c r="Y1" s="142" t="s">
        <v>267</v>
      </c>
      <c r="Z1" s="142" t="s">
        <v>268</v>
      </c>
      <c r="AA1" s="142" t="s">
        <v>269</v>
      </c>
      <c r="AB1" s="142" t="s">
        <v>270</v>
      </c>
      <c r="AC1" s="142" t="s">
        <v>271</v>
      </c>
      <c r="AD1" s="142" t="s">
        <v>272</v>
      </c>
      <c r="AE1" s="142" t="s">
        <v>273</v>
      </c>
      <c r="AF1" s="142" t="s">
        <v>274</v>
      </c>
    </row>
    <row r="2" spans="1:32" ht="51">
      <c r="A2" s="145" t="s">
        <v>1079</v>
      </c>
      <c r="B2" s="145" t="s">
        <v>1080</v>
      </c>
      <c r="C2" s="146" t="s">
        <v>1081</v>
      </c>
      <c r="D2" s="146" t="s">
        <v>1082</v>
      </c>
      <c r="E2" s="146" t="s">
        <v>1083</v>
      </c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</row>
    <row r="3" spans="1:32" ht="25.5">
      <c r="A3" s="145" t="s">
        <v>1079</v>
      </c>
      <c r="B3" s="145" t="s">
        <v>1084</v>
      </c>
      <c r="C3" s="146" t="s">
        <v>1085</v>
      </c>
      <c r="D3" s="146" t="s">
        <v>1086</v>
      </c>
      <c r="E3" s="146" t="s">
        <v>1087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</row>
    <row r="4" spans="1:32" ht="25.5">
      <c r="A4" s="145" t="s">
        <v>1079</v>
      </c>
      <c r="B4" s="145" t="s">
        <v>1088</v>
      </c>
      <c r="C4" s="146" t="s">
        <v>1089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</row>
    <row r="5" spans="1:32" ht="51">
      <c r="A5" s="145" t="s">
        <v>1079</v>
      </c>
      <c r="B5" s="145" t="s">
        <v>1090</v>
      </c>
      <c r="C5" s="146" t="s">
        <v>1091</v>
      </c>
      <c r="D5" s="146" t="s">
        <v>1092</v>
      </c>
      <c r="E5" s="146" t="s">
        <v>1093</v>
      </c>
      <c r="F5" s="146" t="s">
        <v>1094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</row>
    <row r="6" spans="1:32" ht="63.75">
      <c r="A6" s="145" t="s">
        <v>1095</v>
      </c>
      <c r="B6" s="145" t="s">
        <v>1096</v>
      </c>
      <c r="C6" s="146" t="s">
        <v>1097</v>
      </c>
      <c r="D6" s="146" t="s">
        <v>1098</v>
      </c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</row>
    <row r="7" spans="1:32" ht="25.5">
      <c r="A7" s="145" t="s">
        <v>1095</v>
      </c>
      <c r="B7" s="145" t="s">
        <v>1099</v>
      </c>
      <c r="C7" s="146" t="s">
        <v>1100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</row>
    <row r="8" spans="1:32" ht="76.5">
      <c r="A8" s="145" t="s">
        <v>1095</v>
      </c>
      <c r="B8" s="145" t="s">
        <v>1101</v>
      </c>
      <c r="C8" s="146" t="s">
        <v>1102</v>
      </c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</row>
    <row r="9" spans="1:32" ht="63.75">
      <c r="A9" s="145" t="s">
        <v>1103</v>
      </c>
      <c r="B9" s="145" t="s">
        <v>1104</v>
      </c>
      <c r="C9" s="146" t="s">
        <v>1105</v>
      </c>
      <c r="D9" s="146" t="s">
        <v>1106</v>
      </c>
      <c r="E9" s="146" t="s">
        <v>1107</v>
      </c>
      <c r="F9" s="146" t="s">
        <v>1108</v>
      </c>
      <c r="G9" s="146" t="s">
        <v>1109</v>
      </c>
      <c r="H9" s="146" t="s">
        <v>1110</v>
      </c>
      <c r="I9" s="146" t="s">
        <v>1111</v>
      </c>
      <c r="J9" s="146" t="s">
        <v>1112</v>
      </c>
      <c r="K9" s="146" t="s">
        <v>1113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</row>
    <row r="10" spans="1:32" ht="38.25">
      <c r="A10" s="145" t="s">
        <v>1114</v>
      </c>
      <c r="B10" s="145" t="s">
        <v>1115</v>
      </c>
      <c r="C10" s="146" t="s">
        <v>1116</v>
      </c>
      <c r="D10" s="146" t="s">
        <v>1117</v>
      </c>
      <c r="E10" s="146" t="s">
        <v>1118</v>
      </c>
      <c r="F10" s="146" t="s">
        <v>1119</v>
      </c>
      <c r="G10" s="146" t="s">
        <v>1120</v>
      </c>
      <c r="H10" s="146" t="s">
        <v>1121</v>
      </c>
      <c r="I10" s="146" t="s">
        <v>1122</v>
      </c>
      <c r="J10" s="146" t="s">
        <v>1123</v>
      </c>
      <c r="K10" s="146" t="s">
        <v>1124</v>
      </c>
      <c r="L10" s="146" t="s">
        <v>1125</v>
      </c>
      <c r="M10" s="146" t="s">
        <v>1126</v>
      </c>
      <c r="N10" s="146" t="s">
        <v>1127</v>
      </c>
      <c r="O10" s="146" t="s">
        <v>1128</v>
      </c>
      <c r="P10" s="146" t="s">
        <v>1129</v>
      </c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</row>
    <row r="11" spans="1:32" ht="25.5">
      <c r="A11" s="145" t="s">
        <v>1130</v>
      </c>
      <c r="B11" s="145" t="s">
        <v>1131</v>
      </c>
      <c r="C11" s="146" t="s">
        <v>1132</v>
      </c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</row>
    <row r="12" spans="1:32" ht="127.5">
      <c r="A12" s="145" t="s">
        <v>1133</v>
      </c>
      <c r="B12" s="145" t="s">
        <v>1134</v>
      </c>
      <c r="C12" s="146" t="s">
        <v>1135</v>
      </c>
      <c r="D12" s="146"/>
      <c r="E12" s="146" t="s">
        <v>1136</v>
      </c>
      <c r="F12" s="146" t="s">
        <v>1137</v>
      </c>
      <c r="G12" s="146" t="s">
        <v>1138</v>
      </c>
      <c r="H12" s="146" t="s">
        <v>1139</v>
      </c>
      <c r="I12" s="146" t="s">
        <v>1140</v>
      </c>
      <c r="J12" s="146" t="s">
        <v>1141</v>
      </c>
      <c r="K12" s="146" t="s">
        <v>1142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</row>
    <row r="13" spans="1:32" ht="25.5">
      <c r="A13" s="145" t="s">
        <v>1143</v>
      </c>
      <c r="B13" s="145" t="s">
        <v>1144</v>
      </c>
      <c r="C13" s="146" t="s">
        <v>1145</v>
      </c>
      <c r="D13" s="146" t="s">
        <v>1146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</row>
    <row r="14" spans="1:32" ht="38.25">
      <c r="A14" s="145" t="s">
        <v>1147</v>
      </c>
      <c r="B14" s="145" t="s">
        <v>1148</v>
      </c>
      <c r="C14" s="146" t="s">
        <v>1149</v>
      </c>
      <c r="D14" s="146" t="s">
        <v>1150</v>
      </c>
      <c r="E14" s="146"/>
      <c r="F14" s="146" t="s">
        <v>1151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</row>
    <row r="15" spans="1:32" ht="25.5">
      <c r="A15" s="145" t="s">
        <v>1152</v>
      </c>
      <c r="B15" s="145" t="s">
        <v>1153</v>
      </c>
      <c r="C15" s="146" t="s">
        <v>1154</v>
      </c>
      <c r="D15" s="146" t="s">
        <v>1155</v>
      </c>
      <c r="E15" s="146" t="s">
        <v>1156</v>
      </c>
      <c r="F15" s="146" t="s">
        <v>1157</v>
      </c>
      <c r="G15" s="146" t="s">
        <v>1158</v>
      </c>
      <c r="H15" s="146" t="s">
        <v>1159</v>
      </c>
      <c r="I15" s="146" t="s">
        <v>1160</v>
      </c>
      <c r="J15" s="146" t="s">
        <v>1161</v>
      </c>
      <c r="K15" s="146" t="s">
        <v>1162</v>
      </c>
      <c r="L15" s="146" t="s">
        <v>1163</v>
      </c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</row>
    <row r="16" spans="1:32" ht="38.25">
      <c r="A16" s="145" t="s">
        <v>1164</v>
      </c>
      <c r="B16" s="145" t="s">
        <v>1165</v>
      </c>
      <c r="C16" s="147" t="s">
        <v>1166</v>
      </c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</row>
    <row r="17" spans="1:32" ht="38.25">
      <c r="A17" s="145" t="s">
        <v>1164</v>
      </c>
      <c r="B17" s="145" t="s">
        <v>1167</v>
      </c>
      <c r="C17" s="147" t="s">
        <v>1168</v>
      </c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</row>
    <row r="18" spans="1:32" ht="38.25">
      <c r="A18" s="145" t="s">
        <v>1169</v>
      </c>
      <c r="B18" s="145" t="s">
        <v>1170</v>
      </c>
      <c r="C18" s="146"/>
      <c r="D18" s="147" t="s">
        <v>1171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</row>
    <row r="19" spans="1:32" ht="51">
      <c r="A19" s="145" t="s">
        <v>1172</v>
      </c>
      <c r="B19" s="145" t="s">
        <v>1173</v>
      </c>
      <c r="C19" s="146" t="s">
        <v>1174</v>
      </c>
      <c r="D19" s="147" t="s">
        <v>2047</v>
      </c>
      <c r="E19" s="147" t="s">
        <v>1175</v>
      </c>
      <c r="F19" s="146" t="s">
        <v>1176</v>
      </c>
      <c r="G19" s="146"/>
      <c r="H19" s="146" t="s">
        <v>1177</v>
      </c>
      <c r="I19" s="146" t="s">
        <v>1178</v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</row>
    <row r="20" spans="1:32" ht="25.5">
      <c r="A20" s="145" t="s">
        <v>1179</v>
      </c>
      <c r="B20" s="145" t="s">
        <v>1180</v>
      </c>
      <c r="C20" s="146" t="s">
        <v>1181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</row>
    <row r="21" spans="1:32" ht="51">
      <c r="A21" s="145" t="s">
        <v>1182</v>
      </c>
      <c r="B21" s="145" t="s">
        <v>1183</v>
      </c>
      <c r="C21" s="147" t="s">
        <v>1184</v>
      </c>
      <c r="D21" s="146" t="s">
        <v>1185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</row>
    <row r="22" spans="1:32" ht="63.75">
      <c r="A22" s="145" t="s">
        <v>1186</v>
      </c>
      <c r="B22" s="145" t="s">
        <v>1187</v>
      </c>
      <c r="C22" s="146" t="s">
        <v>1188</v>
      </c>
      <c r="D22" s="147" t="s">
        <v>1189</v>
      </c>
      <c r="E22" s="146" t="s">
        <v>1190</v>
      </c>
      <c r="F22" s="147" t="s">
        <v>1191</v>
      </c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</row>
    <row r="23" spans="1:32" ht="38.25">
      <c r="A23" s="145" t="s">
        <v>1192</v>
      </c>
      <c r="B23" s="145" t="s">
        <v>1193</v>
      </c>
      <c r="C23" s="147" t="s">
        <v>1194</v>
      </c>
      <c r="D23" s="146" t="s">
        <v>1195</v>
      </c>
      <c r="E23" s="147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</row>
    <row r="24" spans="1:32" ht="25.5">
      <c r="A24" s="145" t="s">
        <v>1196</v>
      </c>
      <c r="B24" s="145" t="s">
        <v>1197</v>
      </c>
      <c r="C24" s="146" t="s">
        <v>1198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</row>
    <row r="25" spans="1:32" ht="51">
      <c r="A25" s="145" t="s">
        <v>1199</v>
      </c>
      <c r="B25" s="145" t="s">
        <v>1200</v>
      </c>
      <c r="C25" s="147" t="s">
        <v>1201</v>
      </c>
      <c r="D25" s="147" t="s">
        <v>1202</v>
      </c>
      <c r="E25" s="146" t="s">
        <v>1203</v>
      </c>
      <c r="F25" s="146"/>
      <c r="G25" s="147" t="s">
        <v>1204</v>
      </c>
      <c r="H25" s="146" t="s">
        <v>1205</v>
      </c>
      <c r="I25" s="146" t="s">
        <v>1206</v>
      </c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</row>
    <row r="26" spans="1:32" ht="25.5">
      <c r="A26" s="145" t="s">
        <v>1199</v>
      </c>
      <c r="B26" s="145" t="s">
        <v>1207</v>
      </c>
      <c r="C26" s="147" t="s">
        <v>1208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</row>
    <row r="27" spans="1:32" ht="25.5">
      <c r="A27" s="145" t="s">
        <v>1209</v>
      </c>
      <c r="B27" s="145" t="s">
        <v>1210</v>
      </c>
      <c r="C27" s="146" t="s">
        <v>1211</v>
      </c>
      <c r="D27" s="147" t="s">
        <v>1212</v>
      </c>
      <c r="E27" s="147" t="s">
        <v>1213</v>
      </c>
      <c r="F27" s="146" t="s">
        <v>1214</v>
      </c>
      <c r="G27" s="146" t="s">
        <v>1215</v>
      </c>
      <c r="H27" s="146" t="s">
        <v>1216</v>
      </c>
      <c r="I27" s="146" t="s">
        <v>1217</v>
      </c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</row>
    <row r="28" spans="1:32" ht="102">
      <c r="A28" s="145" t="s">
        <v>1218</v>
      </c>
      <c r="B28" s="145" t="s">
        <v>1219</v>
      </c>
      <c r="C28" s="146"/>
      <c r="D28" s="146" t="s">
        <v>1220</v>
      </c>
      <c r="E28" s="146" t="s">
        <v>1221</v>
      </c>
      <c r="F28" s="146"/>
      <c r="G28" s="146"/>
      <c r="H28" s="147" t="s">
        <v>1222</v>
      </c>
      <c r="I28" s="147" t="s">
        <v>1223</v>
      </c>
      <c r="J28" s="146" t="s">
        <v>1224</v>
      </c>
      <c r="K28" s="146" t="s">
        <v>1225</v>
      </c>
      <c r="L28" s="147" t="s">
        <v>1226</v>
      </c>
      <c r="M28" s="147" t="s">
        <v>1227</v>
      </c>
      <c r="N28" s="146" t="s">
        <v>1228</v>
      </c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</row>
    <row r="29" spans="1:32" ht="102">
      <c r="A29" s="145" t="s">
        <v>1218</v>
      </c>
      <c r="B29" s="145" t="s">
        <v>1229</v>
      </c>
      <c r="C29" s="147" t="s">
        <v>1230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</row>
    <row r="30" spans="1:32">
      <c r="A30" s="145" t="s">
        <v>1218</v>
      </c>
      <c r="B30" s="145" t="s">
        <v>1231</v>
      </c>
      <c r="C30" s="146" t="s">
        <v>1232</v>
      </c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</row>
    <row r="31" spans="1:32" ht="38.25">
      <c r="A31" s="145" t="s">
        <v>1233</v>
      </c>
      <c r="B31" s="145" t="s">
        <v>1234</v>
      </c>
      <c r="C31" s="146" t="s">
        <v>1235</v>
      </c>
      <c r="D31" s="146"/>
      <c r="E31" s="147" t="s">
        <v>1236</v>
      </c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</row>
    <row r="32" spans="1:32" ht="25.5">
      <c r="A32" s="145" t="s">
        <v>1237</v>
      </c>
      <c r="B32" s="145" t="s">
        <v>1238</v>
      </c>
      <c r="C32" s="146" t="s">
        <v>1239</v>
      </c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</row>
    <row r="33" spans="1:32" ht="38.25">
      <c r="A33" s="145" t="s">
        <v>1240</v>
      </c>
      <c r="B33" s="145" t="s">
        <v>1241</v>
      </c>
      <c r="C33" s="146" t="s">
        <v>1242</v>
      </c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</row>
    <row r="34" spans="1:32" ht="25.5">
      <c r="A34" s="145" t="s">
        <v>1243</v>
      </c>
      <c r="B34" s="145" t="s">
        <v>1244</v>
      </c>
      <c r="C34" s="146" t="s">
        <v>1245</v>
      </c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</row>
    <row r="35" spans="1:32" ht="25.5">
      <c r="A35" s="145" t="s">
        <v>1246</v>
      </c>
      <c r="B35" s="145" t="s">
        <v>1247</v>
      </c>
      <c r="C35" s="146" t="s">
        <v>1248</v>
      </c>
      <c r="D35" s="146" t="s">
        <v>1249</v>
      </c>
      <c r="E35" s="146" t="s">
        <v>1250</v>
      </c>
      <c r="F35" s="146" t="s">
        <v>1251</v>
      </c>
      <c r="G35" s="146" t="s">
        <v>1252</v>
      </c>
      <c r="H35" s="146" t="s">
        <v>1253</v>
      </c>
      <c r="I35" s="146" t="s">
        <v>1254</v>
      </c>
      <c r="J35" s="146" t="s">
        <v>1255</v>
      </c>
      <c r="K35" s="146" t="s">
        <v>1256</v>
      </c>
      <c r="L35" s="146" t="s">
        <v>1257</v>
      </c>
      <c r="M35" s="146" t="s">
        <v>1258</v>
      </c>
      <c r="N35" s="146" t="s">
        <v>1259</v>
      </c>
      <c r="O35" s="146" t="s">
        <v>1260</v>
      </c>
      <c r="P35" s="146" t="s">
        <v>1261</v>
      </c>
      <c r="Q35" s="146" t="s">
        <v>1262</v>
      </c>
      <c r="R35" s="146" t="s">
        <v>1263</v>
      </c>
      <c r="S35" s="146" t="s">
        <v>1264</v>
      </c>
      <c r="T35" s="146" t="s">
        <v>1265</v>
      </c>
      <c r="U35" s="146" t="s">
        <v>1266</v>
      </c>
      <c r="V35" s="146" t="s">
        <v>1267</v>
      </c>
      <c r="W35" s="146" t="s">
        <v>1268</v>
      </c>
      <c r="X35" s="146" t="s">
        <v>1269</v>
      </c>
      <c r="Y35" s="146" t="s">
        <v>1270</v>
      </c>
      <c r="Z35" s="146" t="s">
        <v>1271</v>
      </c>
      <c r="AA35" s="146" t="s">
        <v>1272</v>
      </c>
      <c r="AB35" s="146" t="s">
        <v>1273</v>
      </c>
      <c r="AC35" s="146" t="s">
        <v>1274</v>
      </c>
      <c r="AD35" s="146" t="s">
        <v>1275</v>
      </c>
      <c r="AE35" s="146" t="s">
        <v>1276</v>
      </c>
      <c r="AF35" s="146" t="s">
        <v>1277</v>
      </c>
    </row>
    <row r="36" spans="1:32" ht="38.25">
      <c r="A36" s="145" t="s">
        <v>1278</v>
      </c>
      <c r="B36" s="145" t="s">
        <v>1279</v>
      </c>
      <c r="C36" s="147" t="s">
        <v>1280</v>
      </c>
      <c r="D36" s="146" t="s">
        <v>1281</v>
      </c>
      <c r="E36" s="147" t="s">
        <v>1282</v>
      </c>
      <c r="F36" s="146" t="s">
        <v>1283</v>
      </c>
      <c r="G36" s="146" t="s">
        <v>1284</v>
      </c>
      <c r="H36" s="146" t="s">
        <v>1285</v>
      </c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</row>
    <row r="37" spans="1:32">
      <c r="A37" s="145" t="s">
        <v>1286</v>
      </c>
      <c r="B37" s="145" t="s">
        <v>1287</v>
      </c>
      <c r="C37" s="146" t="s">
        <v>1288</v>
      </c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</row>
    <row r="38" spans="1:32" ht="38.25">
      <c r="A38" s="145" t="s">
        <v>125</v>
      </c>
      <c r="B38" s="145" t="s">
        <v>126</v>
      </c>
      <c r="C38" s="146" t="s">
        <v>127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</row>
    <row r="39" spans="1:32" ht="25.5">
      <c r="A39" s="145" t="s">
        <v>1289</v>
      </c>
      <c r="B39" s="145" t="s">
        <v>1290</v>
      </c>
      <c r="C39" s="147" t="s">
        <v>1291</v>
      </c>
      <c r="D39" s="146" t="s">
        <v>1292</v>
      </c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</row>
    <row r="40" spans="1:32" ht="51">
      <c r="A40" s="145" t="s">
        <v>1293</v>
      </c>
      <c r="B40" s="145" t="s">
        <v>1294</v>
      </c>
      <c r="C40" s="147" t="s">
        <v>1295</v>
      </c>
      <c r="D40" s="146" t="s">
        <v>1296</v>
      </c>
      <c r="E40" s="146"/>
      <c r="F40" s="146" t="s">
        <v>1297</v>
      </c>
      <c r="G40" s="146"/>
      <c r="H40" s="146" t="s">
        <v>1298</v>
      </c>
      <c r="I40" s="146" t="s">
        <v>1299</v>
      </c>
      <c r="J40" s="146" t="s">
        <v>1300</v>
      </c>
      <c r="K40" s="146" t="s">
        <v>1301</v>
      </c>
      <c r="L40" s="146" t="s">
        <v>1302</v>
      </c>
      <c r="M40" s="147" t="s">
        <v>1303</v>
      </c>
      <c r="N40" s="146" t="s">
        <v>1304</v>
      </c>
      <c r="O40" s="146" t="s">
        <v>1305</v>
      </c>
      <c r="P40" s="146" t="s">
        <v>1306</v>
      </c>
      <c r="Q40" s="146" t="s">
        <v>1307</v>
      </c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</row>
    <row r="41" spans="1:32">
      <c r="A41" s="145" t="s">
        <v>1308</v>
      </c>
      <c r="B41" s="145" t="s">
        <v>1309</v>
      </c>
      <c r="C41" s="146" t="s">
        <v>1310</v>
      </c>
      <c r="D41" s="147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</row>
    <row r="42" spans="1:32" ht="38.25">
      <c r="A42" s="145" t="s">
        <v>1311</v>
      </c>
      <c r="B42" s="145" t="s">
        <v>1312</v>
      </c>
      <c r="C42" s="146" t="s">
        <v>1313</v>
      </c>
      <c r="D42" s="146" t="s">
        <v>1314</v>
      </c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</row>
    <row r="43" spans="1:32" ht="25.5">
      <c r="A43" s="145" t="s">
        <v>1315</v>
      </c>
      <c r="B43" s="145" t="s">
        <v>1316</v>
      </c>
      <c r="C43" s="146" t="s">
        <v>1317</v>
      </c>
      <c r="D43" s="146" t="s">
        <v>1318</v>
      </c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</row>
    <row r="44" spans="1:32" ht="51">
      <c r="A44" s="145" t="s">
        <v>1315</v>
      </c>
      <c r="B44" s="145" t="s">
        <v>1319</v>
      </c>
      <c r="C44" s="147" t="s">
        <v>1320</v>
      </c>
      <c r="D44" s="146" t="s">
        <v>1321</v>
      </c>
      <c r="E44" s="146" t="s">
        <v>1322</v>
      </c>
      <c r="F44" s="146"/>
      <c r="G44" s="147" t="s">
        <v>1323</v>
      </c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</row>
    <row r="45" spans="1:32" ht="38.25">
      <c r="A45" s="145" t="s">
        <v>1324</v>
      </c>
      <c r="B45" s="145" t="s">
        <v>1325</v>
      </c>
      <c r="C45" s="147" t="s">
        <v>1326</v>
      </c>
      <c r="D45" s="146"/>
      <c r="E45" s="146"/>
      <c r="F45" s="146" t="s">
        <v>1327</v>
      </c>
      <c r="G45" s="147" t="s">
        <v>1328</v>
      </c>
      <c r="H45" s="146" t="s">
        <v>1329</v>
      </c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</row>
    <row r="46" spans="1:32" ht="63.75">
      <c r="A46" s="145" t="s">
        <v>1330</v>
      </c>
      <c r="B46" s="145" t="s">
        <v>1331</v>
      </c>
      <c r="C46" s="146"/>
      <c r="D46" s="147" t="s">
        <v>1332</v>
      </c>
      <c r="E46" s="146"/>
      <c r="F46" s="146"/>
      <c r="G46" s="146"/>
      <c r="H46" s="146" t="s">
        <v>1333</v>
      </c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</row>
    <row r="47" spans="1:32" ht="38.25">
      <c r="A47" s="145" t="s">
        <v>1330</v>
      </c>
      <c r="B47" s="145" t="s">
        <v>1334</v>
      </c>
      <c r="C47" s="147" t="s">
        <v>1335</v>
      </c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</row>
    <row r="48" spans="1:32" ht="25.5">
      <c r="A48" s="145" t="s">
        <v>1336</v>
      </c>
      <c r="B48" s="145" t="s">
        <v>1337</v>
      </c>
      <c r="C48" s="147" t="s">
        <v>1338</v>
      </c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</row>
    <row r="49" spans="1:32" ht="51">
      <c r="A49" s="145" t="s">
        <v>1339</v>
      </c>
      <c r="B49" s="145" t="s">
        <v>1340</v>
      </c>
      <c r="C49" s="146"/>
      <c r="D49" s="146"/>
      <c r="E49" s="146"/>
      <c r="F49" s="147" t="s">
        <v>1341</v>
      </c>
      <c r="G49" s="146" t="s">
        <v>1342</v>
      </c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</row>
    <row r="50" spans="1:32" ht="76.5">
      <c r="A50" s="145" t="s">
        <v>1339</v>
      </c>
      <c r="B50" s="145" t="s">
        <v>1343</v>
      </c>
      <c r="C50" s="147" t="s">
        <v>1344</v>
      </c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</row>
    <row r="51" spans="1:32" ht="89.25">
      <c r="A51" s="145" t="s">
        <v>1339</v>
      </c>
      <c r="B51" s="145" t="s">
        <v>1345</v>
      </c>
      <c r="C51" s="147" t="s">
        <v>1346</v>
      </c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</row>
    <row r="52" spans="1:32" ht="63.75">
      <c r="A52" s="145" t="s">
        <v>1339</v>
      </c>
      <c r="B52" s="145" t="s">
        <v>1347</v>
      </c>
      <c r="C52" s="146"/>
      <c r="D52" s="146"/>
      <c r="E52" s="147" t="s">
        <v>1348</v>
      </c>
      <c r="F52" s="147" t="s">
        <v>1349</v>
      </c>
      <c r="G52" s="146" t="s">
        <v>1350</v>
      </c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</row>
    <row r="53" spans="1:32" ht="51">
      <c r="A53" s="145" t="s">
        <v>1351</v>
      </c>
      <c r="B53" s="145" t="s">
        <v>1352</v>
      </c>
      <c r="C53" s="146"/>
      <c r="D53" s="147" t="s">
        <v>1353</v>
      </c>
      <c r="E53" s="146" t="s">
        <v>1354</v>
      </c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</row>
    <row r="54" spans="1:32" ht="38.25">
      <c r="A54" s="145" t="s">
        <v>1355</v>
      </c>
      <c r="B54" s="145" t="s">
        <v>1356</v>
      </c>
      <c r="C54" s="147" t="s">
        <v>1357</v>
      </c>
      <c r="D54" s="146" t="s">
        <v>1358</v>
      </c>
      <c r="E54" s="147" t="s">
        <v>1359</v>
      </c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</row>
    <row r="55" spans="1:32" ht="63.75">
      <c r="A55" s="145" t="s">
        <v>1360</v>
      </c>
      <c r="B55" s="145" t="s">
        <v>1361</v>
      </c>
      <c r="C55" s="146" t="s">
        <v>1362</v>
      </c>
      <c r="D55" s="147" t="s">
        <v>1363</v>
      </c>
      <c r="E55" s="146" t="s">
        <v>1364</v>
      </c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</row>
    <row r="56" spans="1:32" ht="76.5">
      <c r="A56" s="145" t="s">
        <v>1365</v>
      </c>
      <c r="B56" s="145" t="s">
        <v>1366</v>
      </c>
      <c r="C56" s="147" t="s">
        <v>1367</v>
      </c>
      <c r="D56" s="146" t="s">
        <v>1368</v>
      </c>
      <c r="E56" s="146" t="s">
        <v>1369</v>
      </c>
      <c r="F56" s="146"/>
      <c r="G56" s="146"/>
      <c r="H56" s="146" t="s">
        <v>1370</v>
      </c>
      <c r="I56" s="146" t="s">
        <v>1371</v>
      </c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</row>
    <row r="57" spans="1:32" ht="76.5">
      <c r="A57" s="145" t="s">
        <v>1372</v>
      </c>
      <c r="B57" s="145" t="s">
        <v>1373</v>
      </c>
      <c r="C57" s="146" t="s">
        <v>1374</v>
      </c>
      <c r="D57" s="146" t="s">
        <v>1375</v>
      </c>
      <c r="E57" s="147" t="s">
        <v>1376</v>
      </c>
      <c r="F57" s="146" t="s">
        <v>1377</v>
      </c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</row>
    <row r="58" spans="1:32" ht="38.25">
      <c r="A58" s="145" t="s">
        <v>1378</v>
      </c>
      <c r="B58" s="145" t="s">
        <v>1379</v>
      </c>
      <c r="C58" s="146" t="s">
        <v>1380</v>
      </c>
      <c r="D58" s="146" t="s">
        <v>1381</v>
      </c>
      <c r="E58" s="146" t="s">
        <v>1382</v>
      </c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</row>
    <row r="59" spans="1:32" ht="25.5">
      <c r="A59" s="145" t="s">
        <v>1383</v>
      </c>
      <c r="B59" s="145" t="s">
        <v>1384</v>
      </c>
      <c r="C59" s="147" t="s">
        <v>1385</v>
      </c>
      <c r="D59" s="147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</row>
    <row r="60" spans="1:32" ht="38.25">
      <c r="A60" s="145" t="s">
        <v>1386</v>
      </c>
      <c r="B60" s="145" t="s">
        <v>1387</v>
      </c>
      <c r="C60" s="146" t="s">
        <v>1388</v>
      </c>
      <c r="D60" s="147" t="s">
        <v>1389</v>
      </c>
      <c r="E60" s="146" t="s">
        <v>1390</v>
      </c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</row>
    <row r="61" spans="1:32" ht="25.5">
      <c r="A61" s="145" t="s">
        <v>1386</v>
      </c>
      <c r="B61" s="145" t="s">
        <v>1391</v>
      </c>
      <c r="C61" s="146" t="s">
        <v>1392</v>
      </c>
      <c r="D61" s="146" t="s">
        <v>1393</v>
      </c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</row>
    <row r="62" spans="1:32" ht="51">
      <c r="A62" s="145" t="s">
        <v>1394</v>
      </c>
      <c r="B62" s="145" t="s">
        <v>1395</v>
      </c>
      <c r="C62" s="146"/>
      <c r="D62" s="147" t="s">
        <v>1396</v>
      </c>
      <c r="E62" s="146" t="s">
        <v>1397</v>
      </c>
      <c r="F62" s="146" t="s">
        <v>1398</v>
      </c>
      <c r="G62" s="146" t="s">
        <v>1399</v>
      </c>
      <c r="H62" s="146" t="s">
        <v>1400</v>
      </c>
      <c r="I62" s="146" t="s">
        <v>1401</v>
      </c>
      <c r="J62" s="147" t="s">
        <v>1402</v>
      </c>
      <c r="K62" s="146" t="s">
        <v>1403</v>
      </c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</row>
    <row r="63" spans="1:32" ht="51">
      <c r="A63" s="145" t="s">
        <v>1404</v>
      </c>
      <c r="B63" s="145" t="s">
        <v>1405</v>
      </c>
      <c r="C63" s="147" t="s">
        <v>1406</v>
      </c>
      <c r="D63" s="146" t="s">
        <v>1407</v>
      </c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</row>
    <row r="64" spans="1:32" ht="38.25">
      <c r="A64" s="145" t="s">
        <v>1408</v>
      </c>
      <c r="B64" s="145" t="s">
        <v>1409</v>
      </c>
      <c r="C64" s="147" t="s">
        <v>1410</v>
      </c>
      <c r="D64" s="146" t="s">
        <v>1411</v>
      </c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</row>
    <row r="65" spans="1:32" ht="25.5">
      <c r="A65" s="145" t="s">
        <v>1412</v>
      </c>
      <c r="B65" s="145" t="s">
        <v>1413</v>
      </c>
      <c r="C65" s="146"/>
      <c r="D65" s="146" t="s">
        <v>1414</v>
      </c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</row>
  </sheetData>
  <sheetProtection algorithmName="SHA-512" hashValue="m0HYLgS7xdbriR3nxHMjULRTmjoQcjv2fght/EvQbqZ+Q9WR20zU2KqVymWowa7yI8o1nqfkezYeuQkKEeZwwg==" saltValue="8nD4NxOn+IN2AlLOyLBrAw==" spinCount="100000" sheet="1" objects="1" scenarios="1" formatCells="0" formatColumn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S39"/>
  <sheetViews>
    <sheetView topLeftCell="AM1" zoomScaleNormal="100" workbookViewId="0">
      <selection activeCell="AM1" sqref="A1:XFD1048576"/>
    </sheetView>
  </sheetViews>
  <sheetFormatPr defaultRowHeight="15"/>
  <cols>
    <col min="1" max="1" width="43" style="140" customWidth="1"/>
    <col min="2" max="2" width="28.7109375" style="141" customWidth="1"/>
    <col min="3" max="40" width="20.7109375" style="148" customWidth="1"/>
    <col min="41" max="41" width="10.28515625" style="148" customWidth="1"/>
    <col min="42" max="42" width="30" style="148" customWidth="1"/>
    <col min="43" max="981" width="20.7109375" style="148" customWidth="1"/>
  </cols>
  <sheetData>
    <row r="1" spans="1:42">
      <c r="A1" s="142" t="s">
        <v>109</v>
      </c>
      <c r="B1" s="142" t="s">
        <v>110</v>
      </c>
      <c r="C1" s="149" t="s">
        <v>245</v>
      </c>
      <c r="D1" s="149" t="s">
        <v>1078</v>
      </c>
      <c r="E1" s="149" t="s">
        <v>247</v>
      </c>
      <c r="F1" s="149" t="s">
        <v>248</v>
      </c>
      <c r="G1" s="149" t="s">
        <v>249</v>
      </c>
      <c r="H1" s="149" t="s">
        <v>250</v>
      </c>
      <c r="I1" s="149" t="s">
        <v>251</v>
      </c>
      <c r="J1" s="149" t="s">
        <v>252</v>
      </c>
      <c r="K1" s="149" t="s">
        <v>253</v>
      </c>
      <c r="L1" s="149" t="s">
        <v>254</v>
      </c>
      <c r="M1" s="149" t="s">
        <v>255</v>
      </c>
      <c r="N1" s="149" t="s">
        <v>256</v>
      </c>
      <c r="O1" s="149" t="s">
        <v>257</v>
      </c>
      <c r="P1" s="149" t="s">
        <v>258</v>
      </c>
      <c r="Q1" s="149" t="s">
        <v>259</v>
      </c>
      <c r="R1" s="149" t="s">
        <v>260</v>
      </c>
      <c r="S1" s="149" t="s">
        <v>261</v>
      </c>
      <c r="T1" s="149" t="s">
        <v>262</v>
      </c>
      <c r="U1" s="149" t="s">
        <v>263</v>
      </c>
      <c r="V1" s="149" t="s">
        <v>264</v>
      </c>
      <c r="W1" s="149" t="s">
        <v>265</v>
      </c>
      <c r="X1" s="149" t="s">
        <v>266</v>
      </c>
      <c r="Y1" s="149" t="s">
        <v>267</v>
      </c>
      <c r="Z1" s="149" t="s">
        <v>268</v>
      </c>
      <c r="AA1" s="149" t="s">
        <v>269</v>
      </c>
      <c r="AB1" s="149" t="s">
        <v>270</v>
      </c>
      <c r="AC1" s="149" t="s">
        <v>271</v>
      </c>
      <c r="AD1" s="149" t="s">
        <v>272</v>
      </c>
      <c r="AE1" s="149" t="s">
        <v>273</v>
      </c>
      <c r="AF1" s="149" t="s">
        <v>274</v>
      </c>
      <c r="AG1" s="149" t="s">
        <v>275</v>
      </c>
      <c r="AH1" s="149" t="s">
        <v>276</v>
      </c>
      <c r="AI1" s="149" t="s">
        <v>277</v>
      </c>
      <c r="AJ1" s="149" t="s">
        <v>278</v>
      </c>
      <c r="AK1" s="149" t="s">
        <v>279</v>
      </c>
      <c r="AL1" s="149" t="s">
        <v>280</v>
      </c>
      <c r="AM1" s="149" t="s">
        <v>281</v>
      </c>
      <c r="AN1" s="149" t="s">
        <v>282</v>
      </c>
      <c r="AO1" s="149" t="s">
        <v>283</v>
      </c>
      <c r="AP1" s="149" t="s">
        <v>284</v>
      </c>
    </row>
    <row r="2" spans="1:42" ht="38.25">
      <c r="A2" s="145" t="s">
        <v>1415</v>
      </c>
      <c r="B2" s="145" t="s">
        <v>1416</v>
      </c>
      <c r="C2" s="147" t="s">
        <v>1417</v>
      </c>
      <c r="D2" s="146" t="s">
        <v>1418</v>
      </c>
      <c r="E2" s="147" t="s">
        <v>1419</v>
      </c>
      <c r="F2" s="146" t="s">
        <v>1420</v>
      </c>
      <c r="G2" s="147" t="s">
        <v>1421</v>
      </c>
      <c r="H2" s="147" t="s">
        <v>1422</v>
      </c>
      <c r="I2" s="146"/>
      <c r="J2" s="146"/>
      <c r="K2" s="147"/>
      <c r="L2" s="147"/>
      <c r="M2" s="146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</row>
    <row r="3" spans="1:42" ht="38.25">
      <c r="A3" s="145" t="s">
        <v>1423</v>
      </c>
      <c r="B3" s="145" t="s">
        <v>1424</v>
      </c>
      <c r="C3" s="147" t="s">
        <v>1425</v>
      </c>
      <c r="D3" s="147" t="s">
        <v>1426</v>
      </c>
      <c r="E3" s="147" t="s">
        <v>1427</v>
      </c>
      <c r="F3" s="146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</row>
    <row r="4" spans="1:42" ht="89.25">
      <c r="A4" s="145" t="s">
        <v>1428</v>
      </c>
      <c r="B4" s="145" t="s">
        <v>1429</v>
      </c>
      <c r="C4" s="147" t="s">
        <v>1430</v>
      </c>
      <c r="D4" s="147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</row>
    <row r="5" spans="1:42" ht="38.25">
      <c r="A5" s="145" t="s">
        <v>1431</v>
      </c>
      <c r="B5" s="145" t="s">
        <v>1432</v>
      </c>
      <c r="C5" s="150" t="s">
        <v>1433</v>
      </c>
      <c r="D5" s="150" t="s">
        <v>1434</v>
      </c>
      <c r="E5" s="150" t="s">
        <v>1435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</row>
    <row r="6" spans="1:42" ht="25.5">
      <c r="A6" s="145" t="s">
        <v>1436</v>
      </c>
      <c r="B6" s="145" t="s">
        <v>1437</v>
      </c>
      <c r="C6" s="150" t="s">
        <v>1438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</row>
    <row r="7" spans="1:42" ht="89.25">
      <c r="A7" s="145" t="s">
        <v>1439</v>
      </c>
      <c r="B7" s="145" t="s">
        <v>1440</v>
      </c>
      <c r="C7" s="147" t="s">
        <v>1441</v>
      </c>
      <c r="D7" s="147"/>
      <c r="E7" s="146"/>
      <c r="F7" s="146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</row>
    <row r="8" spans="1:42" ht="89.25">
      <c r="A8" s="145" t="s">
        <v>1442</v>
      </c>
      <c r="B8" s="145" t="s">
        <v>1443</v>
      </c>
      <c r="C8" s="147" t="s">
        <v>1444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50"/>
      <c r="AK8" s="150"/>
      <c r="AL8" s="150"/>
      <c r="AM8" s="150"/>
      <c r="AN8" s="150"/>
      <c r="AO8" s="150"/>
      <c r="AP8" s="150"/>
    </row>
    <row r="9" spans="1:42" ht="89.25">
      <c r="A9" s="145" t="s">
        <v>1442</v>
      </c>
      <c r="B9" s="145" t="s">
        <v>1445</v>
      </c>
      <c r="C9" s="146" t="s">
        <v>1446</v>
      </c>
      <c r="D9" s="146" t="s">
        <v>1447</v>
      </c>
      <c r="E9" s="147" t="s">
        <v>1448</v>
      </c>
      <c r="F9" s="146" t="s">
        <v>1449</v>
      </c>
      <c r="G9" s="146" t="s">
        <v>1450</v>
      </c>
      <c r="H9" s="147" t="s">
        <v>1451</v>
      </c>
      <c r="I9" s="146" t="s">
        <v>1452</v>
      </c>
      <c r="J9" s="146" t="s">
        <v>1453</v>
      </c>
      <c r="K9" s="146" t="s">
        <v>1454</v>
      </c>
      <c r="L9" s="146" t="s">
        <v>1455</v>
      </c>
      <c r="M9" s="147" t="s">
        <v>1456</v>
      </c>
      <c r="N9" s="146" t="s">
        <v>1457</v>
      </c>
      <c r="O9" s="147" t="s">
        <v>1458</v>
      </c>
      <c r="P9" s="146" t="s">
        <v>1459</v>
      </c>
      <c r="Q9" s="147" t="s">
        <v>1460</v>
      </c>
      <c r="R9" s="146" t="s">
        <v>1461</v>
      </c>
      <c r="S9" s="146" t="s">
        <v>1462</v>
      </c>
      <c r="T9" s="146" t="s">
        <v>1463</v>
      </c>
      <c r="U9" s="147" t="s">
        <v>1464</v>
      </c>
      <c r="V9" s="146" t="s">
        <v>1465</v>
      </c>
      <c r="W9" s="146" t="s">
        <v>1466</v>
      </c>
      <c r="X9" s="147" t="s">
        <v>1467</v>
      </c>
      <c r="Y9" s="146" t="s">
        <v>1468</v>
      </c>
      <c r="Z9" s="147" t="s">
        <v>1469</v>
      </c>
      <c r="AA9" s="146" t="s">
        <v>1470</v>
      </c>
      <c r="AB9" s="147" t="s">
        <v>1471</v>
      </c>
      <c r="AC9" s="147" t="s">
        <v>1472</v>
      </c>
      <c r="AD9" s="146" t="s">
        <v>1473</v>
      </c>
      <c r="AE9" s="146" t="s">
        <v>1474</v>
      </c>
      <c r="AF9" s="146" t="s">
        <v>1475</v>
      </c>
      <c r="AG9" s="146"/>
      <c r="AH9" s="146"/>
      <c r="AI9" s="146"/>
      <c r="AJ9" s="150"/>
      <c r="AK9" s="150"/>
      <c r="AL9" s="150"/>
      <c r="AM9" s="150"/>
      <c r="AN9" s="150"/>
      <c r="AO9" s="150"/>
      <c r="AP9" s="150"/>
    </row>
    <row r="10" spans="1:42" ht="89.25">
      <c r="A10" s="145" t="s">
        <v>1476</v>
      </c>
      <c r="B10" s="145" t="s">
        <v>1477</v>
      </c>
      <c r="C10" s="147" t="s">
        <v>1478</v>
      </c>
      <c r="D10" s="146" t="s">
        <v>1479</v>
      </c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</row>
    <row r="11" spans="1:42" ht="89.25">
      <c r="A11" s="145" t="s">
        <v>1480</v>
      </c>
      <c r="B11" s="145" t="s">
        <v>1481</v>
      </c>
      <c r="C11" s="146" t="s">
        <v>1482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</row>
    <row r="12" spans="1:42" ht="89.25">
      <c r="A12" s="145" t="s">
        <v>1483</v>
      </c>
      <c r="B12" s="145" t="s">
        <v>1484</v>
      </c>
      <c r="C12" s="147" t="s">
        <v>1485</v>
      </c>
      <c r="D12" s="146" t="s">
        <v>1486</v>
      </c>
      <c r="E12" s="147" t="s">
        <v>1487</v>
      </c>
      <c r="F12" s="146" t="s">
        <v>1488</v>
      </c>
      <c r="G12" s="146"/>
      <c r="H12" s="146"/>
      <c r="I12" s="147" t="s">
        <v>1489</v>
      </c>
      <c r="J12" s="146" t="s">
        <v>1490</v>
      </c>
      <c r="K12" s="147" t="s">
        <v>1491</v>
      </c>
      <c r="L12" s="146" t="s">
        <v>1492</v>
      </c>
      <c r="M12" s="146" t="s">
        <v>1493</v>
      </c>
      <c r="N12" s="146" t="s">
        <v>1494</v>
      </c>
      <c r="O12" s="146" t="s">
        <v>1495</v>
      </c>
      <c r="P12" s="147" t="s">
        <v>1496</v>
      </c>
      <c r="Q12" s="146" t="s">
        <v>1497</v>
      </c>
      <c r="R12" s="147" t="s">
        <v>1498</v>
      </c>
      <c r="S12" s="146" t="s">
        <v>1499</v>
      </c>
      <c r="T12" s="147" t="s">
        <v>1500</v>
      </c>
      <c r="U12" s="146" t="s">
        <v>1501</v>
      </c>
      <c r="V12" s="146" t="s">
        <v>1502</v>
      </c>
      <c r="W12" s="147" t="s">
        <v>1503</v>
      </c>
      <c r="X12" s="146" t="s">
        <v>1504</v>
      </c>
      <c r="Y12" s="147" t="s">
        <v>1505</v>
      </c>
      <c r="Z12" s="146" t="s">
        <v>1506</v>
      </c>
      <c r="AA12" s="147" t="s">
        <v>1507</v>
      </c>
      <c r="AB12" s="146" t="s">
        <v>1508</v>
      </c>
      <c r="AC12" s="146" t="s">
        <v>1509</v>
      </c>
      <c r="AD12" s="146" t="s">
        <v>1510</v>
      </c>
      <c r="AE12" s="147" t="s">
        <v>1511</v>
      </c>
      <c r="AF12" s="146" t="s">
        <v>1512</v>
      </c>
      <c r="AG12" s="146" t="s">
        <v>1513</v>
      </c>
      <c r="AH12" s="147" t="s">
        <v>1514</v>
      </c>
      <c r="AI12" s="147" t="s">
        <v>1515</v>
      </c>
      <c r="AJ12" s="150"/>
      <c r="AK12" s="150"/>
      <c r="AL12" s="150"/>
      <c r="AM12" s="150"/>
      <c r="AN12" s="150"/>
      <c r="AO12" s="150"/>
      <c r="AP12" s="150"/>
    </row>
    <row r="13" spans="1:42" ht="25.5">
      <c r="A13" s="145" t="s">
        <v>1516</v>
      </c>
      <c r="B13" s="145" t="s">
        <v>1517</v>
      </c>
      <c r="C13" s="146" t="s">
        <v>1518</v>
      </c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</row>
    <row r="14" spans="1:42" ht="38.25">
      <c r="A14" s="145" t="s">
        <v>1519</v>
      </c>
      <c r="B14" s="145" t="s">
        <v>1520</v>
      </c>
      <c r="C14" s="147" t="s">
        <v>1521</v>
      </c>
      <c r="D14" s="146" t="s">
        <v>1522</v>
      </c>
      <c r="E14" s="146"/>
      <c r="F14" s="146"/>
      <c r="G14" s="146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</row>
    <row r="15" spans="1:42" ht="63.75">
      <c r="A15" s="145" t="s">
        <v>1523</v>
      </c>
      <c r="B15" s="145" t="s">
        <v>1524</v>
      </c>
      <c r="C15" s="146"/>
      <c r="D15" s="146"/>
      <c r="E15" s="147" t="s">
        <v>1525</v>
      </c>
      <c r="F15" s="147"/>
      <c r="G15" s="147" t="s">
        <v>1526</v>
      </c>
      <c r="H15" s="147" t="s">
        <v>1527</v>
      </c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</row>
    <row r="16" spans="1:42" ht="51">
      <c r="A16" s="145" t="s">
        <v>1528</v>
      </c>
      <c r="B16" s="145" t="s">
        <v>1529</v>
      </c>
      <c r="C16" s="146" t="s">
        <v>1530</v>
      </c>
      <c r="D16" s="146" t="s">
        <v>1531</v>
      </c>
      <c r="E16" s="14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</row>
    <row r="17" spans="1:42" ht="102">
      <c r="A17" s="145" t="s">
        <v>1532</v>
      </c>
      <c r="B17" s="145" t="s">
        <v>1533</v>
      </c>
      <c r="C17" s="146" t="s">
        <v>1534</v>
      </c>
      <c r="D17" s="150" t="s">
        <v>1535</v>
      </c>
      <c r="E17" s="150" t="s">
        <v>1536</v>
      </c>
      <c r="F17" s="146"/>
      <c r="G17" s="146"/>
      <c r="H17" s="146" t="s">
        <v>1537</v>
      </c>
      <c r="I17" s="146"/>
      <c r="J17" s="146" t="s">
        <v>1538</v>
      </c>
      <c r="K17" s="146" t="s">
        <v>1539</v>
      </c>
      <c r="L17" s="146" t="s">
        <v>1540</v>
      </c>
      <c r="M17" s="146" t="s">
        <v>1541</v>
      </c>
      <c r="N17" s="146" t="s">
        <v>1542</v>
      </c>
      <c r="O17" s="146" t="s">
        <v>1543</v>
      </c>
      <c r="P17" s="146" t="s">
        <v>1544</v>
      </c>
      <c r="Q17" s="146" t="s">
        <v>1545</v>
      </c>
      <c r="R17" s="146" t="s">
        <v>1546</v>
      </c>
      <c r="S17" s="146" t="s">
        <v>1547</v>
      </c>
      <c r="T17" s="146" t="s">
        <v>1548</v>
      </c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</row>
    <row r="18" spans="1:42" ht="63.75">
      <c r="A18" s="145" t="s">
        <v>1549</v>
      </c>
      <c r="B18" s="145" t="s">
        <v>1550</v>
      </c>
      <c r="C18" s="147" t="s">
        <v>1551</v>
      </c>
      <c r="D18" s="147" t="s">
        <v>1552</v>
      </c>
      <c r="E18" s="147" t="s">
        <v>1553</v>
      </c>
      <c r="F18" s="146" t="s">
        <v>1554</v>
      </c>
      <c r="G18" s="146" t="s">
        <v>1555</v>
      </c>
      <c r="H18" s="146"/>
      <c r="I18" s="147"/>
      <c r="J18" s="146" t="s">
        <v>1556</v>
      </c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</row>
    <row r="19" spans="1:42" ht="76.5">
      <c r="A19" s="145" t="s">
        <v>1557</v>
      </c>
      <c r="B19" s="145" t="s">
        <v>1558</v>
      </c>
      <c r="C19" s="147" t="s">
        <v>1559</v>
      </c>
      <c r="D19" s="146" t="s">
        <v>1560</v>
      </c>
      <c r="E19" s="147" t="s">
        <v>1561</v>
      </c>
      <c r="F19" s="146"/>
      <c r="G19" s="146" t="s">
        <v>1562</v>
      </c>
      <c r="H19" s="146" t="s">
        <v>493</v>
      </c>
      <c r="I19" s="147"/>
      <c r="J19" s="147" t="s">
        <v>1563</v>
      </c>
      <c r="K19" s="146" t="s">
        <v>1564</v>
      </c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</row>
    <row r="20" spans="1:42" ht="38.25">
      <c r="A20" s="145" t="s">
        <v>1565</v>
      </c>
      <c r="B20" s="145" t="s">
        <v>1566</v>
      </c>
      <c r="C20" s="147" t="s">
        <v>1567</v>
      </c>
      <c r="D20" s="146"/>
      <c r="E20" s="146"/>
      <c r="F20" s="146"/>
      <c r="G20" s="146"/>
      <c r="H20" s="146"/>
      <c r="I20" s="146"/>
      <c r="J20" s="147" t="s">
        <v>1568</v>
      </c>
      <c r="K20" s="146" t="s">
        <v>1569</v>
      </c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</row>
    <row r="21" spans="1:42" ht="38.25">
      <c r="A21" s="145" t="s">
        <v>1570</v>
      </c>
      <c r="B21" s="145" t="s">
        <v>1571</v>
      </c>
      <c r="C21" s="146" t="s">
        <v>1572</v>
      </c>
      <c r="D21" s="147" t="s">
        <v>1573</v>
      </c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</row>
    <row r="22" spans="1:42" ht="51">
      <c r="A22" s="145" t="s">
        <v>1570</v>
      </c>
      <c r="B22" s="145" t="s">
        <v>1574</v>
      </c>
      <c r="C22" s="147"/>
      <c r="D22" s="147" t="s">
        <v>1575</v>
      </c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</row>
    <row r="23" spans="1:42" ht="76.5">
      <c r="A23" s="145" t="s">
        <v>1570</v>
      </c>
      <c r="B23" s="145" t="s">
        <v>1576</v>
      </c>
      <c r="C23" s="147" t="s">
        <v>1577</v>
      </c>
      <c r="D23" s="146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</row>
    <row r="24" spans="1:42" ht="38.25">
      <c r="A24" s="145" t="s">
        <v>1578</v>
      </c>
      <c r="B24" s="145" t="s">
        <v>1579</v>
      </c>
      <c r="C24" s="147" t="s">
        <v>1580</v>
      </c>
      <c r="D24" s="146"/>
      <c r="E24" s="146"/>
      <c r="F24" s="147"/>
      <c r="G24" s="146"/>
      <c r="H24" s="14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</row>
    <row r="25" spans="1:42" ht="63.75">
      <c r="A25" s="145" t="s">
        <v>1581</v>
      </c>
      <c r="B25" s="145" t="s">
        <v>1582</v>
      </c>
      <c r="C25" s="146" t="s">
        <v>1583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</row>
    <row r="26" spans="1:42" ht="89.25">
      <c r="A26" s="145" t="s">
        <v>1584</v>
      </c>
      <c r="B26" s="145" t="s">
        <v>1585</v>
      </c>
      <c r="C26" s="146"/>
      <c r="D26" s="146"/>
      <c r="E26" s="146" t="s">
        <v>1586</v>
      </c>
      <c r="F26" s="146" t="s">
        <v>1587</v>
      </c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</row>
    <row r="27" spans="1:42" ht="38.25">
      <c r="A27" s="145" t="s">
        <v>1588</v>
      </c>
      <c r="B27" s="145" t="s">
        <v>1589</v>
      </c>
      <c r="C27" s="146" t="s">
        <v>1590</v>
      </c>
      <c r="D27" s="146"/>
      <c r="E27" s="146"/>
      <c r="F27" s="146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</row>
    <row r="28" spans="1:42" ht="25.5">
      <c r="A28" s="145" t="s">
        <v>1591</v>
      </c>
      <c r="B28" s="145" t="s">
        <v>1592</v>
      </c>
      <c r="C28" s="147" t="s">
        <v>1593</v>
      </c>
      <c r="D28" s="146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</row>
    <row r="29" spans="1:42" ht="76.5">
      <c r="A29" s="145" t="s">
        <v>1594</v>
      </c>
      <c r="B29" s="145" t="s">
        <v>1595</v>
      </c>
      <c r="C29" s="146" t="s">
        <v>1596</v>
      </c>
      <c r="D29" s="146"/>
      <c r="E29" s="146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</row>
    <row r="30" spans="1:42" ht="38.25">
      <c r="A30" s="145" t="s">
        <v>1597</v>
      </c>
      <c r="B30" s="145" t="s">
        <v>1598</v>
      </c>
      <c r="C30" s="146" t="s">
        <v>1599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</row>
    <row r="31" spans="1:42" ht="63.75">
      <c r="A31" s="145" t="s">
        <v>1600</v>
      </c>
      <c r="B31" s="145" t="s">
        <v>1601</v>
      </c>
      <c r="C31" s="147" t="s">
        <v>1602</v>
      </c>
      <c r="D31" s="146" t="s">
        <v>1603</v>
      </c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</row>
    <row r="32" spans="1:42" ht="76.5">
      <c r="A32" s="145" t="s">
        <v>1604</v>
      </c>
      <c r="B32" s="145" t="s">
        <v>1605</v>
      </c>
      <c r="C32" s="147" t="s">
        <v>1606</v>
      </c>
      <c r="D32" s="147" t="s">
        <v>1607</v>
      </c>
      <c r="E32" s="146" t="s">
        <v>1608</v>
      </c>
      <c r="F32" s="146"/>
      <c r="G32" s="146"/>
      <c r="H32" s="146"/>
      <c r="I32" s="147" t="s">
        <v>1609</v>
      </c>
      <c r="J32" s="146" t="s">
        <v>1610</v>
      </c>
      <c r="K32" s="147" t="s">
        <v>1611</v>
      </c>
      <c r="L32" s="146" t="s">
        <v>1612</v>
      </c>
      <c r="M32" s="146" t="s">
        <v>1613</v>
      </c>
      <c r="N32" s="147" t="s">
        <v>1614</v>
      </c>
      <c r="O32" s="147" t="s">
        <v>1615</v>
      </c>
      <c r="P32" s="146" t="s">
        <v>1616</v>
      </c>
      <c r="Q32" s="146" t="s">
        <v>1617</v>
      </c>
      <c r="R32" s="146" t="s">
        <v>1058</v>
      </c>
      <c r="S32" s="147" t="s">
        <v>1618</v>
      </c>
      <c r="T32" s="147" t="s">
        <v>1619</v>
      </c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</row>
    <row r="33" spans="1:42" ht="102">
      <c r="A33" s="145" t="s">
        <v>116</v>
      </c>
      <c r="B33" s="145" t="s">
        <v>117</v>
      </c>
      <c r="C33" s="147" t="s">
        <v>1620</v>
      </c>
      <c r="D33" s="146" t="s">
        <v>1621</v>
      </c>
      <c r="E33" s="147" t="s">
        <v>118</v>
      </c>
      <c r="F33" s="146"/>
      <c r="G33" s="146"/>
      <c r="H33" s="147" t="s">
        <v>1622</v>
      </c>
      <c r="I33" s="146" t="s">
        <v>1623</v>
      </c>
      <c r="J33" s="146" t="s">
        <v>1624</v>
      </c>
      <c r="K33" s="146" t="s">
        <v>1625</v>
      </c>
      <c r="L33" s="146" t="s">
        <v>1626</v>
      </c>
      <c r="M33" s="147" t="s">
        <v>1627</v>
      </c>
      <c r="N33" s="146" t="s">
        <v>1628</v>
      </c>
      <c r="O33" s="146" t="s">
        <v>1629</v>
      </c>
      <c r="P33" s="146" t="s">
        <v>1630</v>
      </c>
      <c r="Q33" s="146" t="s">
        <v>1631</v>
      </c>
      <c r="R33" s="146" t="s">
        <v>1632</v>
      </c>
      <c r="S33" s="146" t="s">
        <v>1633</v>
      </c>
      <c r="T33" s="146" t="s">
        <v>1634</v>
      </c>
      <c r="U33" s="146" t="s">
        <v>1635</v>
      </c>
      <c r="V33" s="146" t="s">
        <v>1636</v>
      </c>
      <c r="W33" s="146" t="s">
        <v>1637</v>
      </c>
      <c r="X33" s="146" t="s">
        <v>1638</v>
      </c>
      <c r="Y33" s="146" t="s">
        <v>1639</v>
      </c>
      <c r="Z33" s="146" t="s">
        <v>1640</v>
      </c>
      <c r="AA33" s="146" t="s">
        <v>1641</v>
      </c>
      <c r="AB33" s="146" t="s">
        <v>1642</v>
      </c>
      <c r="AC33" s="146" t="s">
        <v>1643</v>
      </c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</row>
    <row r="34" spans="1:42" ht="51">
      <c r="A34" s="145" t="s">
        <v>116</v>
      </c>
      <c r="B34" s="145" t="s">
        <v>1644</v>
      </c>
      <c r="C34" s="146" t="s">
        <v>1645</v>
      </c>
      <c r="D34" s="147" t="s">
        <v>1646</v>
      </c>
      <c r="E34" s="146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</row>
    <row r="35" spans="1:42" ht="51">
      <c r="A35" s="145" t="s">
        <v>116</v>
      </c>
      <c r="B35" s="145" t="s">
        <v>1647</v>
      </c>
      <c r="C35" s="147"/>
      <c r="D35" s="147" t="s">
        <v>1648</v>
      </c>
      <c r="E35" s="146" t="s">
        <v>1649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</row>
    <row r="36" spans="1:42" ht="51">
      <c r="A36" s="145" t="s">
        <v>116</v>
      </c>
      <c r="B36" s="145" t="s">
        <v>1650</v>
      </c>
      <c r="C36" s="147" t="s">
        <v>1651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</row>
    <row r="37" spans="1:42" ht="89.25">
      <c r="A37" s="145" t="s">
        <v>1652</v>
      </c>
      <c r="B37" s="145" t="s">
        <v>1653</v>
      </c>
      <c r="C37" s="147" t="s">
        <v>1654</v>
      </c>
      <c r="D37" s="146" t="s">
        <v>1655</v>
      </c>
      <c r="E37" s="146"/>
      <c r="F37" s="146"/>
      <c r="G37" s="146" t="s">
        <v>1656</v>
      </c>
      <c r="H37" s="146" t="s">
        <v>1657</v>
      </c>
      <c r="I37" s="147" t="s">
        <v>1658</v>
      </c>
      <c r="J37" s="146" t="s">
        <v>1659</v>
      </c>
      <c r="K37" s="146" t="s">
        <v>1660</v>
      </c>
      <c r="L37" s="147" t="s">
        <v>1661</v>
      </c>
      <c r="M37" s="146" t="s">
        <v>1662</v>
      </c>
      <c r="N37" s="146" t="s">
        <v>1663</v>
      </c>
      <c r="O37" s="147" t="s">
        <v>1664</v>
      </c>
      <c r="P37" s="146" t="s">
        <v>1665</v>
      </c>
      <c r="Q37" s="146" t="s">
        <v>1666</v>
      </c>
      <c r="R37" s="146" t="s">
        <v>1667</v>
      </c>
      <c r="S37" s="146" t="s">
        <v>1668</v>
      </c>
      <c r="T37" s="147" t="s">
        <v>1669</v>
      </c>
      <c r="U37" s="146" t="s">
        <v>1670</v>
      </c>
      <c r="V37" s="147" t="s">
        <v>1671</v>
      </c>
      <c r="W37" s="146" t="s">
        <v>1672</v>
      </c>
      <c r="X37" s="147" t="s">
        <v>1673</v>
      </c>
      <c r="Y37" s="146" t="s">
        <v>1674</v>
      </c>
      <c r="Z37" s="146" t="s">
        <v>1675</v>
      </c>
      <c r="AA37" s="146" t="s">
        <v>1676</v>
      </c>
      <c r="AB37" s="147" t="s">
        <v>1677</v>
      </c>
      <c r="AC37" s="146" t="s">
        <v>1678</v>
      </c>
      <c r="AD37" s="146" t="s">
        <v>1679</v>
      </c>
      <c r="AE37" s="147" t="s">
        <v>1680</v>
      </c>
      <c r="AF37" s="146" t="s">
        <v>1681</v>
      </c>
      <c r="AG37" s="147" t="s">
        <v>1682</v>
      </c>
      <c r="AH37" s="146" t="s">
        <v>1683</v>
      </c>
      <c r="AI37" s="147" t="s">
        <v>1684</v>
      </c>
      <c r="AJ37" s="147" t="s">
        <v>1685</v>
      </c>
      <c r="AK37" s="146" t="s">
        <v>1686</v>
      </c>
      <c r="AL37" s="146" t="s">
        <v>1687</v>
      </c>
      <c r="AM37" s="146" t="s">
        <v>1688</v>
      </c>
      <c r="AN37" s="146" t="s">
        <v>1689</v>
      </c>
      <c r="AO37" s="146" t="s">
        <v>1690</v>
      </c>
      <c r="AP37" s="146" t="s">
        <v>1691</v>
      </c>
    </row>
    <row r="38" spans="1:42" ht="89.25">
      <c r="A38" s="145" t="s">
        <v>1692</v>
      </c>
      <c r="B38" s="145" t="s">
        <v>1693</v>
      </c>
      <c r="C38" s="147"/>
      <c r="D38" s="146"/>
      <c r="E38" s="147"/>
      <c r="F38" s="147"/>
      <c r="G38" s="147"/>
      <c r="H38" s="147"/>
      <c r="I38" s="147" t="s">
        <v>1694</v>
      </c>
      <c r="J38" s="147" t="s">
        <v>1695</v>
      </c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</row>
    <row r="39" spans="1:42" ht="25.5">
      <c r="A39" s="145" t="s">
        <v>1696</v>
      </c>
      <c r="B39" s="145" t="s">
        <v>1697</v>
      </c>
      <c r="C39" s="146" t="s">
        <v>1698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</row>
  </sheetData>
  <sheetProtection algorithmName="SHA-512" hashValue="yoDWdkubJSm22sKGB/odqAztpanvfxXnVT2dP+UWH1Sw73TTe6JVNs6Nuro7knW/iRHILTGT+Rm/s6UA73mvzw==" saltValue="AqzRrZQVLvabRI5xahcJ5A==" spinCount="100000" sheet="1" objects="1" scenarios="1" formatCells="0" formatColumns="0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CFFFF"/>
  </sheetPr>
  <dimension ref="A1:AMK174"/>
  <sheetViews>
    <sheetView zoomScaleNormal="100" workbookViewId="0">
      <selection activeCell="D9" sqref="D9"/>
    </sheetView>
  </sheetViews>
  <sheetFormatPr defaultRowHeight="15"/>
  <cols>
    <col min="1" max="1" width="43" style="151" customWidth="1"/>
    <col min="2" max="2" width="28.7109375" style="152" customWidth="1"/>
    <col min="3" max="5" width="12" style="153" customWidth="1"/>
    <col min="6" max="6" width="20.140625" style="154" customWidth="1"/>
    <col min="7" max="7" width="16.28515625" style="154" hidden="1" customWidth="1"/>
    <col min="8" max="8" width="16.28515625" style="155" hidden="1" customWidth="1"/>
    <col min="9" max="9" width="9.140625" style="155" hidden="1" customWidth="1"/>
    <col min="10" max="1025" width="9.140625" style="155" customWidth="1"/>
  </cols>
  <sheetData>
    <row r="1" spans="1:8">
      <c r="A1" s="156" t="s">
        <v>109</v>
      </c>
      <c r="B1" s="157" t="s">
        <v>110</v>
      </c>
      <c r="C1" s="158" t="s">
        <v>1699</v>
      </c>
      <c r="D1" s="158" t="s">
        <v>1700</v>
      </c>
      <c r="E1" s="158" t="s">
        <v>1701</v>
      </c>
      <c r="F1" s="158" t="s">
        <v>1702</v>
      </c>
      <c r="G1" s="159" t="s">
        <v>1703</v>
      </c>
      <c r="H1" s="160" t="s">
        <v>1704</v>
      </c>
    </row>
    <row r="2" spans="1:8">
      <c r="A2" s="161" t="s">
        <v>1705</v>
      </c>
      <c r="B2" s="162" t="s">
        <v>1706</v>
      </c>
      <c r="C2" s="163">
        <v>0.06</v>
      </c>
      <c r="D2" s="163">
        <v>0.03</v>
      </c>
      <c r="E2" s="163" t="s">
        <v>83</v>
      </c>
      <c r="F2" s="163" t="s">
        <v>83</v>
      </c>
      <c r="G2" s="164" t="s">
        <v>1707</v>
      </c>
      <c r="H2" s="160">
        <v>3.44</v>
      </c>
    </row>
    <row r="3" spans="1:8">
      <c r="A3" s="161" t="s">
        <v>1705</v>
      </c>
      <c r="B3" s="162" t="s">
        <v>1708</v>
      </c>
      <c r="C3" s="163">
        <v>0.1</v>
      </c>
      <c r="D3" s="163">
        <v>7.0000000000000007E-2</v>
      </c>
      <c r="E3" s="163">
        <v>0.12</v>
      </c>
      <c r="F3" s="163" t="s">
        <v>83</v>
      </c>
      <c r="G3" s="164" t="s">
        <v>1707</v>
      </c>
      <c r="H3" s="160">
        <v>3.44</v>
      </c>
    </row>
    <row r="4" spans="1:8">
      <c r="A4" s="161" t="s">
        <v>1705</v>
      </c>
      <c r="B4" s="162" t="s">
        <v>1709</v>
      </c>
      <c r="C4" s="163">
        <v>0.06</v>
      </c>
      <c r="D4" s="163">
        <v>0.06</v>
      </c>
      <c r="E4" s="163">
        <v>0.11</v>
      </c>
      <c r="F4" s="163" t="s">
        <v>83</v>
      </c>
      <c r="G4" s="164" t="s">
        <v>1707</v>
      </c>
      <c r="H4" s="160">
        <v>3.44</v>
      </c>
    </row>
    <row r="5" spans="1:8">
      <c r="A5" s="161" t="s">
        <v>1705</v>
      </c>
      <c r="B5" s="162" t="s">
        <v>1710</v>
      </c>
      <c r="C5" s="163">
        <v>0.18</v>
      </c>
      <c r="D5" s="163">
        <v>0.1</v>
      </c>
      <c r="E5" s="163">
        <v>0.12</v>
      </c>
      <c r="F5" s="163" t="s">
        <v>83</v>
      </c>
      <c r="G5" s="164" t="s">
        <v>1707</v>
      </c>
      <c r="H5" s="160">
        <v>3.44</v>
      </c>
    </row>
    <row r="6" spans="1:8">
      <c r="A6" s="161" t="s">
        <v>1705</v>
      </c>
      <c r="B6" s="162" t="s">
        <v>1711</v>
      </c>
      <c r="C6" s="163">
        <v>0.15</v>
      </c>
      <c r="D6" s="163">
        <v>0.15</v>
      </c>
      <c r="E6" s="163">
        <v>0.2</v>
      </c>
      <c r="F6" s="163" t="s">
        <v>83</v>
      </c>
      <c r="G6" s="164" t="s">
        <v>1707</v>
      </c>
      <c r="H6" s="160">
        <v>3.44</v>
      </c>
    </row>
    <row r="7" spans="1:8">
      <c r="A7" s="161" t="s">
        <v>1705</v>
      </c>
      <c r="B7" s="162" t="s">
        <v>1708</v>
      </c>
      <c r="C7" s="163">
        <v>0.1</v>
      </c>
      <c r="D7" s="163">
        <v>7.0000000000000007E-2</v>
      </c>
      <c r="E7" s="163">
        <v>0.12</v>
      </c>
      <c r="F7" s="163" t="s">
        <v>83</v>
      </c>
      <c r="G7" s="164" t="s">
        <v>1707</v>
      </c>
      <c r="H7" s="160">
        <v>3.44</v>
      </c>
    </row>
    <row r="8" spans="1:8">
      <c r="A8" s="161" t="s">
        <v>1705</v>
      </c>
      <c r="B8" s="162" t="s">
        <v>1712</v>
      </c>
      <c r="C8" s="163">
        <v>7.0000000000000007E-2</v>
      </c>
      <c r="D8" s="163">
        <v>0.02</v>
      </c>
      <c r="E8" s="163">
        <v>0.03</v>
      </c>
      <c r="F8" s="163" t="s">
        <v>83</v>
      </c>
      <c r="G8" s="164" t="s">
        <v>1707</v>
      </c>
      <c r="H8" s="160">
        <v>3.08</v>
      </c>
    </row>
    <row r="9" spans="1:8">
      <c r="A9" s="161" t="s">
        <v>1713</v>
      </c>
      <c r="B9" s="162" t="s">
        <v>1714</v>
      </c>
      <c r="C9" s="163">
        <v>6.5000000000000002E-2</v>
      </c>
      <c r="D9" s="163">
        <v>0.06</v>
      </c>
      <c r="E9" s="163">
        <v>2.5000000000000001E-2</v>
      </c>
      <c r="F9" s="163" t="s">
        <v>83</v>
      </c>
      <c r="G9" s="164" t="s">
        <v>1707</v>
      </c>
      <c r="H9" s="160">
        <v>3.08</v>
      </c>
    </row>
    <row r="10" spans="1:8">
      <c r="A10" s="161" t="s">
        <v>1713</v>
      </c>
      <c r="B10" s="162" t="s">
        <v>1715</v>
      </c>
      <c r="C10" s="163">
        <v>0.1</v>
      </c>
      <c r="D10" s="163">
        <v>0.08</v>
      </c>
      <c r="E10" s="163">
        <v>7.2499999999999995E-2</v>
      </c>
      <c r="F10" s="163" t="s">
        <v>83</v>
      </c>
      <c r="G10" s="164" t="s">
        <v>1707</v>
      </c>
      <c r="H10" s="160">
        <v>3.08</v>
      </c>
    </row>
    <row r="11" spans="1:8">
      <c r="A11" s="161" t="s">
        <v>1713</v>
      </c>
      <c r="B11" s="162" t="s">
        <v>1716</v>
      </c>
      <c r="C11" s="163">
        <v>0.14000000000000001</v>
      </c>
      <c r="D11" s="163">
        <v>0.09</v>
      </c>
      <c r="E11" s="163">
        <v>0.1</v>
      </c>
      <c r="F11" s="163" t="s">
        <v>83</v>
      </c>
      <c r="G11" s="164" t="s">
        <v>1707</v>
      </c>
      <c r="H11" s="160">
        <v>3.08</v>
      </c>
    </row>
    <row r="12" spans="1:8">
      <c r="A12" s="161" t="s">
        <v>1713</v>
      </c>
      <c r="B12" s="162" t="s">
        <v>1717</v>
      </c>
      <c r="C12" s="163">
        <v>0.08</v>
      </c>
      <c r="D12" s="163">
        <v>0.08</v>
      </c>
      <c r="E12" s="163" t="s">
        <v>83</v>
      </c>
      <c r="F12" s="163" t="s">
        <v>83</v>
      </c>
      <c r="G12" s="164" t="s">
        <v>1707</v>
      </c>
      <c r="H12" s="160">
        <v>3.39</v>
      </c>
    </row>
    <row r="13" spans="1:8" ht="38.25">
      <c r="A13" s="161" t="s">
        <v>1718</v>
      </c>
      <c r="B13" s="162" t="s">
        <v>1719</v>
      </c>
      <c r="C13" s="163">
        <v>0.105</v>
      </c>
      <c r="D13" s="163">
        <v>0.04</v>
      </c>
      <c r="E13" s="163">
        <v>0.04</v>
      </c>
      <c r="F13" s="163" t="s">
        <v>83</v>
      </c>
      <c r="G13" s="164" t="s">
        <v>1707</v>
      </c>
      <c r="H13" s="160">
        <v>3.14</v>
      </c>
    </row>
    <row r="14" spans="1:8" ht="25.5">
      <c r="A14" s="161" t="s">
        <v>1720</v>
      </c>
      <c r="B14" s="162" t="s">
        <v>1721</v>
      </c>
      <c r="C14" s="163">
        <v>6.5000000000000002E-2</v>
      </c>
      <c r="D14" s="163">
        <v>0.03</v>
      </c>
      <c r="E14" s="163">
        <v>0.03</v>
      </c>
      <c r="F14" s="163">
        <v>0.08</v>
      </c>
      <c r="G14" s="164" t="s">
        <v>1707</v>
      </c>
      <c r="H14" s="160">
        <v>3</v>
      </c>
    </row>
    <row r="15" spans="1:8" ht="25.5">
      <c r="A15" s="161" t="s">
        <v>1722</v>
      </c>
      <c r="B15" s="162" t="s">
        <v>1723</v>
      </c>
      <c r="C15" s="163" t="s">
        <v>83</v>
      </c>
      <c r="D15" s="163" t="s">
        <v>83</v>
      </c>
      <c r="E15" s="163" t="s">
        <v>83</v>
      </c>
      <c r="F15" s="163">
        <v>0.08</v>
      </c>
      <c r="G15" s="164" t="s">
        <v>1707</v>
      </c>
      <c r="H15" s="160">
        <v>3</v>
      </c>
    </row>
    <row r="16" spans="1:8">
      <c r="A16" s="161" t="s">
        <v>1722</v>
      </c>
      <c r="B16" s="162" t="s">
        <v>1724</v>
      </c>
      <c r="C16" s="163" t="s">
        <v>83</v>
      </c>
      <c r="D16" s="163" t="s">
        <v>83</v>
      </c>
      <c r="E16" s="163" t="s">
        <v>83</v>
      </c>
      <c r="F16" s="163">
        <v>0.05</v>
      </c>
      <c r="G16" s="164" t="s">
        <v>1707</v>
      </c>
      <c r="H16" s="160">
        <v>2.31</v>
      </c>
    </row>
    <row r="17" spans="1:8">
      <c r="A17" s="161" t="s">
        <v>1725</v>
      </c>
      <c r="B17" s="162" t="s">
        <v>1726</v>
      </c>
      <c r="C17" s="163">
        <v>0.06</v>
      </c>
      <c r="D17" s="163">
        <v>0.04</v>
      </c>
      <c r="E17" s="163">
        <v>0.05</v>
      </c>
      <c r="F17" s="163" t="s">
        <v>83</v>
      </c>
      <c r="G17" s="164" t="s">
        <v>1727</v>
      </c>
      <c r="H17" s="160">
        <v>3.48</v>
      </c>
    </row>
    <row r="18" spans="1:8">
      <c r="A18" s="161" t="s">
        <v>1728</v>
      </c>
      <c r="B18" s="162" t="s">
        <v>1729</v>
      </c>
      <c r="C18" s="163" t="s">
        <v>83</v>
      </c>
      <c r="D18" s="163" t="s">
        <v>83</v>
      </c>
      <c r="E18" s="163" t="s">
        <v>83</v>
      </c>
      <c r="F18" s="163">
        <v>0.08</v>
      </c>
      <c r="G18" s="164" t="s">
        <v>1707</v>
      </c>
      <c r="H18" s="160">
        <v>3.08</v>
      </c>
    </row>
    <row r="19" spans="1:8">
      <c r="A19" s="161" t="s">
        <v>1730</v>
      </c>
      <c r="B19" s="162" t="s">
        <v>1731</v>
      </c>
      <c r="C19" s="163">
        <v>0.06</v>
      </c>
      <c r="D19" s="163">
        <v>0.06</v>
      </c>
      <c r="E19" s="163" t="s">
        <v>83</v>
      </c>
      <c r="F19" s="163" t="s">
        <v>83</v>
      </c>
      <c r="G19" s="164" t="s">
        <v>1707</v>
      </c>
      <c r="H19" s="160">
        <v>3.3</v>
      </c>
    </row>
    <row r="20" spans="1:8">
      <c r="A20" s="161" t="s">
        <v>1732</v>
      </c>
      <c r="B20" s="162" t="s">
        <v>1733</v>
      </c>
      <c r="C20" s="163">
        <v>0.09</v>
      </c>
      <c r="D20" s="163">
        <v>6.5000000000000002E-2</v>
      </c>
      <c r="E20" s="163">
        <v>0.03</v>
      </c>
      <c r="F20" s="163" t="s">
        <v>83</v>
      </c>
      <c r="G20" s="164" t="s">
        <v>1707</v>
      </c>
      <c r="H20" s="160">
        <v>3</v>
      </c>
    </row>
    <row r="21" spans="1:8" ht="25.5">
      <c r="A21" s="161" t="s">
        <v>1734</v>
      </c>
      <c r="B21" s="162" t="s">
        <v>1735</v>
      </c>
      <c r="C21" s="163">
        <v>0.06</v>
      </c>
      <c r="D21" s="163">
        <v>0.06</v>
      </c>
      <c r="E21" s="163" t="s">
        <v>83</v>
      </c>
      <c r="F21" s="163" t="s">
        <v>83</v>
      </c>
      <c r="G21" s="164" t="s">
        <v>1727</v>
      </c>
      <c r="H21" s="160">
        <v>2.46</v>
      </c>
    </row>
    <row r="22" spans="1:8" ht="25.5">
      <c r="A22" s="161" t="s">
        <v>1736</v>
      </c>
      <c r="B22" s="162" t="s">
        <v>1737</v>
      </c>
      <c r="C22" s="163">
        <v>8.4000000000000005E-2</v>
      </c>
      <c r="D22" s="163">
        <v>5.3999999999999999E-2</v>
      </c>
      <c r="E22" s="163">
        <v>3.5000000000000003E-2</v>
      </c>
      <c r="F22" s="163" t="s">
        <v>83</v>
      </c>
      <c r="G22" s="164" t="s">
        <v>1727</v>
      </c>
      <c r="H22" s="160">
        <v>2.4700000000000002</v>
      </c>
    </row>
    <row r="23" spans="1:8">
      <c r="A23" s="161" t="s">
        <v>1736</v>
      </c>
      <c r="B23" s="162" t="s">
        <v>1738</v>
      </c>
      <c r="C23" s="163">
        <v>0.13</v>
      </c>
      <c r="D23" s="163">
        <v>7.0000000000000007E-2</v>
      </c>
      <c r="E23" s="163" t="s">
        <v>83</v>
      </c>
      <c r="F23" s="163" t="s">
        <v>83</v>
      </c>
      <c r="G23" s="164" t="s">
        <v>1727</v>
      </c>
      <c r="H23" s="160">
        <v>2.46</v>
      </c>
    </row>
    <row r="24" spans="1:8">
      <c r="A24" s="161" t="s">
        <v>1736</v>
      </c>
      <c r="B24" s="162" t="s">
        <v>1739</v>
      </c>
      <c r="C24" s="163">
        <v>0.21</v>
      </c>
      <c r="D24" s="163">
        <v>7.0000000000000007E-2</v>
      </c>
      <c r="E24" s="163">
        <v>7.0000000000000007E-2</v>
      </c>
      <c r="F24" s="163" t="s">
        <v>83</v>
      </c>
      <c r="G24" s="164" t="s">
        <v>1727</v>
      </c>
      <c r="H24" s="160">
        <v>2.4700000000000002</v>
      </c>
    </row>
    <row r="25" spans="1:8" ht="25.5">
      <c r="A25" s="161" t="s">
        <v>1736</v>
      </c>
      <c r="B25" s="162" t="s">
        <v>1740</v>
      </c>
      <c r="C25" s="163">
        <v>8.4000000000000005E-2</v>
      </c>
      <c r="D25" s="163">
        <v>5.3999999999999999E-2</v>
      </c>
      <c r="E25" s="163">
        <v>3.5000000000000003E-2</v>
      </c>
      <c r="F25" s="163" t="s">
        <v>83</v>
      </c>
      <c r="G25" s="164" t="s">
        <v>1707</v>
      </c>
      <c r="H25" s="160">
        <v>4.33</v>
      </c>
    </row>
    <row r="26" spans="1:8">
      <c r="A26" s="161" t="s">
        <v>1741</v>
      </c>
      <c r="B26" s="162" t="s">
        <v>1742</v>
      </c>
      <c r="C26" s="163">
        <v>0.18</v>
      </c>
      <c r="D26" s="163">
        <v>0.11</v>
      </c>
      <c r="E26" s="163" t="s">
        <v>83</v>
      </c>
      <c r="F26" s="163" t="s">
        <v>83</v>
      </c>
      <c r="G26" s="164" t="s">
        <v>1707</v>
      </c>
      <c r="H26" s="160">
        <v>3.15</v>
      </c>
    </row>
    <row r="27" spans="1:8" ht="25.5">
      <c r="A27" s="161" t="s">
        <v>1743</v>
      </c>
      <c r="B27" s="162" t="s">
        <v>1744</v>
      </c>
      <c r="C27" s="163">
        <v>0.1</v>
      </c>
      <c r="D27" s="163">
        <v>7.0000000000000007E-2</v>
      </c>
      <c r="E27" s="163">
        <v>0.12</v>
      </c>
      <c r="F27" s="163" t="s">
        <v>83</v>
      </c>
      <c r="G27" s="164" t="s">
        <v>1727</v>
      </c>
      <c r="H27" s="160">
        <v>2.8</v>
      </c>
    </row>
    <row r="28" spans="1:8">
      <c r="A28" s="161" t="s">
        <v>1745</v>
      </c>
      <c r="B28" s="162" t="s">
        <v>1746</v>
      </c>
      <c r="C28" s="163" t="s">
        <v>83</v>
      </c>
      <c r="D28" s="163" t="s">
        <v>83</v>
      </c>
      <c r="E28" s="163" t="s">
        <v>83</v>
      </c>
      <c r="F28" s="163">
        <v>0.15</v>
      </c>
      <c r="G28" s="164" t="s">
        <v>1707</v>
      </c>
      <c r="H28" s="160">
        <v>3.14</v>
      </c>
    </row>
    <row r="29" spans="1:8" ht="25.5">
      <c r="A29" s="161" t="s">
        <v>1747</v>
      </c>
      <c r="B29" s="162" t="s">
        <v>1748</v>
      </c>
      <c r="C29" s="163">
        <v>0.09</v>
      </c>
      <c r="D29" s="163">
        <v>0.04</v>
      </c>
      <c r="E29" s="163">
        <v>0.08</v>
      </c>
      <c r="F29" s="163">
        <v>0.08</v>
      </c>
      <c r="G29" s="164" t="s">
        <v>1727</v>
      </c>
      <c r="H29" s="160">
        <v>2.69</v>
      </c>
    </row>
    <row r="30" spans="1:8" ht="51">
      <c r="A30" s="161" t="s">
        <v>1749</v>
      </c>
      <c r="B30" s="162" t="s">
        <v>1750</v>
      </c>
      <c r="C30" s="163">
        <v>4.4999999999999998E-2</v>
      </c>
      <c r="D30" s="163">
        <v>2.5000000000000001E-2</v>
      </c>
      <c r="E30" s="163">
        <v>0.02</v>
      </c>
      <c r="F30" s="163" t="s">
        <v>83</v>
      </c>
      <c r="G30" s="164" t="s">
        <v>1727</v>
      </c>
      <c r="H30" s="160">
        <v>2.5</v>
      </c>
    </row>
    <row r="31" spans="1:8">
      <c r="A31" s="161" t="s">
        <v>1749</v>
      </c>
      <c r="B31" s="162" t="s">
        <v>1751</v>
      </c>
      <c r="C31" s="163">
        <v>4.4999999999999998E-2</v>
      </c>
      <c r="D31" s="163">
        <v>2.5000000000000001E-2</v>
      </c>
      <c r="E31" s="163">
        <v>0.02</v>
      </c>
      <c r="F31" s="163" t="s">
        <v>83</v>
      </c>
      <c r="G31" s="164" t="s">
        <v>1707</v>
      </c>
      <c r="H31" s="160">
        <v>3.23</v>
      </c>
    </row>
    <row r="32" spans="1:8">
      <c r="A32" s="161" t="s">
        <v>1752</v>
      </c>
      <c r="B32" s="162" t="s">
        <v>1753</v>
      </c>
      <c r="C32" s="163" t="s">
        <v>83</v>
      </c>
      <c r="D32" s="163" t="s">
        <v>83</v>
      </c>
      <c r="E32" s="163" t="s">
        <v>83</v>
      </c>
      <c r="F32" s="163">
        <v>0.105</v>
      </c>
      <c r="G32" s="164" t="s">
        <v>1707</v>
      </c>
      <c r="H32" s="160">
        <v>3.23</v>
      </c>
    </row>
    <row r="33" spans="1:8">
      <c r="A33" s="161" t="s">
        <v>1752</v>
      </c>
      <c r="B33" s="162" t="s">
        <v>1754</v>
      </c>
      <c r="C33" s="163">
        <v>0.12</v>
      </c>
      <c r="D33" s="163">
        <v>0.12</v>
      </c>
      <c r="E33" s="163" t="s">
        <v>83</v>
      </c>
      <c r="F33" s="163" t="s">
        <v>83</v>
      </c>
      <c r="G33" s="164" t="s">
        <v>1707</v>
      </c>
      <c r="H33" s="160">
        <v>3.24</v>
      </c>
    </row>
    <row r="34" spans="1:8">
      <c r="A34" s="161" t="s">
        <v>1752</v>
      </c>
      <c r="B34" s="162" t="s">
        <v>1755</v>
      </c>
      <c r="C34" s="163" t="s">
        <v>83</v>
      </c>
      <c r="D34" s="163" t="s">
        <v>83</v>
      </c>
      <c r="E34" s="163" t="s">
        <v>83</v>
      </c>
      <c r="F34" s="163">
        <v>0.105</v>
      </c>
      <c r="G34" s="164" t="s">
        <v>1707</v>
      </c>
      <c r="H34" s="160">
        <v>3.15</v>
      </c>
    </row>
    <row r="35" spans="1:8">
      <c r="A35" s="161" t="s">
        <v>1756</v>
      </c>
      <c r="B35" s="162" t="s">
        <v>1757</v>
      </c>
      <c r="C35" s="163">
        <v>0.11899999999999999</v>
      </c>
      <c r="D35" s="163">
        <v>0.02</v>
      </c>
      <c r="E35" s="163">
        <v>0.05</v>
      </c>
      <c r="F35" s="163" t="s">
        <v>83</v>
      </c>
      <c r="G35" s="164" t="s">
        <v>1707</v>
      </c>
      <c r="H35" s="160">
        <v>3.49</v>
      </c>
    </row>
    <row r="36" spans="1:8">
      <c r="A36" s="161" t="s">
        <v>1756</v>
      </c>
      <c r="B36" s="162" t="s">
        <v>1758</v>
      </c>
      <c r="C36" s="163">
        <v>0.11899999999999999</v>
      </c>
      <c r="D36" s="163">
        <v>0.08</v>
      </c>
      <c r="E36" s="163" t="s">
        <v>83</v>
      </c>
      <c r="F36" s="163" t="s">
        <v>83</v>
      </c>
      <c r="G36" s="164" t="s">
        <v>1727</v>
      </c>
      <c r="H36" s="160">
        <v>2.5299999999999998</v>
      </c>
    </row>
    <row r="37" spans="1:8">
      <c r="A37" s="161" t="s">
        <v>1759</v>
      </c>
      <c r="B37" s="162" t="s">
        <v>1760</v>
      </c>
      <c r="C37" s="163">
        <v>0.112</v>
      </c>
      <c r="D37" s="163">
        <v>7.0000000000000007E-2</v>
      </c>
      <c r="E37" s="163">
        <v>0.05</v>
      </c>
      <c r="F37" s="163" t="s">
        <v>83</v>
      </c>
      <c r="G37" s="164" t="s">
        <v>1727</v>
      </c>
      <c r="H37" s="160">
        <v>2.59</v>
      </c>
    </row>
    <row r="38" spans="1:8" ht="25.5">
      <c r="A38" s="161" t="s">
        <v>1759</v>
      </c>
      <c r="B38" s="162" t="s">
        <v>1761</v>
      </c>
      <c r="C38" s="163">
        <v>0.11</v>
      </c>
      <c r="D38" s="163" t="s">
        <v>83</v>
      </c>
      <c r="E38" s="163">
        <v>0.05</v>
      </c>
      <c r="F38" s="163" t="s">
        <v>83</v>
      </c>
      <c r="G38" s="164" t="s">
        <v>1707</v>
      </c>
      <c r="H38" s="160">
        <v>3.39</v>
      </c>
    </row>
    <row r="39" spans="1:8" ht="25.5">
      <c r="A39" s="161" t="s">
        <v>1762</v>
      </c>
      <c r="B39" s="162" t="s">
        <v>1763</v>
      </c>
      <c r="C39" s="163">
        <v>0.08</v>
      </c>
      <c r="D39" s="163">
        <v>0.05</v>
      </c>
      <c r="E39" s="163">
        <v>7.0000000000000007E-2</v>
      </c>
      <c r="F39" s="163">
        <v>0.1</v>
      </c>
      <c r="G39" s="164" t="s">
        <v>1707</v>
      </c>
      <c r="H39" s="160">
        <v>3.59</v>
      </c>
    </row>
    <row r="40" spans="1:8" ht="38.25">
      <c r="A40" s="161" t="s">
        <v>1764</v>
      </c>
      <c r="B40" s="162" t="s">
        <v>1765</v>
      </c>
      <c r="C40" s="163">
        <v>0.1</v>
      </c>
      <c r="D40" s="163">
        <v>0.05</v>
      </c>
      <c r="E40" s="163">
        <v>0.1</v>
      </c>
      <c r="F40" s="163" t="s">
        <v>83</v>
      </c>
      <c r="G40" s="164" t="s">
        <v>1727</v>
      </c>
      <c r="H40" s="160">
        <v>2.69</v>
      </c>
    </row>
    <row r="41" spans="1:8">
      <c r="A41" s="161" t="s">
        <v>1766</v>
      </c>
      <c r="B41" s="162" t="s">
        <v>1767</v>
      </c>
      <c r="C41" s="163">
        <v>0.08</v>
      </c>
      <c r="D41" s="163">
        <v>7.0000000000000007E-2</v>
      </c>
      <c r="E41" s="163" t="s">
        <v>83</v>
      </c>
      <c r="F41" s="163" t="s">
        <v>83</v>
      </c>
      <c r="G41" s="164" t="s">
        <v>1727</v>
      </c>
      <c r="H41" s="160">
        <v>2.66</v>
      </c>
    </row>
    <row r="42" spans="1:8">
      <c r="A42" s="161" t="s">
        <v>1768</v>
      </c>
      <c r="B42" s="162" t="s">
        <v>1769</v>
      </c>
      <c r="C42" s="163">
        <v>4.4999999999999998E-2</v>
      </c>
      <c r="D42" s="163">
        <v>0.04</v>
      </c>
      <c r="E42" s="163" t="s">
        <v>83</v>
      </c>
      <c r="F42" s="163" t="s">
        <v>83</v>
      </c>
      <c r="G42" s="164" t="s">
        <v>1707</v>
      </c>
      <c r="H42" s="160">
        <v>3.87</v>
      </c>
    </row>
    <row r="43" spans="1:8">
      <c r="A43" s="161" t="s">
        <v>1770</v>
      </c>
      <c r="B43" s="162" t="s">
        <v>1770</v>
      </c>
      <c r="C43" s="163" t="s">
        <v>83</v>
      </c>
      <c r="D43" s="163" t="s">
        <v>83</v>
      </c>
      <c r="E43" s="163" t="s">
        <v>83</v>
      </c>
      <c r="F43" s="163">
        <v>0.18</v>
      </c>
      <c r="G43" s="164" t="s">
        <v>1707</v>
      </c>
      <c r="H43" s="160">
        <v>3.87</v>
      </c>
    </row>
    <row r="44" spans="1:8">
      <c r="A44" s="161" t="s">
        <v>1770</v>
      </c>
      <c r="B44" s="162" t="s">
        <v>1771</v>
      </c>
      <c r="C44" s="163" t="s">
        <v>83</v>
      </c>
      <c r="D44" s="163" t="s">
        <v>83</v>
      </c>
      <c r="E44" s="163" t="s">
        <v>83</v>
      </c>
      <c r="F44" s="163">
        <v>0.18</v>
      </c>
      <c r="G44" s="164" t="s">
        <v>1707</v>
      </c>
      <c r="H44" s="160">
        <v>3.37</v>
      </c>
    </row>
    <row r="45" spans="1:8">
      <c r="A45" s="161" t="s">
        <v>1770</v>
      </c>
      <c r="B45" s="162" t="s">
        <v>1772</v>
      </c>
      <c r="C45" s="163" t="s">
        <v>83</v>
      </c>
      <c r="D45" s="163" t="s">
        <v>83</v>
      </c>
      <c r="E45" s="163" t="s">
        <v>83</v>
      </c>
      <c r="F45" s="163">
        <v>0.25</v>
      </c>
      <c r="G45" s="164" t="s">
        <v>1707</v>
      </c>
      <c r="H45" s="160">
        <v>3.36</v>
      </c>
    </row>
    <row r="46" spans="1:8">
      <c r="A46" s="161" t="s">
        <v>1773</v>
      </c>
      <c r="B46" s="162" t="s">
        <v>1774</v>
      </c>
      <c r="C46" s="163">
        <v>0.1</v>
      </c>
      <c r="D46" s="163">
        <v>0.08</v>
      </c>
      <c r="E46" s="163">
        <v>0.09</v>
      </c>
      <c r="F46" s="163">
        <v>0.09</v>
      </c>
      <c r="G46" s="164" t="s">
        <v>1707</v>
      </c>
      <c r="H46" s="160">
        <v>3.36</v>
      </c>
    </row>
    <row r="47" spans="1:8">
      <c r="A47" s="161" t="s">
        <v>1773</v>
      </c>
      <c r="B47" s="162" t="s">
        <v>1775</v>
      </c>
      <c r="C47" s="163">
        <v>0.13</v>
      </c>
      <c r="D47" s="163">
        <v>0.1</v>
      </c>
      <c r="E47" s="163">
        <v>0.09</v>
      </c>
      <c r="F47" s="163">
        <v>0.09</v>
      </c>
      <c r="G47" s="164" t="s">
        <v>1707</v>
      </c>
      <c r="H47" s="160">
        <v>3.08</v>
      </c>
    </row>
    <row r="48" spans="1:8">
      <c r="A48" s="161" t="s">
        <v>1776</v>
      </c>
      <c r="B48" s="162" t="s">
        <v>1776</v>
      </c>
      <c r="C48" s="163">
        <v>0.11</v>
      </c>
      <c r="D48" s="163">
        <v>0.11</v>
      </c>
      <c r="E48" s="163">
        <v>0.11</v>
      </c>
      <c r="F48" s="163" t="s">
        <v>83</v>
      </c>
      <c r="G48" s="164" t="s">
        <v>1707</v>
      </c>
      <c r="H48" s="160">
        <v>3.42</v>
      </c>
    </row>
    <row r="49" spans="1:8" ht="25.5">
      <c r="A49" s="161" t="s">
        <v>1776</v>
      </c>
      <c r="B49" s="162" t="s">
        <v>1777</v>
      </c>
      <c r="C49" s="163">
        <v>9.2499999999999999E-2</v>
      </c>
      <c r="D49" s="163" t="s">
        <v>83</v>
      </c>
      <c r="E49" s="163" t="s">
        <v>83</v>
      </c>
      <c r="F49" s="163" t="s">
        <v>83</v>
      </c>
      <c r="G49" s="164" t="s">
        <v>1707</v>
      </c>
      <c r="H49" s="160">
        <v>3.08</v>
      </c>
    </row>
    <row r="50" spans="1:8">
      <c r="A50" s="161" t="s">
        <v>1776</v>
      </c>
      <c r="B50" s="162" t="s">
        <v>1778</v>
      </c>
      <c r="C50" s="163">
        <v>0.1</v>
      </c>
      <c r="D50" s="163">
        <v>0.1</v>
      </c>
      <c r="E50" s="163">
        <v>0.08</v>
      </c>
      <c r="F50" s="163" t="s">
        <v>83</v>
      </c>
      <c r="G50" s="164" t="s">
        <v>1727</v>
      </c>
      <c r="H50" s="160">
        <v>2.97</v>
      </c>
    </row>
    <row r="51" spans="1:8" ht="25.5">
      <c r="A51" s="161" t="s">
        <v>1779</v>
      </c>
      <c r="B51" s="162" t="s">
        <v>1780</v>
      </c>
      <c r="C51" s="163" t="s">
        <v>83</v>
      </c>
      <c r="D51" s="163" t="s">
        <v>83</v>
      </c>
      <c r="E51" s="163" t="s">
        <v>83</v>
      </c>
      <c r="F51" s="163">
        <v>0.08</v>
      </c>
      <c r="G51" s="164" t="s">
        <v>1707</v>
      </c>
      <c r="H51" s="160">
        <v>3.04</v>
      </c>
    </row>
    <row r="52" spans="1:8">
      <c r="A52" s="161" t="s">
        <v>1781</v>
      </c>
      <c r="B52" s="162" t="s">
        <v>1782</v>
      </c>
      <c r="C52" s="163">
        <v>0.124</v>
      </c>
      <c r="D52" s="163">
        <v>0.04</v>
      </c>
      <c r="E52" s="163" t="s">
        <v>83</v>
      </c>
      <c r="F52" s="163" t="s">
        <v>83</v>
      </c>
      <c r="G52" s="164" t="s">
        <v>1707</v>
      </c>
      <c r="H52" s="160">
        <v>3.06</v>
      </c>
    </row>
    <row r="53" spans="1:8" ht="51">
      <c r="A53" s="161" t="s">
        <v>1783</v>
      </c>
      <c r="B53" s="162" t="s">
        <v>1784</v>
      </c>
      <c r="C53" s="163" t="s">
        <v>83</v>
      </c>
      <c r="D53" s="163" t="s">
        <v>83</v>
      </c>
      <c r="E53" s="163" t="s">
        <v>83</v>
      </c>
      <c r="F53" s="163">
        <v>0.18</v>
      </c>
      <c r="G53" s="164" t="s">
        <v>1707</v>
      </c>
      <c r="H53" s="160">
        <v>3.22</v>
      </c>
    </row>
    <row r="54" spans="1:8" ht="25.5">
      <c r="A54" s="161" t="s">
        <v>1785</v>
      </c>
      <c r="B54" s="162" t="s">
        <v>1786</v>
      </c>
      <c r="C54" s="163" t="s">
        <v>83</v>
      </c>
      <c r="D54" s="163" t="s">
        <v>83</v>
      </c>
      <c r="E54" s="163" t="s">
        <v>83</v>
      </c>
      <c r="F54" s="163">
        <v>0.2</v>
      </c>
      <c r="G54" s="164" t="s">
        <v>1707</v>
      </c>
      <c r="H54" s="160">
        <v>3.32</v>
      </c>
    </row>
    <row r="55" spans="1:8">
      <c r="A55" s="161" t="s">
        <v>1787</v>
      </c>
      <c r="B55" s="162" t="s">
        <v>1788</v>
      </c>
      <c r="C55" s="163" t="s">
        <v>83</v>
      </c>
      <c r="D55" s="163">
        <v>0.03</v>
      </c>
      <c r="E55" s="163" t="s">
        <v>83</v>
      </c>
      <c r="F55" s="163" t="s">
        <v>83</v>
      </c>
      <c r="G55" s="164" t="s">
        <v>1707</v>
      </c>
      <c r="H55" s="160">
        <v>3.39</v>
      </c>
    </row>
    <row r="56" spans="1:8">
      <c r="A56" s="161" t="s">
        <v>1787</v>
      </c>
      <c r="B56" s="162" t="s">
        <v>1789</v>
      </c>
      <c r="C56" s="163" t="s">
        <v>83</v>
      </c>
      <c r="D56" s="163">
        <v>0.05</v>
      </c>
      <c r="E56" s="163">
        <v>0.1</v>
      </c>
      <c r="F56" s="163" t="s">
        <v>83</v>
      </c>
      <c r="G56" s="164" t="s">
        <v>1707</v>
      </c>
      <c r="H56" s="160">
        <v>3.39</v>
      </c>
    </row>
    <row r="57" spans="1:8" ht="25.5">
      <c r="A57" s="161" t="s">
        <v>1790</v>
      </c>
      <c r="B57" s="162" t="s">
        <v>1791</v>
      </c>
      <c r="C57" s="163">
        <v>0.1</v>
      </c>
      <c r="D57" s="163">
        <v>0.09</v>
      </c>
      <c r="E57" s="163" t="s">
        <v>83</v>
      </c>
      <c r="F57" s="163" t="s">
        <v>83</v>
      </c>
      <c r="G57" s="164" t="s">
        <v>1707</v>
      </c>
      <c r="H57" s="160">
        <v>3.39</v>
      </c>
    </row>
    <row r="58" spans="1:8" ht="25.5">
      <c r="A58" s="161" t="s">
        <v>1790</v>
      </c>
      <c r="B58" s="162" t="s">
        <v>1792</v>
      </c>
      <c r="C58" s="163">
        <v>0.114</v>
      </c>
      <c r="D58" s="163">
        <v>6.4000000000000001E-2</v>
      </c>
      <c r="E58" s="163">
        <v>0.06</v>
      </c>
      <c r="F58" s="163" t="s">
        <v>83</v>
      </c>
      <c r="G58" s="164" t="s">
        <v>1707</v>
      </c>
      <c r="H58" s="160">
        <v>3.4</v>
      </c>
    </row>
    <row r="59" spans="1:8">
      <c r="A59" s="161" t="s">
        <v>1790</v>
      </c>
      <c r="B59" s="162" t="s">
        <v>1793</v>
      </c>
      <c r="C59" s="163">
        <v>0.114</v>
      </c>
      <c r="D59" s="163">
        <v>6.4000000000000001E-2</v>
      </c>
      <c r="E59" s="163">
        <v>0.05</v>
      </c>
      <c r="F59" s="163" t="s">
        <v>83</v>
      </c>
      <c r="G59" s="164" t="s">
        <v>1707</v>
      </c>
      <c r="H59" s="160">
        <v>3.4</v>
      </c>
    </row>
    <row r="60" spans="1:8" ht="25.5">
      <c r="A60" s="161" t="s">
        <v>1790</v>
      </c>
      <c r="B60" s="162" t="s">
        <v>1794</v>
      </c>
      <c r="C60" s="163">
        <v>0.1</v>
      </c>
      <c r="D60" s="163">
        <v>0.08</v>
      </c>
      <c r="E60" s="163" t="s">
        <v>83</v>
      </c>
      <c r="F60" s="163" t="s">
        <v>83</v>
      </c>
      <c r="G60" s="164" t="s">
        <v>1707</v>
      </c>
      <c r="H60" s="160">
        <v>3.4</v>
      </c>
    </row>
    <row r="61" spans="1:8" ht="25.5">
      <c r="A61" s="161" t="s">
        <v>1790</v>
      </c>
      <c r="B61" s="162" t="s">
        <v>1795</v>
      </c>
      <c r="C61" s="163">
        <v>0.114</v>
      </c>
      <c r="D61" s="163">
        <v>0.11</v>
      </c>
      <c r="E61" s="163" t="s">
        <v>83</v>
      </c>
      <c r="F61" s="163" t="s">
        <v>83</v>
      </c>
      <c r="G61" s="164" t="s">
        <v>1707</v>
      </c>
      <c r="H61" s="160">
        <v>3.44</v>
      </c>
    </row>
    <row r="62" spans="1:8" ht="25.5">
      <c r="A62" s="161" t="s">
        <v>1790</v>
      </c>
      <c r="B62" s="162" t="s">
        <v>1796</v>
      </c>
      <c r="C62" s="163">
        <v>0.06</v>
      </c>
      <c r="D62" s="163">
        <v>0.1</v>
      </c>
      <c r="E62" s="163" t="s">
        <v>83</v>
      </c>
      <c r="F62" s="163" t="s">
        <v>83</v>
      </c>
      <c r="G62" s="164" t="s">
        <v>1707</v>
      </c>
      <c r="H62" s="160">
        <v>3.08</v>
      </c>
    </row>
    <row r="63" spans="1:8" ht="25.5">
      <c r="A63" s="161" t="s">
        <v>1797</v>
      </c>
      <c r="B63" s="162" t="s">
        <v>1798</v>
      </c>
      <c r="C63" s="163" t="s">
        <v>83</v>
      </c>
      <c r="D63" s="163" t="s">
        <v>83</v>
      </c>
      <c r="E63" s="163" t="s">
        <v>83</v>
      </c>
      <c r="F63" s="163">
        <v>0</v>
      </c>
      <c r="G63" s="164" t="s">
        <v>1707</v>
      </c>
      <c r="H63" s="160">
        <v>3.47</v>
      </c>
    </row>
    <row r="64" spans="1:8">
      <c r="A64" s="161" t="s">
        <v>1799</v>
      </c>
      <c r="B64" s="162" t="s">
        <v>1800</v>
      </c>
      <c r="C64" s="163">
        <v>4.5999999999999999E-2</v>
      </c>
      <c r="D64" s="163">
        <v>6.6000000000000003E-2</v>
      </c>
      <c r="E64" s="163">
        <v>7.0000000000000007E-2</v>
      </c>
      <c r="F64" s="163" t="s">
        <v>83</v>
      </c>
      <c r="G64" s="164" t="s">
        <v>1707</v>
      </c>
      <c r="H64" s="160">
        <v>3.25</v>
      </c>
    </row>
    <row r="65" spans="1:8">
      <c r="A65" s="161" t="s">
        <v>1801</v>
      </c>
      <c r="B65" s="162" t="s">
        <v>1802</v>
      </c>
      <c r="C65" s="163">
        <v>0.111</v>
      </c>
      <c r="D65" s="163">
        <v>0.08</v>
      </c>
      <c r="E65" s="163">
        <v>0.13</v>
      </c>
      <c r="F65" s="163" t="s">
        <v>83</v>
      </c>
      <c r="G65" s="164" t="s">
        <v>1707</v>
      </c>
      <c r="H65" s="160">
        <v>3.25</v>
      </c>
    </row>
    <row r="66" spans="1:8" ht="25.5">
      <c r="A66" s="161" t="s">
        <v>1801</v>
      </c>
      <c r="B66" s="162" t="s">
        <v>1803</v>
      </c>
      <c r="C66" s="163">
        <v>0.2</v>
      </c>
      <c r="D66" s="163" t="s">
        <v>83</v>
      </c>
      <c r="E66" s="163">
        <v>0.1</v>
      </c>
      <c r="F66" s="163" t="s">
        <v>83</v>
      </c>
      <c r="G66" s="164" t="s">
        <v>1707</v>
      </c>
      <c r="H66" s="160">
        <v>3.01</v>
      </c>
    </row>
    <row r="67" spans="1:8" ht="25.5">
      <c r="A67" s="161" t="s">
        <v>1804</v>
      </c>
      <c r="B67" s="162" t="s">
        <v>1805</v>
      </c>
      <c r="C67" s="163">
        <v>0.12</v>
      </c>
      <c r="D67" s="163">
        <v>0.1</v>
      </c>
      <c r="E67" s="163">
        <v>0.08</v>
      </c>
      <c r="F67" s="163" t="s">
        <v>83</v>
      </c>
      <c r="G67" s="164" t="s">
        <v>1707</v>
      </c>
      <c r="H67" s="160">
        <v>4.2699999999999996</v>
      </c>
    </row>
    <row r="68" spans="1:8" ht="25.5">
      <c r="A68" s="161" t="s">
        <v>1806</v>
      </c>
      <c r="B68" s="162" t="s">
        <v>1807</v>
      </c>
      <c r="C68" s="163" t="s">
        <v>83</v>
      </c>
      <c r="D68" s="163" t="s">
        <v>83</v>
      </c>
      <c r="E68" s="163" t="s">
        <v>83</v>
      </c>
      <c r="F68" s="163">
        <v>0.15</v>
      </c>
      <c r="G68" s="164" t="s">
        <v>1707</v>
      </c>
      <c r="H68" s="160">
        <v>3.3</v>
      </c>
    </row>
    <row r="69" spans="1:8">
      <c r="A69" s="161" t="s">
        <v>1808</v>
      </c>
      <c r="B69" s="162" t="s">
        <v>1809</v>
      </c>
      <c r="C69" s="163" t="s">
        <v>83</v>
      </c>
      <c r="D69" s="163" t="s">
        <v>83</v>
      </c>
      <c r="E69" s="163" t="s">
        <v>83</v>
      </c>
      <c r="F69" s="163">
        <v>0.129</v>
      </c>
      <c r="G69" s="164" t="s">
        <v>1707</v>
      </c>
      <c r="H69" s="160">
        <v>3.49</v>
      </c>
    </row>
    <row r="70" spans="1:8">
      <c r="A70" s="161" t="s">
        <v>1810</v>
      </c>
      <c r="B70" s="162" t="s">
        <v>1811</v>
      </c>
      <c r="C70" s="163">
        <v>0.15</v>
      </c>
      <c r="D70" s="163">
        <v>0.06</v>
      </c>
      <c r="E70" s="163">
        <v>0.03</v>
      </c>
      <c r="F70" s="163" t="s">
        <v>83</v>
      </c>
      <c r="G70" s="164" t="s">
        <v>1707</v>
      </c>
      <c r="H70" s="160">
        <v>3.49</v>
      </c>
    </row>
    <row r="71" spans="1:8">
      <c r="A71" s="161" t="s">
        <v>1810</v>
      </c>
      <c r="B71" s="162" t="s">
        <v>1812</v>
      </c>
      <c r="C71" s="163">
        <v>7.4999999999999997E-2</v>
      </c>
      <c r="D71" s="163">
        <v>7.4999999999999997E-2</v>
      </c>
      <c r="E71" s="163">
        <v>8.2500000000000004E-2</v>
      </c>
      <c r="F71" s="163" t="s">
        <v>83</v>
      </c>
      <c r="G71" s="164" t="s">
        <v>1707</v>
      </c>
      <c r="H71" s="160">
        <v>3.49</v>
      </c>
    </row>
    <row r="72" spans="1:8">
      <c r="A72" s="161" t="s">
        <v>1810</v>
      </c>
      <c r="B72" s="162" t="s">
        <v>1813</v>
      </c>
      <c r="C72" s="163">
        <v>0.1</v>
      </c>
      <c r="D72" s="163">
        <v>0.1</v>
      </c>
      <c r="E72" s="163">
        <v>0.08</v>
      </c>
      <c r="F72" s="163" t="s">
        <v>83</v>
      </c>
      <c r="G72" s="164" t="s">
        <v>1707</v>
      </c>
      <c r="H72" s="160">
        <v>3.49</v>
      </c>
    </row>
    <row r="73" spans="1:8">
      <c r="A73" s="161" t="s">
        <v>1810</v>
      </c>
      <c r="B73" s="162" t="s">
        <v>1814</v>
      </c>
      <c r="C73" s="163">
        <v>0.11</v>
      </c>
      <c r="D73" s="163">
        <v>0.1</v>
      </c>
      <c r="E73" s="163">
        <v>0.1</v>
      </c>
      <c r="F73" s="163" t="s">
        <v>83</v>
      </c>
      <c r="G73" s="164" t="s">
        <v>1707</v>
      </c>
      <c r="H73" s="160">
        <v>3.49</v>
      </c>
    </row>
    <row r="74" spans="1:8">
      <c r="A74" s="161" t="s">
        <v>1810</v>
      </c>
      <c r="B74" s="162" t="s">
        <v>1815</v>
      </c>
      <c r="C74" s="163">
        <v>0.13</v>
      </c>
      <c r="D74" s="163" t="s">
        <v>83</v>
      </c>
      <c r="E74" s="163" t="s">
        <v>83</v>
      </c>
      <c r="F74" s="163" t="s">
        <v>83</v>
      </c>
      <c r="G74" s="164" t="s">
        <v>1707</v>
      </c>
      <c r="H74" s="160">
        <v>3.49</v>
      </c>
    </row>
    <row r="75" spans="1:8">
      <c r="A75" s="161" t="s">
        <v>1810</v>
      </c>
      <c r="B75" s="162" t="s">
        <v>1816</v>
      </c>
      <c r="C75" s="163">
        <v>0.12</v>
      </c>
      <c r="D75" s="163">
        <v>0.15</v>
      </c>
      <c r="E75" s="163">
        <v>7.0000000000000007E-2</v>
      </c>
      <c r="F75" s="163" t="s">
        <v>83</v>
      </c>
      <c r="G75" s="164" t="s">
        <v>1707</v>
      </c>
      <c r="H75" s="160">
        <v>3.08</v>
      </c>
    </row>
    <row r="76" spans="1:8">
      <c r="A76" s="161" t="s">
        <v>1810</v>
      </c>
      <c r="B76" s="162" t="s">
        <v>1817</v>
      </c>
      <c r="C76" s="163">
        <v>0.115</v>
      </c>
      <c r="D76" s="163">
        <v>0.12</v>
      </c>
      <c r="E76" s="163" t="s">
        <v>83</v>
      </c>
      <c r="F76" s="163" t="s">
        <v>83</v>
      </c>
      <c r="G76" s="164" t="s">
        <v>1707</v>
      </c>
      <c r="H76" s="160">
        <v>3.49</v>
      </c>
    </row>
    <row r="77" spans="1:8">
      <c r="A77" s="161" t="s">
        <v>1810</v>
      </c>
      <c r="B77" s="162" t="s">
        <v>1818</v>
      </c>
      <c r="C77" s="163">
        <v>0.12</v>
      </c>
      <c r="D77" s="163">
        <v>0.1</v>
      </c>
      <c r="E77" s="163" t="s">
        <v>83</v>
      </c>
      <c r="F77" s="163" t="s">
        <v>83</v>
      </c>
      <c r="G77" s="164" t="s">
        <v>1707</v>
      </c>
      <c r="H77" s="160">
        <v>3.49</v>
      </c>
    </row>
    <row r="78" spans="1:8">
      <c r="A78" s="161" t="s">
        <v>1810</v>
      </c>
      <c r="B78" s="162" t="s">
        <v>1819</v>
      </c>
      <c r="C78" s="163">
        <v>0.14000000000000001</v>
      </c>
      <c r="D78" s="163">
        <v>0.12</v>
      </c>
      <c r="E78" s="163">
        <v>0.1</v>
      </c>
      <c r="F78" s="163" t="s">
        <v>83</v>
      </c>
      <c r="G78" s="164" t="s">
        <v>1707</v>
      </c>
      <c r="H78" s="160">
        <v>3.49</v>
      </c>
    </row>
    <row r="79" spans="1:8">
      <c r="A79" s="161" t="s">
        <v>1810</v>
      </c>
      <c r="B79" s="162" t="s">
        <v>1820</v>
      </c>
      <c r="C79" s="163">
        <v>0.11</v>
      </c>
      <c r="D79" s="163">
        <v>0.11</v>
      </c>
      <c r="E79" s="163" t="s">
        <v>83</v>
      </c>
      <c r="F79" s="163" t="s">
        <v>83</v>
      </c>
      <c r="G79" s="164" t="s">
        <v>1707</v>
      </c>
      <c r="H79" s="160">
        <v>3.49</v>
      </c>
    </row>
    <row r="80" spans="1:8">
      <c r="A80" s="161" t="s">
        <v>1810</v>
      </c>
      <c r="B80" s="162" t="s">
        <v>1821</v>
      </c>
      <c r="C80" s="163">
        <v>0.13</v>
      </c>
      <c r="D80" s="163">
        <v>0.13</v>
      </c>
      <c r="E80" s="163" t="s">
        <v>83</v>
      </c>
      <c r="F80" s="163" t="s">
        <v>83</v>
      </c>
      <c r="G80" s="164" t="s">
        <v>1707</v>
      </c>
      <c r="H80" s="160">
        <v>3.49</v>
      </c>
    </row>
    <row r="81" spans="1:8">
      <c r="A81" s="161" t="s">
        <v>1810</v>
      </c>
      <c r="B81" s="162" t="s">
        <v>1822</v>
      </c>
      <c r="C81" s="163">
        <v>0.15</v>
      </c>
      <c r="D81" s="163">
        <v>0.12</v>
      </c>
      <c r="E81" s="163">
        <v>0.12</v>
      </c>
      <c r="F81" s="163" t="s">
        <v>83</v>
      </c>
      <c r="G81" s="164" t="s">
        <v>1707</v>
      </c>
      <c r="H81" s="160">
        <v>3.49</v>
      </c>
    </row>
    <row r="82" spans="1:8">
      <c r="A82" s="161" t="s">
        <v>1810</v>
      </c>
      <c r="B82" s="162" t="s">
        <v>1823</v>
      </c>
      <c r="C82" s="163">
        <v>0.14000000000000001</v>
      </c>
      <c r="D82" s="163">
        <v>0.15</v>
      </c>
      <c r="E82" s="163" t="s">
        <v>83</v>
      </c>
      <c r="F82" s="163" t="s">
        <v>83</v>
      </c>
      <c r="G82" s="164" t="s">
        <v>1707</v>
      </c>
      <c r="H82" s="160">
        <v>3.49</v>
      </c>
    </row>
    <row r="83" spans="1:8">
      <c r="A83" s="161" t="s">
        <v>1810</v>
      </c>
      <c r="B83" s="162" t="s">
        <v>1824</v>
      </c>
      <c r="C83" s="163">
        <v>7.0000000000000007E-2</v>
      </c>
      <c r="D83" s="163">
        <v>0.1</v>
      </c>
      <c r="E83" s="163" t="s">
        <v>83</v>
      </c>
      <c r="F83" s="163">
        <v>7.0000000000000007E-2</v>
      </c>
      <c r="G83" s="164" t="s">
        <v>1707</v>
      </c>
      <c r="H83" s="160"/>
    </row>
    <row r="84" spans="1:8">
      <c r="A84" s="161" t="s">
        <v>1825</v>
      </c>
      <c r="B84" s="162" t="s">
        <v>1826</v>
      </c>
      <c r="C84" s="163" t="s">
        <v>83</v>
      </c>
      <c r="D84" s="163" t="s">
        <v>83</v>
      </c>
      <c r="E84" s="163" t="s">
        <v>83</v>
      </c>
      <c r="F84" s="163">
        <v>0.06</v>
      </c>
      <c r="G84" s="164" t="s">
        <v>1707</v>
      </c>
      <c r="H84" s="160"/>
    </row>
    <row r="85" spans="1:8" ht="38.25">
      <c r="A85" s="161" t="s">
        <v>1827</v>
      </c>
      <c r="B85" s="162" t="s">
        <v>1828</v>
      </c>
      <c r="C85" s="163" t="s">
        <v>83</v>
      </c>
      <c r="D85" s="163" t="s">
        <v>83</v>
      </c>
      <c r="E85" s="163" t="s">
        <v>83</v>
      </c>
      <c r="F85" s="163">
        <v>0.15</v>
      </c>
      <c r="G85" s="164" t="s">
        <v>1707</v>
      </c>
      <c r="H85" s="160"/>
    </row>
    <row r="86" spans="1:8">
      <c r="A86" s="161" t="s">
        <v>1827</v>
      </c>
      <c r="B86" s="162" t="s">
        <v>1829</v>
      </c>
      <c r="C86" s="163" t="s">
        <v>83</v>
      </c>
      <c r="D86" s="163" t="s">
        <v>83</v>
      </c>
      <c r="E86" s="163" t="s">
        <v>83</v>
      </c>
      <c r="F86" s="163">
        <v>0.13</v>
      </c>
      <c r="G86" s="164" t="s">
        <v>1707</v>
      </c>
      <c r="H86" s="160"/>
    </row>
    <row r="87" spans="1:8" ht="25.5">
      <c r="A87" s="161" t="s">
        <v>1827</v>
      </c>
      <c r="B87" s="162" t="s">
        <v>1830</v>
      </c>
      <c r="C87" s="163">
        <v>4.4999999999999998E-2</v>
      </c>
      <c r="D87" s="163" t="s">
        <v>83</v>
      </c>
      <c r="E87" s="163" t="s">
        <v>83</v>
      </c>
      <c r="F87" s="163">
        <v>0.17</v>
      </c>
      <c r="G87" s="164" t="s">
        <v>1727</v>
      </c>
      <c r="H87" s="160"/>
    </row>
    <row r="88" spans="1:8">
      <c r="A88" s="161" t="s">
        <v>1831</v>
      </c>
      <c r="B88" s="162" t="s">
        <v>1831</v>
      </c>
      <c r="C88" s="163" t="s">
        <v>83</v>
      </c>
      <c r="D88" s="163">
        <v>3.5000000000000003E-2</v>
      </c>
      <c r="E88" s="163" t="s">
        <v>83</v>
      </c>
      <c r="F88" s="163" t="s">
        <v>83</v>
      </c>
      <c r="G88" s="164" t="s">
        <v>1707</v>
      </c>
      <c r="H88" s="160"/>
    </row>
    <row r="89" spans="1:8" ht="25.5">
      <c r="A89" s="161" t="s">
        <v>1832</v>
      </c>
      <c r="B89" s="162" t="s">
        <v>1833</v>
      </c>
      <c r="C89" s="163">
        <v>0.12</v>
      </c>
      <c r="D89" s="163" t="s">
        <v>83</v>
      </c>
      <c r="E89" s="163" t="s">
        <v>83</v>
      </c>
      <c r="F89" s="163">
        <v>0.12</v>
      </c>
      <c r="G89" s="164" t="s">
        <v>1707</v>
      </c>
      <c r="H89" s="160"/>
    </row>
    <row r="90" spans="1:8">
      <c r="A90" s="161" t="s">
        <v>1834</v>
      </c>
      <c r="B90" s="162" t="s">
        <v>1835</v>
      </c>
      <c r="C90" s="163">
        <v>0.11</v>
      </c>
      <c r="D90" s="163">
        <v>0.06</v>
      </c>
      <c r="E90" s="163">
        <v>0.17</v>
      </c>
      <c r="F90" s="163" t="s">
        <v>83</v>
      </c>
      <c r="G90" s="164" t="s">
        <v>1727</v>
      </c>
      <c r="H90" s="160"/>
    </row>
    <row r="91" spans="1:8" ht="25.5">
      <c r="A91" s="161" t="s">
        <v>1834</v>
      </c>
      <c r="B91" s="162" t="s">
        <v>1836</v>
      </c>
      <c r="C91" s="163">
        <v>7.0000000000000007E-2</v>
      </c>
      <c r="D91" s="163">
        <v>0.09</v>
      </c>
      <c r="E91" s="163">
        <v>0.15</v>
      </c>
      <c r="F91" s="163" t="s">
        <v>83</v>
      </c>
      <c r="G91" s="164" t="s">
        <v>1707</v>
      </c>
      <c r="H91" s="160"/>
    </row>
    <row r="92" spans="1:8" ht="25.5">
      <c r="A92" s="161" t="s">
        <v>1837</v>
      </c>
      <c r="B92" s="162" t="s">
        <v>1838</v>
      </c>
      <c r="C92" s="163">
        <v>0.14000000000000001</v>
      </c>
      <c r="D92" s="163">
        <v>0.06</v>
      </c>
      <c r="E92" s="163" t="s">
        <v>83</v>
      </c>
      <c r="F92" s="163" t="s">
        <v>83</v>
      </c>
      <c r="G92" s="164" t="s">
        <v>1707</v>
      </c>
      <c r="H92" s="160"/>
    </row>
    <row r="93" spans="1:8">
      <c r="A93" s="161" t="s">
        <v>1837</v>
      </c>
      <c r="B93" s="162" t="s">
        <v>1839</v>
      </c>
      <c r="C93" s="163">
        <v>0.04</v>
      </c>
      <c r="D93" s="163">
        <v>0.04</v>
      </c>
      <c r="E93" s="163">
        <v>0.05</v>
      </c>
      <c r="F93" s="163" t="s">
        <v>83</v>
      </c>
      <c r="G93" s="164" t="s">
        <v>1707</v>
      </c>
      <c r="H93" s="160"/>
    </row>
    <row r="94" spans="1:8">
      <c r="A94" s="161" t="s">
        <v>1840</v>
      </c>
      <c r="B94" s="162" t="s">
        <v>1841</v>
      </c>
      <c r="C94" s="163" t="s">
        <v>83</v>
      </c>
      <c r="D94" s="163">
        <v>0.06</v>
      </c>
      <c r="E94" s="163" t="s">
        <v>83</v>
      </c>
      <c r="F94" s="163" t="s">
        <v>83</v>
      </c>
      <c r="G94" s="164" t="s">
        <v>1707</v>
      </c>
      <c r="H94" s="160"/>
    </row>
    <row r="95" spans="1:8">
      <c r="A95" s="161" t="s">
        <v>1842</v>
      </c>
      <c r="B95" s="162" t="s">
        <v>1843</v>
      </c>
      <c r="C95" s="163" t="s">
        <v>83</v>
      </c>
      <c r="D95" s="163" t="s">
        <v>83</v>
      </c>
      <c r="E95" s="163" t="s">
        <v>83</v>
      </c>
      <c r="F95" s="163">
        <v>0.11</v>
      </c>
      <c r="G95" s="164" t="s">
        <v>1707</v>
      </c>
      <c r="H95" s="160"/>
    </row>
    <row r="96" spans="1:8">
      <c r="A96" s="161" t="s">
        <v>1842</v>
      </c>
      <c r="B96" s="162" t="s">
        <v>1844</v>
      </c>
      <c r="C96" s="163" t="s">
        <v>83</v>
      </c>
      <c r="D96" s="163" t="s">
        <v>83</v>
      </c>
      <c r="E96" s="163" t="s">
        <v>83</v>
      </c>
      <c r="F96" s="163">
        <v>0.04</v>
      </c>
      <c r="G96" s="164" t="s">
        <v>1707</v>
      </c>
      <c r="H96" s="160"/>
    </row>
    <row r="97" spans="1:8" ht="38.25">
      <c r="A97" s="161" t="s">
        <v>1845</v>
      </c>
      <c r="B97" s="162" t="s">
        <v>1846</v>
      </c>
      <c r="C97" s="163">
        <v>0.15</v>
      </c>
      <c r="D97" s="163" t="s">
        <v>83</v>
      </c>
      <c r="E97" s="163" t="s">
        <v>83</v>
      </c>
      <c r="F97" s="163">
        <v>0.15</v>
      </c>
      <c r="G97" s="164" t="s">
        <v>1707</v>
      </c>
      <c r="H97" s="160"/>
    </row>
    <row r="98" spans="1:8">
      <c r="A98" s="161" t="s">
        <v>1847</v>
      </c>
      <c r="B98" s="162" t="s">
        <v>1848</v>
      </c>
      <c r="C98" s="163">
        <v>0.11</v>
      </c>
      <c r="D98" s="163">
        <v>0.05</v>
      </c>
      <c r="E98" s="163">
        <v>0.08</v>
      </c>
      <c r="F98" s="163" t="s">
        <v>83</v>
      </c>
      <c r="G98" s="164" t="s">
        <v>1727</v>
      </c>
      <c r="H98" s="160"/>
    </row>
    <row r="99" spans="1:8">
      <c r="A99" s="161" t="s">
        <v>1847</v>
      </c>
      <c r="B99" s="162" t="s">
        <v>1849</v>
      </c>
      <c r="C99" s="163">
        <v>0.1</v>
      </c>
      <c r="D99" s="163">
        <v>0.09</v>
      </c>
      <c r="E99" s="163">
        <v>0.16</v>
      </c>
      <c r="F99" s="163" t="s">
        <v>83</v>
      </c>
      <c r="G99" s="164" t="s">
        <v>1707</v>
      </c>
      <c r="H99" s="160"/>
    </row>
    <row r="100" spans="1:8" ht="25.5">
      <c r="A100" s="161" t="s">
        <v>1850</v>
      </c>
      <c r="B100" s="162" t="s">
        <v>1851</v>
      </c>
      <c r="C100" s="163">
        <v>7.0000000000000007E-2</v>
      </c>
      <c r="D100" s="163">
        <v>0.08</v>
      </c>
      <c r="E100" s="163">
        <v>0.06</v>
      </c>
      <c r="F100" s="163" t="s">
        <v>83</v>
      </c>
      <c r="G100" s="164" t="s">
        <v>1707</v>
      </c>
      <c r="H100" s="160"/>
    </row>
    <row r="101" spans="1:8">
      <c r="A101" s="161" t="s">
        <v>1852</v>
      </c>
      <c r="B101" s="162" t="s">
        <v>1853</v>
      </c>
      <c r="C101" s="163">
        <v>0.06</v>
      </c>
      <c r="D101" s="163">
        <v>0.09</v>
      </c>
      <c r="E101" s="163">
        <v>7.0000000000000007E-2</v>
      </c>
      <c r="F101" s="163" t="s">
        <v>83</v>
      </c>
      <c r="G101" s="164" t="s">
        <v>1707</v>
      </c>
      <c r="H101" s="160"/>
    </row>
    <row r="102" spans="1:8" ht="25.5">
      <c r="A102" s="161" t="s">
        <v>1854</v>
      </c>
      <c r="B102" s="162" t="s">
        <v>1855</v>
      </c>
      <c r="C102" s="163">
        <v>0.1</v>
      </c>
      <c r="D102" s="163">
        <v>3.5000000000000003E-2</v>
      </c>
      <c r="E102" s="163">
        <v>0.03</v>
      </c>
      <c r="F102" s="163" t="s">
        <v>83</v>
      </c>
      <c r="G102" s="164" t="s">
        <v>1707</v>
      </c>
      <c r="H102" s="160"/>
    </row>
    <row r="103" spans="1:8" ht="25.5">
      <c r="A103" s="161" t="s">
        <v>1856</v>
      </c>
      <c r="B103" s="162" t="s">
        <v>1857</v>
      </c>
      <c r="C103" s="163">
        <v>0.25</v>
      </c>
      <c r="D103" s="163">
        <v>4.4999999999999998E-2</v>
      </c>
      <c r="E103" s="163">
        <v>0.05</v>
      </c>
      <c r="F103" s="163" t="s">
        <v>83</v>
      </c>
      <c r="G103" s="164" t="s">
        <v>1707</v>
      </c>
      <c r="H103" s="160"/>
    </row>
    <row r="104" spans="1:8">
      <c r="A104" s="161" t="s">
        <v>1858</v>
      </c>
      <c r="B104" s="162" t="s">
        <v>1859</v>
      </c>
      <c r="C104" s="163">
        <v>0.22</v>
      </c>
      <c r="D104" s="163" t="s">
        <v>83</v>
      </c>
      <c r="E104" s="163" t="s">
        <v>83</v>
      </c>
      <c r="F104" s="163" t="s">
        <v>83</v>
      </c>
      <c r="G104" s="164" t="s">
        <v>1707</v>
      </c>
      <c r="H104" s="160"/>
    </row>
    <row r="105" spans="1:8">
      <c r="A105" s="161" t="s">
        <v>1860</v>
      </c>
      <c r="B105" s="162" t="s">
        <v>1860</v>
      </c>
      <c r="C105" s="163" t="s">
        <v>83</v>
      </c>
      <c r="D105" s="163">
        <v>0.11</v>
      </c>
      <c r="E105" s="163" t="s">
        <v>83</v>
      </c>
      <c r="F105" s="163" t="s">
        <v>83</v>
      </c>
      <c r="G105" s="164" t="s">
        <v>1707</v>
      </c>
      <c r="H105" s="160"/>
    </row>
    <row r="106" spans="1:8" ht="25.5">
      <c r="A106" s="161" t="s">
        <v>189</v>
      </c>
      <c r="B106" s="162" t="s">
        <v>1861</v>
      </c>
      <c r="C106" s="163">
        <v>0.19</v>
      </c>
      <c r="D106" s="163" t="s">
        <v>83</v>
      </c>
      <c r="E106" s="163" t="s">
        <v>83</v>
      </c>
      <c r="F106" s="163" t="s">
        <v>83</v>
      </c>
      <c r="G106" s="164" t="s">
        <v>1707</v>
      </c>
      <c r="H106" s="160"/>
    </row>
    <row r="107" spans="1:8">
      <c r="A107" s="161" t="s">
        <v>1862</v>
      </c>
      <c r="B107" s="162" t="s">
        <v>1863</v>
      </c>
      <c r="C107" s="163">
        <v>0.1</v>
      </c>
      <c r="D107" s="163">
        <v>0.14000000000000001</v>
      </c>
      <c r="E107" s="163" t="s">
        <v>83</v>
      </c>
      <c r="F107" s="163" t="s">
        <v>83</v>
      </c>
      <c r="G107" s="164" t="s">
        <v>1707</v>
      </c>
      <c r="H107" s="160"/>
    </row>
    <row r="108" spans="1:8">
      <c r="A108" s="161" t="s">
        <v>1864</v>
      </c>
      <c r="B108" s="162" t="s">
        <v>1865</v>
      </c>
      <c r="C108" s="163">
        <v>0.1</v>
      </c>
      <c r="D108" s="163">
        <v>0.09</v>
      </c>
      <c r="E108" s="163">
        <v>0.06</v>
      </c>
      <c r="F108" s="163" t="s">
        <v>83</v>
      </c>
      <c r="G108" s="164" t="s">
        <v>1707</v>
      </c>
      <c r="H108" s="160"/>
    </row>
    <row r="109" spans="1:8">
      <c r="A109" s="161" t="s">
        <v>1864</v>
      </c>
      <c r="B109" s="162" t="s">
        <v>1866</v>
      </c>
      <c r="C109" s="163">
        <v>0.12</v>
      </c>
      <c r="D109" s="163">
        <v>0.08</v>
      </c>
      <c r="E109" s="163">
        <v>0.11</v>
      </c>
      <c r="F109" s="163" t="s">
        <v>83</v>
      </c>
      <c r="G109" s="164" t="s">
        <v>1707</v>
      </c>
      <c r="H109" s="160"/>
    </row>
    <row r="110" spans="1:8">
      <c r="A110" s="161" t="s">
        <v>1867</v>
      </c>
      <c r="B110" s="162" t="s">
        <v>1868</v>
      </c>
      <c r="C110" s="163">
        <v>0.14499999999999999</v>
      </c>
      <c r="D110" s="163">
        <v>0.11</v>
      </c>
      <c r="E110" s="163">
        <v>0.09</v>
      </c>
      <c r="F110" s="163" t="s">
        <v>83</v>
      </c>
      <c r="G110" s="164" t="s">
        <v>1707</v>
      </c>
      <c r="H110" s="160"/>
    </row>
    <row r="111" spans="1:8">
      <c r="A111" s="161" t="s">
        <v>1867</v>
      </c>
      <c r="B111" s="162" t="s">
        <v>1869</v>
      </c>
      <c r="C111" s="163">
        <v>0.106</v>
      </c>
      <c r="D111" s="163">
        <v>8.5000000000000006E-2</v>
      </c>
      <c r="E111" s="163" t="s">
        <v>83</v>
      </c>
      <c r="F111" s="163" t="s">
        <v>83</v>
      </c>
      <c r="G111" s="164" t="s">
        <v>1727</v>
      </c>
      <c r="H111" s="160"/>
    </row>
    <row r="112" spans="1:8">
      <c r="A112" s="161" t="s">
        <v>1870</v>
      </c>
      <c r="B112" s="162" t="s">
        <v>1871</v>
      </c>
      <c r="C112" s="163">
        <v>0.12</v>
      </c>
      <c r="D112" s="163">
        <v>6.6000000000000003E-2</v>
      </c>
      <c r="E112" s="163">
        <v>0.13600000000000001</v>
      </c>
      <c r="F112" s="163">
        <v>0.08</v>
      </c>
      <c r="G112" s="164" t="s">
        <v>1727</v>
      </c>
      <c r="H112" s="160"/>
    </row>
    <row r="113" spans="1:8">
      <c r="A113" s="161" t="s">
        <v>1872</v>
      </c>
      <c r="B113" s="162" t="s">
        <v>1873</v>
      </c>
      <c r="C113" s="163">
        <v>0.24</v>
      </c>
      <c r="D113" s="163">
        <v>0.05</v>
      </c>
      <c r="E113" s="163">
        <v>0.03</v>
      </c>
      <c r="F113" s="163" t="s">
        <v>83</v>
      </c>
      <c r="G113" s="164" t="s">
        <v>1707</v>
      </c>
      <c r="H113" s="160"/>
    </row>
    <row r="114" spans="1:8">
      <c r="A114" s="161" t="s">
        <v>1874</v>
      </c>
      <c r="B114" s="162" t="s">
        <v>1875</v>
      </c>
      <c r="C114" s="163">
        <v>0.06</v>
      </c>
      <c r="D114" s="163">
        <v>0.12</v>
      </c>
      <c r="E114" s="163" t="s">
        <v>83</v>
      </c>
      <c r="F114" s="163" t="s">
        <v>83</v>
      </c>
      <c r="G114" s="164" t="s">
        <v>1707</v>
      </c>
      <c r="H114" s="160"/>
    </row>
    <row r="115" spans="1:8" ht="25.5">
      <c r="A115" s="161" t="s">
        <v>1874</v>
      </c>
      <c r="B115" s="162" t="s">
        <v>1876</v>
      </c>
      <c r="C115" s="163">
        <v>0.11</v>
      </c>
      <c r="D115" s="163">
        <v>1.4999999999999999E-2</v>
      </c>
      <c r="E115" s="163">
        <v>1.7500000000000002E-2</v>
      </c>
      <c r="F115" s="163" t="s">
        <v>83</v>
      </c>
      <c r="G115" s="164" t="s">
        <v>1707</v>
      </c>
      <c r="H115" s="160"/>
    </row>
    <row r="116" spans="1:8">
      <c r="A116" s="161" t="s">
        <v>1874</v>
      </c>
      <c r="B116" s="162" t="s">
        <v>1877</v>
      </c>
      <c r="C116" s="163">
        <v>0.09</v>
      </c>
      <c r="D116" s="163">
        <v>0.06</v>
      </c>
      <c r="E116" s="163">
        <v>0.1</v>
      </c>
      <c r="F116" s="163" t="s">
        <v>83</v>
      </c>
      <c r="G116" s="164" t="s">
        <v>1707</v>
      </c>
      <c r="H116" s="160"/>
    </row>
    <row r="117" spans="1:8">
      <c r="A117" s="161" t="s">
        <v>1878</v>
      </c>
      <c r="B117" s="162" t="s">
        <v>1879</v>
      </c>
      <c r="C117" s="163">
        <v>0.1</v>
      </c>
      <c r="D117" s="163">
        <v>0.05</v>
      </c>
      <c r="E117" s="163">
        <v>0.03</v>
      </c>
      <c r="F117" s="163" t="s">
        <v>83</v>
      </c>
      <c r="G117" s="164" t="s">
        <v>1707</v>
      </c>
      <c r="H117" s="160"/>
    </row>
    <row r="118" spans="1:8" ht="25.5">
      <c r="A118" s="161" t="s">
        <v>1878</v>
      </c>
      <c r="B118" s="162" t="s">
        <v>1880</v>
      </c>
      <c r="C118" s="163">
        <v>0.08</v>
      </c>
      <c r="D118" s="163">
        <v>7.0000000000000007E-2</v>
      </c>
      <c r="E118" s="163">
        <v>8.5000000000000006E-2</v>
      </c>
      <c r="F118" s="163" t="s">
        <v>83</v>
      </c>
      <c r="G118" s="164" t="s">
        <v>1707</v>
      </c>
      <c r="H118" s="160"/>
    </row>
    <row r="119" spans="1:8">
      <c r="A119" s="161" t="s">
        <v>1881</v>
      </c>
      <c r="B119" s="162" t="s">
        <v>1882</v>
      </c>
      <c r="C119" s="163">
        <v>0.2</v>
      </c>
      <c r="D119" s="163">
        <v>0.11</v>
      </c>
      <c r="E119" s="163">
        <v>0.14000000000000001</v>
      </c>
      <c r="F119" s="163" t="s">
        <v>83</v>
      </c>
      <c r="G119" s="164" t="s">
        <v>1727</v>
      </c>
      <c r="H119" s="160"/>
    </row>
    <row r="120" spans="1:8" ht="25.5">
      <c r="A120" s="161" t="s">
        <v>1883</v>
      </c>
      <c r="B120" s="162" t="s">
        <v>1884</v>
      </c>
      <c r="C120" s="163">
        <v>0.06</v>
      </c>
      <c r="D120" s="163">
        <v>0.11</v>
      </c>
      <c r="E120" s="163">
        <v>0.05</v>
      </c>
      <c r="F120" s="163" t="s">
        <v>83</v>
      </c>
      <c r="G120" s="164" t="s">
        <v>1727</v>
      </c>
      <c r="H120" s="160"/>
    </row>
    <row r="121" spans="1:8">
      <c r="A121" s="161" t="s">
        <v>1885</v>
      </c>
      <c r="B121" s="162" t="s">
        <v>1886</v>
      </c>
      <c r="C121" s="163">
        <v>0.08</v>
      </c>
      <c r="D121" s="163">
        <v>0.04</v>
      </c>
      <c r="E121" s="163">
        <v>0.03</v>
      </c>
      <c r="F121" s="163" t="s">
        <v>83</v>
      </c>
      <c r="G121" s="164" t="s">
        <v>1727</v>
      </c>
      <c r="H121" s="160"/>
    </row>
    <row r="122" spans="1:8">
      <c r="A122" s="161" t="s">
        <v>1885</v>
      </c>
      <c r="B122" s="162" t="s">
        <v>1887</v>
      </c>
      <c r="C122" s="163">
        <v>0.08</v>
      </c>
      <c r="D122" s="163">
        <v>7.0000000000000007E-2</v>
      </c>
      <c r="E122" s="163">
        <v>0.08</v>
      </c>
      <c r="F122" s="163" t="s">
        <v>83</v>
      </c>
      <c r="G122" s="164" t="s">
        <v>1707</v>
      </c>
      <c r="H122" s="160"/>
    </row>
    <row r="123" spans="1:8" ht="38.25">
      <c r="A123" s="161" t="s">
        <v>1885</v>
      </c>
      <c r="B123" s="162" t="s">
        <v>1888</v>
      </c>
      <c r="C123" s="163">
        <v>7.0999999999999994E-2</v>
      </c>
      <c r="D123" s="163">
        <v>0.05</v>
      </c>
      <c r="E123" s="163">
        <v>0.08</v>
      </c>
      <c r="F123" s="163" t="s">
        <v>83</v>
      </c>
      <c r="G123" s="164" t="s">
        <v>1707</v>
      </c>
      <c r="H123" s="160"/>
    </row>
    <row r="124" spans="1:8">
      <c r="A124" s="161" t="s">
        <v>1889</v>
      </c>
      <c r="B124" s="162" t="s">
        <v>1890</v>
      </c>
      <c r="C124" s="163">
        <v>0.08</v>
      </c>
      <c r="D124" s="163">
        <v>5.0999999999999997E-2</v>
      </c>
      <c r="E124" s="163">
        <v>7.0999999999999994E-2</v>
      </c>
      <c r="F124" s="163" t="s">
        <v>83</v>
      </c>
      <c r="G124" s="164" t="s">
        <v>1707</v>
      </c>
      <c r="H124" s="160"/>
    </row>
    <row r="125" spans="1:8" ht="25.5">
      <c r="A125" s="161" t="s">
        <v>1891</v>
      </c>
      <c r="B125" s="162" t="s">
        <v>1892</v>
      </c>
      <c r="C125" s="163">
        <v>0.08</v>
      </c>
      <c r="D125" s="163">
        <v>0.05</v>
      </c>
      <c r="E125" s="163">
        <v>7.0000000000000007E-2</v>
      </c>
      <c r="F125" s="163" t="s">
        <v>83</v>
      </c>
      <c r="G125" s="164" t="s">
        <v>1707</v>
      </c>
      <c r="H125" s="160"/>
    </row>
    <row r="126" spans="1:8">
      <c r="A126" s="161" t="s">
        <v>1891</v>
      </c>
      <c r="B126" s="162" t="s">
        <v>1893</v>
      </c>
      <c r="C126" s="163">
        <v>0.128</v>
      </c>
      <c r="D126" s="163">
        <v>0.09</v>
      </c>
      <c r="E126" s="163" t="s">
        <v>83</v>
      </c>
      <c r="F126" s="163" t="s">
        <v>83</v>
      </c>
      <c r="G126" s="164" t="s">
        <v>1707</v>
      </c>
      <c r="H126" s="160"/>
    </row>
    <row r="127" spans="1:8" ht="25.5">
      <c r="A127" s="161" t="s">
        <v>1891</v>
      </c>
      <c r="B127" s="162" t="s">
        <v>1894</v>
      </c>
      <c r="C127" s="163">
        <v>0.15</v>
      </c>
      <c r="D127" s="163">
        <v>0.17</v>
      </c>
      <c r="E127" s="163" t="s">
        <v>83</v>
      </c>
      <c r="F127" s="163">
        <v>7.0000000000000007E-2</v>
      </c>
      <c r="G127" s="164" t="s">
        <v>1707</v>
      </c>
      <c r="H127" s="160"/>
    </row>
    <row r="128" spans="1:8">
      <c r="A128" s="161" t="s">
        <v>1895</v>
      </c>
      <c r="B128" s="162" t="s">
        <v>1896</v>
      </c>
      <c r="C128" s="163">
        <v>0.11799999999999999</v>
      </c>
      <c r="D128" s="163">
        <v>0.12</v>
      </c>
      <c r="E128" s="163" t="s">
        <v>83</v>
      </c>
      <c r="F128" s="163" t="s">
        <v>83</v>
      </c>
      <c r="G128" s="164" t="s">
        <v>1707</v>
      </c>
      <c r="H128" s="160"/>
    </row>
    <row r="129" spans="1:8">
      <c r="A129" s="161" t="s">
        <v>1895</v>
      </c>
      <c r="B129" s="162" t="s">
        <v>1897</v>
      </c>
      <c r="C129" s="163" t="s">
        <v>83</v>
      </c>
      <c r="D129" s="163">
        <v>0.04</v>
      </c>
      <c r="E129" s="163">
        <v>0.11</v>
      </c>
      <c r="F129" s="163">
        <v>0.11</v>
      </c>
      <c r="G129" s="164" t="s">
        <v>1707</v>
      </c>
      <c r="H129" s="160"/>
    </row>
    <row r="130" spans="1:8" ht="51">
      <c r="A130" s="161" t="s">
        <v>1898</v>
      </c>
      <c r="B130" s="162" t="s">
        <v>1899</v>
      </c>
      <c r="C130" s="163" t="s">
        <v>83</v>
      </c>
      <c r="D130" s="163" t="s">
        <v>83</v>
      </c>
      <c r="E130" s="163" t="s">
        <v>83</v>
      </c>
      <c r="F130" s="163">
        <v>0.25</v>
      </c>
      <c r="G130" s="164" t="s">
        <v>1707</v>
      </c>
      <c r="H130" s="160"/>
    </row>
    <row r="131" spans="1:8" ht="51">
      <c r="A131" s="161" t="s">
        <v>1898</v>
      </c>
      <c r="B131" s="162" t="s">
        <v>1900</v>
      </c>
      <c r="C131" s="163" t="s">
        <v>83</v>
      </c>
      <c r="D131" s="163" t="s">
        <v>83</v>
      </c>
      <c r="E131" s="163" t="s">
        <v>83</v>
      </c>
      <c r="F131" s="163">
        <v>0.15</v>
      </c>
      <c r="G131" s="164" t="s">
        <v>1707</v>
      </c>
      <c r="H131" s="160"/>
    </row>
    <row r="132" spans="1:8" ht="25.5">
      <c r="A132" s="161" t="s">
        <v>1898</v>
      </c>
      <c r="B132" s="162" t="s">
        <v>1901</v>
      </c>
      <c r="C132" s="163" t="s">
        <v>83</v>
      </c>
      <c r="D132" s="163" t="s">
        <v>83</v>
      </c>
      <c r="E132" s="163" t="s">
        <v>83</v>
      </c>
      <c r="F132" s="163">
        <v>7.0000000000000007E-2</v>
      </c>
      <c r="G132" s="164" t="s">
        <v>1707</v>
      </c>
      <c r="H132" s="160"/>
    </row>
    <row r="133" spans="1:8">
      <c r="A133" s="161" t="s">
        <v>1898</v>
      </c>
      <c r="B133" s="162" t="s">
        <v>1902</v>
      </c>
      <c r="C133" s="163" t="s">
        <v>83</v>
      </c>
      <c r="D133" s="163" t="s">
        <v>83</v>
      </c>
      <c r="E133" s="163" t="s">
        <v>83</v>
      </c>
      <c r="F133" s="163">
        <v>0.2</v>
      </c>
      <c r="G133" s="164" t="s">
        <v>1727</v>
      </c>
      <c r="H133" s="160"/>
    </row>
    <row r="134" spans="1:8">
      <c r="A134" s="161" t="s">
        <v>1898</v>
      </c>
      <c r="B134" s="162" t="s">
        <v>1903</v>
      </c>
      <c r="C134" s="163" t="s">
        <v>83</v>
      </c>
      <c r="D134" s="163" t="s">
        <v>83</v>
      </c>
      <c r="E134" s="163" t="s">
        <v>83</v>
      </c>
      <c r="F134" s="163">
        <v>0.17</v>
      </c>
      <c r="G134" s="164" t="s">
        <v>1727</v>
      </c>
      <c r="H134" s="160"/>
    </row>
    <row r="135" spans="1:8" ht="25.5">
      <c r="A135" s="161" t="s">
        <v>1904</v>
      </c>
      <c r="B135" s="162" t="s">
        <v>1905</v>
      </c>
      <c r="C135" s="163" t="s">
        <v>83</v>
      </c>
      <c r="D135" s="163" t="s">
        <v>83</v>
      </c>
      <c r="E135" s="163" t="s">
        <v>83</v>
      </c>
      <c r="F135" s="163">
        <v>0.25</v>
      </c>
      <c r="G135" s="164" t="s">
        <v>1727</v>
      </c>
      <c r="H135" s="160"/>
    </row>
    <row r="136" spans="1:8">
      <c r="A136" s="161" t="s">
        <v>1904</v>
      </c>
      <c r="B136" s="162" t="s">
        <v>1906</v>
      </c>
      <c r="C136" s="163" t="s">
        <v>83</v>
      </c>
      <c r="D136" s="163" t="s">
        <v>83</v>
      </c>
      <c r="E136" s="163" t="s">
        <v>83</v>
      </c>
      <c r="F136" s="163">
        <v>0.2</v>
      </c>
      <c r="G136" s="164" t="s">
        <v>1727</v>
      </c>
      <c r="H136" s="160"/>
    </row>
    <row r="137" spans="1:8">
      <c r="A137" s="161" t="s">
        <v>1907</v>
      </c>
      <c r="B137" s="162" t="s">
        <v>1908</v>
      </c>
      <c r="C137" s="163" t="s">
        <v>83</v>
      </c>
      <c r="D137" s="163" t="s">
        <v>83</v>
      </c>
      <c r="E137" s="163">
        <v>0.09</v>
      </c>
      <c r="F137" s="163" t="s">
        <v>83</v>
      </c>
      <c r="G137" s="164" t="s">
        <v>1727</v>
      </c>
      <c r="H137" s="160"/>
    </row>
    <row r="138" spans="1:8" ht="38.25">
      <c r="A138" s="161" t="s">
        <v>1907</v>
      </c>
      <c r="B138" s="162" t="s">
        <v>1909</v>
      </c>
      <c r="C138" s="163" t="s">
        <v>83</v>
      </c>
      <c r="D138" s="163" t="s">
        <v>83</v>
      </c>
      <c r="E138" s="163">
        <v>6.4000000000000001E-2</v>
      </c>
      <c r="F138" s="163" t="s">
        <v>83</v>
      </c>
      <c r="G138" s="164" t="s">
        <v>1707</v>
      </c>
      <c r="H138" s="160"/>
    </row>
    <row r="139" spans="1:8">
      <c r="A139" s="161" t="s">
        <v>1907</v>
      </c>
      <c r="B139" s="162" t="s">
        <v>1910</v>
      </c>
      <c r="C139" s="163" t="s">
        <v>83</v>
      </c>
      <c r="D139" s="163" t="s">
        <v>83</v>
      </c>
      <c r="E139" s="163">
        <v>5.7000000000000002E-2</v>
      </c>
      <c r="F139" s="163" t="s">
        <v>83</v>
      </c>
      <c r="G139" s="164" t="s">
        <v>1707</v>
      </c>
      <c r="H139" s="160"/>
    </row>
    <row r="140" spans="1:8">
      <c r="A140" s="161" t="s">
        <v>1911</v>
      </c>
      <c r="B140" s="162" t="s">
        <v>1912</v>
      </c>
      <c r="C140" s="163">
        <v>0.09</v>
      </c>
      <c r="D140" s="163">
        <v>0.1</v>
      </c>
      <c r="E140" s="163">
        <v>0.1</v>
      </c>
      <c r="F140" s="163" t="s">
        <v>83</v>
      </c>
      <c r="G140" s="164" t="s">
        <v>1707</v>
      </c>
      <c r="H140" s="160"/>
    </row>
    <row r="141" spans="1:8">
      <c r="A141" s="161" t="s">
        <v>1913</v>
      </c>
      <c r="B141" s="162" t="s">
        <v>1914</v>
      </c>
      <c r="C141" s="163">
        <v>0.12</v>
      </c>
      <c r="D141" s="163">
        <v>7.0000000000000007E-2</v>
      </c>
      <c r="E141" s="163" t="s">
        <v>83</v>
      </c>
      <c r="F141" s="163" t="s">
        <v>83</v>
      </c>
      <c r="G141" s="164" t="s">
        <v>1707</v>
      </c>
      <c r="H141" s="160"/>
    </row>
    <row r="142" spans="1:8">
      <c r="A142" s="161" t="s">
        <v>1913</v>
      </c>
      <c r="B142" s="162" t="s">
        <v>1915</v>
      </c>
      <c r="C142" s="163">
        <v>0.13</v>
      </c>
      <c r="D142" s="163">
        <v>0.08</v>
      </c>
      <c r="E142" s="163" t="s">
        <v>83</v>
      </c>
      <c r="F142" s="163" t="s">
        <v>83</v>
      </c>
      <c r="G142" s="164" t="s">
        <v>1727</v>
      </c>
      <c r="H142" s="160"/>
    </row>
    <row r="143" spans="1:8" ht="63.75">
      <c r="A143" s="161" t="s">
        <v>1913</v>
      </c>
      <c r="B143" s="162" t="s">
        <v>1916</v>
      </c>
      <c r="C143" s="163">
        <v>0.21</v>
      </c>
      <c r="D143" s="163" t="s">
        <v>83</v>
      </c>
      <c r="E143" s="163" t="s">
        <v>83</v>
      </c>
      <c r="F143" s="163" t="s">
        <v>83</v>
      </c>
      <c r="G143" s="164" t="s">
        <v>1727</v>
      </c>
      <c r="H143" s="160"/>
    </row>
    <row r="144" spans="1:8" ht="25.5">
      <c r="A144" s="161" t="s">
        <v>1917</v>
      </c>
      <c r="B144" s="162" t="s">
        <v>1918</v>
      </c>
      <c r="C144" s="163">
        <v>0.16</v>
      </c>
      <c r="D144" s="163">
        <v>0.09</v>
      </c>
      <c r="E144" s="163">
        <v>0.14000000000000001</v>
      </c>
      <c r="F144" s="163" t="s">
        <v>83</v>
      </c>
      <c r="G144" s="164" t="s">
        <v>1727</v>
      </c>
      <c r="H144" s="160"/>
    </row>
    <row r="145" spans="1:8" ht="25.5">
      <c r="A145" s="161" t="s">
        <v>1917</v>
      </c>
      <c r="B145" s="162" t="s">
        <v>1919</v>
      </c>
      <c r="C145" s="163">
        <v>0.16</v>
      </c>
      <c r="D145" s="163">
        <v>0.12</v>
      </c>
      <c r="E145" s="163">
        <v>0.12</v>
      </c>
      <c r="F145" s="163" t="s">
        <v>83</v>
      </c>
      <c r="G145" s="164" t="s">
        <v>1727</v>
      </c>
      <c r="H145" s="160"/>
    </row>
    <row r="146" spans="1:8">
      <c r="A146" s="161" t="s">
        <v>1917</v>
      </c>
      <c r="B146" s="162" t="s">
        <v>1920</v>
      </c>
      <c r="C146" s="163">
        <v>0.2</v>
      </c>
      <c r="D146" s="163">
        <v>7.0000000000000007E-2</v>
      </c>
      <c r="E146" s="163">
        <v>0.2</v>
      </c>
      <c r="F146" s="163">
        <v>0.15</v>
      </c>
      <c r="G146" s="164" t="s">
        <v>1727</v>
      </c>
      <c r="H146" s="160"/>
    </row>
    <row r="147" spans="1:8" ht="25.5">
      <c r="A147" s="161" t="s">
        <v>1917</v>
      </c>
      <c r="B147" s="162" t="s">
        <v>1921</v>
      </c>
      <c r="C147" s="163">
        <v>7.0000000000000007E-2</v>
      </c>
      <c r="D147" s="163">
        <v>0.05</v>
      </c>
      <c r="E147" s="163">
        <v>0.06</v>
      </c>
      <c r="F147" s="163" t="s">
        <v>83</v>
      </c>
      <c r="G147" s="164" t="s">
        <v>1727</v>
      </c>
      <c r="H147" s="160"/>
    </row>
    <row r="148" spans="1:8">
      <c r="A148" s="161" t="s">
        <v>1917</v>
      </c>
      <c r="B148" s="162" t="s">
        <v>1922</v>
      </c>
      <c r="C148" s="163">
        <v>0.13</v>
      </c>
      <c r="D148" s="163">
        <v>0.11</v>
      </c>
      <c r="E148" s="163">
        <v>0.2</v>
      </c>
      <c r="F148" s="163" t="s">
        <v>83</v>
      </c>
      <c r="G148" s="164" t="s">
        <v>1707</v>
      </c>
      <c r="H148" s="160"/>
    </row>
    <row r="149" spans="1:8" ht="25.5">
      <c r="A149" s="161" t="s">
        <v>1917</v>
      </c>
      <c r="B149" s="162" t="s">
        <v>1923</v>
      </c>
      <c r="C149" s="163">
        <v>0.1</v>
      </c>
      <c r="D149" s="163">
        <v>0.03</v>
      </c>
      <c r="E149" s="163">
        <v>7.0000000000000007E-2</v>
      </c>
      <c r="F149" s="163" t="s">
        <v>83</v>
      </c>
      <c r="G149" s="164" t="s">
        <v>1727</v>
      </c>
      <c r="H149" s="160"/>
    </row>
    <row r="150" spans="1:8">
      <c r="A150" s="161" t="s">
        <v>1924</v>
      </c>
      <c r="B150" s="162" t="s">
        <v>1924</v>
      </c>
      <c r="C150" s="163">
        <v>9.8000000000000004E-2</v>
      </c>
      <c r="D150" s="163">
        <v>2.8000000000000001E-2</v>
      </c>
      <c r="E150" s="163" t="s">
        <v>83</v>
      </c>
      <c r="F150" s="163" t="s">
        <v>83</v>
      </c>
      <c r="G150" s="164" t="s">
        <v>1707</v>
      </c>
      <c r="H150" s="160"/>
    </row>
    <row r="151" spans="1:8">
      <c r="A151" s="161" t="s">
        <v>1925</v>
      </c>
      <c r="B151" s="162" t="s">
        <v>1925</v>
      </c>
      <c r="C151" s="163">
        <v>6.9000000000000006E-2</v>
      </c>
      <c r="D151" s="163">
        <v>0.04</v>
      </c>
      <c r="E151" s="163">
        <v>0.08</v>
      </c>
      <c r="F151" s="163" t="s">
        <v>83</v>
      </c>
      <c r="G151" s="164" t="s">
        <v>1727</v>
      </c>
      <c r="H151" s="160"/>
    </row>
    <row r="152" spans="1:8" ht="63.75">
      <c r="A152" s="161" t="s">
        <v>1926</v>
      </c>
      <c r="B152" s="162" t="s">
        <v>1927</v>
      </c>
      <c r="C152" s="163">
        <v>0.18</v>
      </c>
      <c r="D152" s="163">
        <v>2.5000000000000001E-2</v>
      </c>
      <c r="E152" s="163">
        <v>0.03</v>
      </c>
      <c r="F152" s="163">
        <v>0.15</v>
      </c>
      <c r="G152" s="164" t="s">
        <v>1727</v>
      </c>
      <c r="H152" s="160"/>
    </row>
    <row r="153" spans="1:8">
      <c r="A153" s="161" t="s">
        <v>1928</v>
      </c>
      <c r="B153" s="162" t="s">
        <v>1929</v>
      </c>
      <c r="C153" s="163">
        <v>0.09</v>
      </c>
      <c r="D153" s="163">
        <v>0.12</v>
      </c>
      <c r="E153" s="163" t="s">
        <v>83</v>
      </c>
      <c r="F153" s="163" t="s">
        <v>83</v>
      </c>
      <c r="G153" s="164" t="s">
        <v>1727</v>
      </c>
      <c r="H153" s="160"/>
    </row>
    <row r="154" spans="1:8">
      <c r="A154" s="161" t="s">
        <v>1930</v>
      </c>
      <c r="B154" s="162" t="s">
        <v>1931</v>
      </c>
      <c r="C154" s="163">
        <v>0.19</v>
      </c>
      <c r="D154" s="163">
        <v>0.11</v>
      </c>
      <c r="E154" s="163">
        <v>0.14000000000000001</v>
      </c>
      <c r="F154" s="163" t="s">
        <v>83</v>
      </c>
      <c r="G154" s="164" t="s">
        <v>1727</v>
      </c>
      <c r="H154" s="160"/>
    </row>
    <row r="155" spans="1:8" ht="25.5">
      <c r="A155" s="161" t="s">
        <v>1932</v>
      </c>
      <c r="B155" s="162" t="s">
        <v>1933</v>
      </c>
      <c r="C155" s="163">
        <v>0.1</v>
      </c>
      <c r="D155" s="163">
        <v>0.03</v>
      </c>
      <c r="E155" s="163">
        <v>0.04</v>
      </c>
      <c r="F155" s="163" t="s">
        <v>83</v>
      </c>
      <c r="G155" s="164" t="s">
        <v>1727</v>
      </c>
      <c r="H155" s="160"/>
    </row>
    <row r="156" spans="1:8">
      <c r="A156" s="161" t="s">
        <v>1934</v>
      </c>
      <c r="B156" s="162" t="s">
        <v>1935</v>
      </c>
      <c r="C156" s="163">
        <v>6.5000000000000002E-2</v>
      </c>
      <c r="D156" s="163">
        <v>3.5000000000000003E-2</v>
      </c>
      <c r="E156" s="163">
        <v>2.5000000000000001E-2</v>
      </c>
      <c r="F156" s="163" t="s">
        <v>83</v>
      </c>
      <c r="G156" s="164" t="s">
        <v>1727</v>
      </c>
      <c r="H156" s="160"/>
    </row>
    <row r="157" spans="1:8">
      <c r="A157" s="161" t="s">
        <v>1936</v>
      </c>
      <c r="B157" s="162" t="s">
        <v>1937</v>
      </c>
      <c r="C157" s="163">
        <v>8.5000000000000006E-2</v>
      </c>
      <c r="D157" s="163">
        <v>4.4999999999999998E-2</v>
      </c>
      <c r="E157" s="163">
        <v>7.4999999999999997E-2</v>
      </c>
      <c r="F157" s="163" t="s">
        <v>83</v>
      </c>
      <c r="G157" s="164" t="s">
        <v>1727</v>
      </c>
      <c r="H157" s="160"/>
    </row>
    <row r="158" spans="1:8" ht="25.5">
      <c r="A158" s="161" t="s">
        <v>1938</v>
      </c>
      <c r="B158" s="162" t="s">
        <v>1939</v>
      </c>
      <c r="C158" s="163">
        <v>0.11</v>
      </c>
      <c r="D158" s="163">
        <v>0.05</v>
      </c>
      <c r="E158" s="163">
        <v>0.04</v>
      </c>
      <c r="F158" s="163" t="s">
        <v>83</v>
      </c>
      <c r="G158" s="164" t="s">
        <v>1727</v>
      </c>
      <c r="H158" s="160"/>
    </row>
    <row r="159" spans="1:8">
      <c r="A159" s="161" t="s">
        <v>1940</v>
      </c>
      <c r="B159" s="162" t="s">
        <v>1001</v>
      </c>
      <c r="C159" s="163">
        <v>0.1</v>
      </c>
      <c r="D159" s="163">
        <v>0.05</v>
      </c>
      <c r="E159" s="163" t="s">
        <v>83</v>
      </c>
      <c r="F159" s="163" t="s">
        <v>83</v>
      </c>
      <c r="G159" s="164" t="s">
        <v>1727</v>
      </c>
      <c r="H159" s="160"/>
    </row>
    <row r="160" spans="1:8" ht="25.5">
      <c r="A160" s="161" t="s">
        <v>1941</v>
      </c>
      <c r="B160" s="162" t="s">
        <v>1942</v>
      </c>
      <c r="C160" s="163">
        <v>0.1</v>
      </c>
      <c r="D160" s="163">
        <v>0.1</v>
      </c>
      <c r="E160" s="163" t="s">
        <v>83</v>
      </c>
      <c r="F160" s="163" t="s">
        <v>83</v>
      </c>
      <c r="G160" s="164" t="s">
        <v>1727</v>
      </c>
      <c r="H160" s="160"/>
    </row>
    <row r="161" spans="1:8">
      <c r="A161" s="161" t="s">
        <v>1943</v>
      </c>
      <c r="B161" s="162" t="s">
        <v>1944</v>
      </c>
      <c r="C161" s="163">
        <v>0.15</v>
      </c>
      <c r="D161" s="163">
        <v>0.12</v>
      </c>
      <c r="E161" s="163" t="s">
        <v>83</v>
      </c>
      <c r="F161" s="163" t="s">
        <v>83</v>
      </c>
      <c r="G161" s="164" t="s">
        <v>1727</v>
      </c>
      <c r="H161" s="160"/>
    </row>
    <row r="162" spans="1:8">
      <c r="A162" s="161" t="s">
        <v>1943</v>
      </c>
      <c r="B162" s="162" t="s">
        <v>1945</v>
      </c>
      <c r="C162" s="163">
        <v>0.17</v>
      </c>
      <c r="D162" s="163">
        <v>0.1</v>
      </c>
      <c r="E162" s="163">
        <v>0.15</v>
      </c>
      <c r="F162" s="163" t="s">
        <v>83</v>
      </c>
      <c r="G162" s="164" t="s">
        <v>1707</v>
      </c>
      <c r="H162" s="160"/>
    </row>
    <row r="163" spans="1:8" ht="25.5">
      <c r="A163" s="161" t="s">
        <v>1946</v>
      </c>
      <c r="B163" s="162" t="s">
        <v>1947</v>
      </c>
      <c r="C163" s="163">
        <v>0.09</v>
      </c>
      <c r="D163" s="163">
        <v>7.0000000000000007E-2</v>
      </c>
      <c r="E163" s="163">
        <v>0.08</v>
      </c>
      <c r="F163" s="163">
        <v>0.08</v>
      </c>
      <c r="G163" s="164" t="s">
        <v>1707</v>
      </c>
      <c r="H163" s="160"/>
    </row>
    <row r="164" spans="1:8">
      <c r="A164" s="161" t="s">
        <v>1946</v>
      </c>
      <c r="B164" s="162" t="s">
        <v>1948</v>
      </c>
      <c r="C164" s="163">
        <v>0.09</v>
      </c>
      <c r="D164" s="163">
        <v>0.08</v>
      </c>
      <c r="E164" s="163">
        <v>0.08</v>
      </c>
      <c r="F164" s="163" t="s">
        <v>83</v>
      </c>
      <c r="G164" s="164" t="s">
        <v>1707</v>
      </c>
      <c r="H164" s="160"/>
    </row>
    <row r="165" spans="1:8" ht="25.5">
      <c r="A165" s="161" t="s">
        <v>1949</v>
      </c>
      <c r="B165" s="162" t="s">
        <v>1950</v>
      </c>
      <c r="C165" s="163">
        <v>3.9E-2</v>
      </c>
      <c r="D165" s="163">
        <v>2.9000000000000001E-2</v>
      </c>
      <c r="E165" s="163">
        <v>1.9E-2</v>
      </c>
      <c r="F165" s="163" t="s">
        <v>83</v>
      </c>
      <c r="G165" s="164" t="s">
        <v>1707</v>
      </c>
      <c r="H165" s="160"/>
    </row>
    <row r="166" spans="1:8">
      <c r="A166" s="161" t="s">
        <v>1951</v>
      </c>
      <c r="B166" s="162" t="s">
        <v>1952</v>
      </c>
      <c r="C166" s="163">
        <v>0.16</v>
      </c>
      <c r="D166" s="163">
        <v>0.05</v>
      </c>
      <c r="E166" s="163">
        <v>0.15</v>
      </c>
      <c r="F166" s="163" t="s">
        <v>83</v>
      </c>
      <c r="G166" s="164" t="s">
        <v>1707</v>
      </c>
      <c r="H166" s="160"/>
    </row>
    <row r="167" spans="1:8" ht="25.5">
      <c r="A167" s="161" t="s">
        <v>1953</v>
      </c>
      <c r="B167" s="162" t="s">
        <v>1954</v>
      </c>
      <c r="C167" s="163" t="s">
        <v>83</v>
      </c>
      <c r="D167" s="163" t="s">
        <v>83</v>
      </c>
      <c r="E167" s="163" t="s">
        <v>83</v>
      </c>
      <c r="F167" s="163">
        <v>0.12</v>
      </c>
      <c r="G167" s="164" t="s">
        <v>1707</v>
      </c>
      <c r="H167" s="160"/>
    </row>
    <row r="168" spans="1:8">
      <c r="A168" s="161" t="s">
        <v>1953</v>
      </c>
      <c r="B168" s="162" t="s">
        <v>1955</v>
      </c>
      <c r="C168" s="163" t="s">
        <v>83</v>
      </c>
      <c r="D168" s="163" t="s">
        <v>83</v>
      </c>
      <c r="E168" s="163" t="s">
        <v>83</v>
      </c>
      <c r="F168" s="163">
        <v>3.5000000000000003E-2</v>
      </c>
      <c r="G168" s="164" t="s">
        <v>1727</v>
      </c>
      <c r="H168" s="160"/>
    </row>
    <row r="169" spans="1:8">
      <c r="A169" s="161" t="s">
        <v>1953</v>
      </c>
      <c r="B169" s="162" t="s">
        <v>1956</v>
      </c>
      <c r="C169" s="163" t="s">
        <v>83</v>
      </c>
      <c r="D169" s="163" t="s">
        <v>83</v>
      </c>
      <c r="E169" s="163" t="s">
        <v>83</v>
      </c>
      <c r="F169" s="163">
        <v>0.08</v>
      </c>
      <c r="G169" s="164" t="s">
        <v>1707</v>
      </c>
      <c r="H169" s="160"/>
    </row>
    <row r="170" spans="1:8">
      <c r="A170" s="161" t="s">
        <v>1957</v>
      </c>
      <c r="B170" s="162" t="s">
        <v>1957</v>
      </c>
      <c r="C170" s="163">
        <v>0.1</v>
      </c>
      <c r="D170" s="163">
        <v>0.1</v>
      </c>
      <c r="E170" s="163" t="s">
        <v>83</v>
      </c>
      <c r="F170" s="163" t="s">
        <v>83</v>
      </c>
      <c r="G170" s="164" t="s">
        <v>1707</v>
      </c>
      <c r="H170" s="160"/>
    </row>
    <row r="171" spans="1:8" ht="25.5">
      <c r="A171" s="161" t="s">
        <v>1958</v>
      </c>
      <c r="B171" s="162" t="s">
        <v>1959</v>
      </c>
      <c r="C171" s="163" t="s">
        <v>83</v>
      </c>
      <c r="D171" s="163" t="s">
        <v>83</v>
      </c>
      <c r="E171" s="163" t="s">
        <v>83</v>
      </c>
      <c r="F171" s="163">
        <v>4.4999999999999998E-2</v>
      </c>
      <c r="G171" s="164" t="s">
        <v>1707</v>
      </c>
      <c r="H171" s="160"/>
    </row>
    <row r="172" spans="1:8">
      <c r="A172" s="161" t="s">
        <v>1960</v>
      </c>
      <c r="B172" s="162" t="s">
        <v>1960</v>
      </c>
      <c r="C172" s="163">
        <v>5.7000000000000002E-2</v>
      </c>
      <c r="D172" s="163">
        <v>5.7000000000000002E-2</v>
      </c>
      <c r="E172" s="163">
        <v>0.03</v>
      </c>
      <c r="F172" s="163" t="s">
        <v>83</v>
      </c>
      <c r="G172" s="164" t="s">
        <v>1707</v>
      </c>
      <c r="H172" s="160"/>
    </row>
    <row r="173" spans="1:8" ht="25.5">
      <c r="A173" s="161" t="s">
        <v>1961</v>
      </c>
      <c r="B173" s="162" t="s">
        <v>1962</v>
      </c>
      <c r="C173" s="163" t="s">
        <v>83</v>
      </c>
      <c r="D173" s="163" t="s">
        <v>83</v>
      </c>
      <c r="E173" s="163" t="s">
        <v>83</v>
      </c>
      <c r="F173" s="163">
        <v>0.15</v>
      </c>
      <c r="G173" s="164" t="s">
        <v>1727</v>
      </c>
      <c r="H173" s="160"/>
    </row>
    <row r="174" spans="1:8">
      <c r="A174" s="161" t="s">
        <v>1963</v>
      </c>
      <c r="B174" s="162" t="s">
        <v>1964</v>
      </c>
      <c r="C174" s="163">
        <v>8.5999999999999993E-2</v>
      </c>
      <c r="D174" s="163">
        <v>0.05</v>
      </c>
      <c r="E174" s="163">
        <v>0.04</v>
      </c>
      <c r="F174" s="163" t="s">
        <v>83</v>
      </c>
      <c r="G174" s="164" t="s">
        <v>1727</v>
      </c>
      <c r="H174" s="160"/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F3:L22"/>
  <sheetViews>
    <sheetView zoomScaleNormal="100" workbookViewId="0">
      <selection activeCell="J21" sqref="J21"/>
    </sheetView>
  </sheetViews>
  <sheetFormatPr defaultRowHeight="15"/>
  <cols>
    <col min="1" max="5" width="9" customWidth="1"/>
    <col min="6" max="6" width="14.42578125" customWidth="1"/>
    <col min="7" max="7" width="9" customWidth="1"/>
    <col min="8" max="8" width="18.7109375" customWidth="1"/>
    <col min="9" max="1025" width="9" customWidth="1"/>
  </cols>
  <sheetData>
    <row r="3" spans="6:12">
      <c r="F3" s="14" t="s">
        <v>113</v>
      </c>
    </row>
    <row r="4" spans="6:12">
      <c r="F4" s="14" t="s">
        <v>123</v>
      </c>
    </row>
    <row r="5" spans="6:12">
      <c r="F5" s="14" t="s">
        <v>1965</v>
      </c>
      <c r="H5" s="71" t="s">
        <v>1966</v>
      </c>
      <c r="K5" t="s">
        <v>120</v>
      </c>
    </row>
    <row r="6" spans="6:12">
      <c r="H6" s="71" t="s">
        <v>1967</v>
      </c>
      <c r="K6" t="s">
        <v>215</v>
      </c>
    </row>
    <row r="7" spans="6:12">
      <c r="H7" s="71" t="s">
        <v>1967</v>
      </c>
      <c r="K7" t="s">
        <v>119</v>
      </c>
    </row>
    <row r="8" spans="6:12">
      <c r="H8" s="96" t="s">
        <v>1968</v>
      </c>
      <c r="K8" t="s">
        <v>1969</v>
      </c>
    </row>
    <row r="9" spans="6:12">
      <c r="H9" s="96" t="s">
        <v>1970</v>
      </c>
    </row>
    <row r="10" spans="6:12">
      <c r="H10" s="96" t="s">
        <v>1971</v>
      </c>
      <c r="K10" t="s">
        <v>93</v>
      </c>
    </row>
    <row r="11" spans="6:12">
      <c r="H11" s="96" t="s">
        <v>1972</v>
      </c>
      <c r="K11" t="s">
        <v>1973</v>
      </c>
    </row>
    <row r="12" spans="6:12">
      <c r="H12" s="96" t="s">
        <v>1974</v>
      </c>
    </row>
    <row r="13" spans="6:12">
      <c r="H13" s="96" t="s">
        <v>1975</v>
      </c>
    </row>
    <row r="14" spans="6:12">
      <c r="H14" s="96" t="s">
        <v>1976</v>
      </c>
    </row>
    <row r="16" spans="6:12">
      <c r="J16" t="s">
        <v>1977</v>
      </c>
      <c r="L16" t="s">
        <v>1978</v>
      </c>
    </row>
    <row r="17" spans="10:12">
      <c r="J17" t="s">
        <v>215</v>
      </c>
      <c r="L17" t="s">
        <v>1979</v>
      </c>
    </row>
    <row r="18" spans="10:12">
      <c r="J18" t="s">
        <v>1980</v>
      </c>
      <c r="L18" t="s">
        <v>1981</v>
      </c>
    </row>
    <row r="19" spans="10:12">
      <c r="J19" t="s">
        <v>1982</v>
      </c>
      <c r="L19" t="s">
        <v>1983</v>
      </c>
    </row>
    <row r="20" spans="10:12">
      <c r="J20" t="s">
        <v>83</v>
      </c>
      <c r="L20" t="s">
        <v>1984</v>
      </c>
    </row>
    <row r="21" spans="10:12">
      <c r="L21" t="s">
        <v>1985</v>
      </c>
    </row>
    <row r="22" spans="10:12">
      <c r="L22" t="s">
        <v>1986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zoomScaleNormal="100" workbookViewId="0"/>
  </sheetViews>
  <sheetFormatPr defaultRowHeight="15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J14"/>
  <sheetViews>
    <sheetView zoomScaleNormal="100" workbookViewId="0">
      <selection activeCell="K17" sqref="K17"/>
    </sheetView>
  </sheetViews>
  <sheetFormatPr defaultRowHeight="15"/>
  <cols>
    <col min="1" max="1025" width="9" customWidth="1"/>
  </cols>
  <sheetData>
    <row r="3" spans="3:10">
      <c r="C3" t="s">
        <v>1987</v>
      </c>
    </row>
    <row r="4" spans="3:10">
      <c r="D4" t="s">
        <v>1988</v>
      </c>
    </row>
    <row r="5" spans="3:10">
      <c r="D5" t="s">
        <v>214</v>
      </c>
    </row>
    <row r="7" spans="3:10">
      <c r="D7" t="s">
        <v>1989</v>
      </c>
      <c r="J7" t="s">
        <v>30</v>
      </c>
    </row>
    <row r="8" spans="3:10">
      <c r="J8" t="s">
        <v>78</v>
      </c>
    </row>
    <row r="14" spans="3:10">
      <c r="D14" t="s">
        <v>1990</v>
      </c>
      <c r="E14" t="s">
        <v>1991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zoomScaleNormal="100" workbookViewId="0">
      <selection activeCell="M20" sqref="M20"/>
    </sheetView>
  </sheetViews>
  <sheetFormatPr defaultRowHeight="15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G3:J4"/>
  <sheetViews>
    <sheetView zoomScaleNormal="100" workbookViewId="0">
      <selection activeCell="F5" sqref="F5"/>
    </sheetView>
  </sheetViews>
  <sheetFormatPr defaultRowHeight="15"/>
  <cols>
    <col min="1" max="1025" width="9" customWidth="1"/>
  </cols>
  <sheetData>
    <row r="3" spans="7:10">
      <c r="G3" t="s">
        <v>1992</v>
      </c>
      <c r="J3" t="s">
        <v>30</v>
      </c>
    </row>
    <row r="4" spans="7:10">
      <c r="G4" t="s">
        <v>1993</v>
      </c>
      <c r="J4" t="s">
        <v>78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131"/>
  <sheetViews>
    <sheetView topLeftCell="A1048576" zoomScale="93" zoomScaleNormal="93" workbookViewId="0">
      <selection activeCell="A9" sqref="A9"/>
    </sheetView>
  </sheetViews>
  <sheetFormatPr defaultRowHeight="15" zeroHeight="1"/>
  <cols>
    <col min="1" max="2" width="15.42578125" style="1" customWidth="1"/>
    <col min="3" max="3" width="35.7109375" style="1" customWidth="1"/>
    <col min="4" max="4" width="25.28515625" style="1" customWidth="1"/>
    <col min="5" max="7" width="15.42578125" style="1" customWidth="1"/>
    <col min="8" max="8" width="9.140625" style="2" customWidth="1"/>
    <col min="9" max="9" width="34.42578125" style="1" customWidth="1"/>
    <col min="10" max="10" width="11.5703125" style="2" customWidth="1"/>
    <col min="11" max="11" width="14" style="2" customWidth="1"/>
    <col min="12" max="17" width="9.85546875" style="2" customWidth="1"/>
    <col min="18" max="18" width="14.28515625" style="2" customWidth="1"/>
    <col min="19" max="19" width="9.28515625" style="2" customWidth="1"/>
    <col min="20" max="20" width="39.85546875" style="1" customWidth="1"/>
    <col min="21" max="21" width="10.7109375" style="1" customWidth="1"/>
    <col min="22" max="1025" width="9.140625" style="1" customWidth="1"/>
  </cols>
  <sheetData>
    <row r="1" spans="1:31" ht="17.25" hidden="1" customHeight="1">
      <c r="O1" s="29"/>
      <c r="P1" s="29"/>
      <c r="Q1" s="29"/>
      <c r="R1" s="29"/>
    </row>
    <row r="3" spans="1:31" s="2" customFormat="1" ht="17.25" hidden="1" customHeight="1">
      <c r="A3" s="1"/>
      <c r="B3" s="1"/>
      <c r="C3" s="1"/>
      <c r="D3" s="1"/>
      <c r="E3" s="1"/>
      <c r="F3" s="1"/>
      <c r="G3" s="1"/>
      <c r="I3" s="1"/>
    </row>
    <row r="4" spans="1:31" s="2" customFormat="1" ht="17.25" hidden="1" customHeight="1">
      <c r="A4" s="1"/>
      <c r="B4" s="1"/>
      <c r="C4" s="165" t="s">
        <v>1994</v>
      </c>
      <c r="D4" s="165" t="s">
        <v>1995</v>
      </c>
      <c r="E4" s="165" t="s">
        <v>69</v>
      </c>
      <c r="F4" s="1"/>
      <c r="G4" s="1"/>
      <c r="H4" s="3" t="s">
        <v>0</v>
      </c>
      <c r="I4" s="4" t="s">
        <v>1</v>
      </c>
      <c r="J4" s="3" t="s">
        <v>2</v>
      </c>
      <c r="K4" s="3" t="s">
        <v>3</v>
      </c>
      <c r="L4" s="3" t="s">
        <v>4</v>
      </c>
      <c r="M4" s="3" t="s">
        <v>5</v>
      </c>
      <c r="N4" s="3" t="s">
        <v>6</v>
      </c>
    </row>
    <row r="5" spans="1:31" s="2" customFormat="1" ht="17.25" hidden="1" customHeight="1">
      <c r="A5" s="1"/>
      <c r="B5" s="1"/>
      <c r="C5" s="165" t="s">
        <v>1996</v>
      </c>
      <c r="D5" s="166">
        <f>'Customer Details'!F6</f>
        <v>0</v>
      </c>
      <c r="E5" s="165"/>
      <c r="F5" s="1"/>
      <c r="G5" s="1"/>
      <c r="H5" s="167"/>
      <c r="I5" s="168"/>
      <c r="J5" s="169"/>
      <c r="K5" s="169"/>
      <c r="L5" s="169"/>
      <c r="M5" s="169"/>
      <c r="N5" s="169"/>
    </row>
    <row r="6" spans="1:31" s="2" customFormat="1" ht="17.25" hidden="1" customHeight="1">
      <c r="A6" s="1"/>
      <c r="B6" s="1"/>
      <c r="C6" s="170"/>
      <c r="D6" s="171"/>
      <c r="E6" s="172"/>
      <c r="F6" s="1"/>
      <c r="G6" s="1"/>
      <c r="H6" s="6" t="s">
        <v>7</v>
      </c>
      <c r="I6" s="7" t="s">
        <v>8</v>
      </c>
    </row>
    <row r="7" spans="1:31" ht="17.25" hidden="1" customHeight="1">
      <c r="C7" s="173" t="s">
        <v>14</v>
      </c>
      <c r="D7" s="174" t="e">
        <f>#REF!</f>
        <v>#REF!</v>
      </c>
      <c r="E7" s="175" t="e">
        <f>IF(D30="Partnership",VLOOKUP(D7,$P$13:$R$17,3)*$N$12,IF(D30="Proprietorship",VLOOKUP(D7,$P$13:$R$17,3)*$N$12,VLOOKUP(D7,$J$13:$M$17,4)*$N$12))</f>
        <v>#REF!</v>
      </c>
      <c r="H7" s="565">
        <v>1</v>
      </c>
      <c r="I7" s="566" t="s">
        <v>9</v>
      </c>
      <c r="J7" s="567"/>
      <c r="K7" s="567"/>
      <c r="L7" s="176"/>
      <c r="M7" s="9">
        <f>N7</f>
        <v>0</v>
      </c>
      <c r="N7" s="496">
        <v>0</v>
      </c>
      <c r="O7" s="10"/>
      <c r="P7" s="29"/>
      <c r="Q7" s="177"/>
      <c r="R7" s="11"/>
      <c r="S7" s="29"/>
    </row>
    <row r="8" spans="1:31" s="1" customFormat="1" ht="17.25" hidden="1" customHeight="1">
      <c r="C8" s="173" t="s">
        <v>15</v>
      </c>
      <c r="D8" s="178" t="e">
        <f>#REF!</f>
        <v>#REF!</v>
      </c>
      <c r="E8" s="179" t="e">
        <f>VLOOKUP(D8,$J$19:$M$23,4)*$N$18</f>
        <v>#REF!</v>
      </c>
      <c r="H8" s="565"/>
      <c r="I8" s="566"/>
      <c r="J8" s="180">
        <v>-1000</v>
      </c>
      <c r="K8" s="8">
        <v>1</v>
      </c>
      <c r="L8" s="8" t="str">
        <f>IF(J8="","&lt;"&amp;K8,J8&amp;"-"&amp;K8)</f>
        <v>-1000-1</v>
      </c>
      <c r="M8" s="181">
        <v>0</v>
      </c>
      <c r="N8" s="496"/>
      <c r="S8" s="2"/>
    </row>
    <row r="9" spans="1:31" ht="17.25" hidden="1" customHeight="1">
      <c r="A9" s="1" t="s">
        <v>1997</v>
      </c>
      <c r="C9" s="173" t="s">
        <v>17</v>
      </c>
      <c r="D9" s="182" t="e">
        <f>#REF!</f>
        <v>#REF!</v>
      </c>
      <c r="E9" s="175" t="e">
        <f>VLOOKUP(D9,$J$25:$M$28,4)*$N$24</f>
        <v>#REF!</v>
      </c>
      <c r="H9" s="565"/>
      <c r="I9" s="566"/>
      <c r="J9" s="183">
        <v>1</v>
      </c>
      <c r="K9" s="9">
        <v>1.1000000000000001</v>
      </c>
      <c r="L9" s="8" t="str">
        <f>IF(J9="","&lt;"&amp;K9,J9&amp;"-"&amp;K9)</f>
        <v>1-1.1</v>
      </c>
      <c r="M9" s="184">
        <v>4</v>
      </c>
      <c r="N9" s="496"/>
      <c r="Q9" s="11"/>
      <c r="R9" s="11"/>
      <c r="W9" s="31"/>
      <c r="X9" s="31"/>
    </row>
    <row r="10" spans="1:31" ht="17.25" hidden="1" customHeight="1">
      <c r="A10" s="185"/>
      <c r="B10" s="185"/>
      <c r="C10" s="186" t="s">
        <v>19</v>
      </c>
      <c r="D10" s="187" t="e">
        <f>(#REF!-#REF!)/#REF!</f>
        <v>#REF!</v>
      </c>
      <c r="E10" s="179" t="e">
        <f>VLOOKUP(D10,$J$30:$M$33,4)*$N$29</f>
        <v>#REF!</v>
      </c>
      <c r="F10" s="185"/>
      <c r="G10" s="185"/>
      <c r="H10" s="565"/>
      <c r="I10" s="566"/>
      <c r="J10" s="183">
        <v>1.1000000000000001</v>
      </c>
      <c r="K10" s="9">
        <v>1.25</v>
      </c>
      <c r="L10" s="8" t="str">
        <f>IF(J10="","&lt;"&amp;K10,J10&amp;"-"&amp;K10)</f>
        <v>1.1-1.25</v>
      </c>
      <c r="M10" s="184">
        <v>6</v>
      </c>
      <c r="N10" s="496"/>
      <c r="Q10" s="11"/>
      <c r="R10" s="11"/>
      <c r="T10" s="170" t="s">
        <v>13</v>
      </c>
      <c r="U10" s="188">
        <v>0.89</v>
      </c>
      <c r="AC10" s="13"/>
      <c r="AD10" s="13"/>
      <c r="AE10" s="13"/>
    </row>
    <row r="11" spans="1:31" ht="17.25" hidden="1" customHeight="1">
      <c r="C11" s="186" t="s">
        <v>22</v>
      </c>
      <c r="D11" s="189" t="e">
        <f>(#REF!-#REF!)/#REF!</f>
        <v>#REF!</v>
      </c>
      <c r="E11" s="175" t="e">
        <f>VLOOKUP(D11,$J$35:$M$38,4)*$N$34</f>
        <v>#REF!</v>
      </c>
      <c r="H11" s="565"/>
      <c r="I11" s="566"/>
      <c r="J11" s="183">
        <v>1.25</v>
      </c>
      <c r="K11" s="9"/>
      <c r="L11" s="8" t="str">
        <f>IF(K11="","&gt;"&amp;J11,IF(J11="","&lt;"&amp;K11,J11&amp;"-"&amp;K11))</f>
        <v>&gt;1.25</v>
      </c>
      <c r="M11" s="184">
        <v>10</v>
      </c>
      <c r="N11" s="496"/>
      <c r="Q11" s="11"/>
      <c r="R11" s="11"/>
      <c r="T11" s="173" t="s">
        <v>14</v>
      </c>
      <c r="U11" s="190">
        <v>1.63</v>
      </c>
      <c r="AC11" s="13"/>
      <c r="AD11" s="13"/>
      <c r="AE11" s="13"/>
    </row>
    <row r="12" spans="1:31" ht="17.25" hidden="1" customHeight="1">
      <c r="C12" s="186" t="s">
        <v>25</v>
      </c>
      <c r="D12" s="187" t="e">
        <f>#REF!</f>
        <v>#REF!</v>
      </c>
      <c r="E12" s="179" t="e">
        <f>VLOOKUP(D12,$J$40:$M$43,4)*$N$39</f>
        <v>#REF!</v>
      </c>
      <c r="H12" s="568">
        <v>2</v>
      </c>
      <c r="I12" s="569" t="s">
        <v>14</v>
      </c>
      <c r="J12" s="567"/>
      <c r="K12" s="567"/>
      <c r="L12" s="12"/>
      <c r="M12" s="9">
        <f>N12</f>
        <v>20</v>
      </c>
      <c r="N12" s="496">
        <v>20</v>
      </c>
      <c r="O12" s="10"/>
      <c r="P12" s="570" t="s">
        <v>1998</v>
      </c>
      <c r="Q12" s="570"/>
      <c r="R12" s="570"/>
      <c r="S12" s="29"/>
      <c r="T12" s="173" t="s">
        <v>15</v>
      </c>
      <c r="U12" s="191">
        <v>254.26223659580299</v>
      </c>
      <c r="AC12" s="13"/>
      <c r="AD12" s="13"/>
      <c r="AE12" s="13"/>
    </row>
    <row r="13" spans="1:31" ht="17.25" hidden="1" customHeight="1">
      <c r="C13" s="192" t="s">
        <v>1999</v>
      </c>
      <c r="D13" s="193" t="e">
        <f>E13</f>
        <v>#REF!</v>
      </c>
      <c r="E13" s="194" t="e">
        <f>SUM(E6:E12)/10</f>
        <v>#REF!</v>
      </c>
      <c r="H13" s="568"/>
      <c r="I13" s="569"/>
      <c r="J13" s="195">
        <v>-1000</v>
      </c>
      <c r="K13" s="196">
        <v>0</v>
      </c>
      <c r="L13" s="12"/>
      <c r="M13" s="9">
        <v>0</v>
      </c>
      <c r="N13" s="496"/>
      <c r="O13" s="10"/>
      <c r="P13" s="196">
        <v>-1000</v>
      </c>
      <c r="Q13" s="196">
        <v>0</v>
      </c>
      <c r="R13" s="9">
        <v>0</v>
      </c>
      <c r="S13" s="29"/>
      <c r="T13" s="173"/>
      <c r="U13" s="191"/>
      <c r="AC13" s="13"/>
      <c r="AD13" s="13"/>
      <c r="AE13" s="13"/>
    </row>
    <row r="14" spans="1:31" ht="17.25" hidden="1" customHeight="1">
      <c r="C14" s="197" t="s">
        <v>18</v>
      </c>
      <c r="D14" s="189" t="e">
        <f>#REF!</f>
        <v>#REF!</v>
      </c>
      <c r="E14" s="175" t="e">
        <f>VLOOKUP(D14,$J$47:$M$50,4)*$N$46</f>
        <v>#REF!</v>
      </c>
      <c r="H14" s="568"/>
      <c r="I14" s="569"/>
      <c r="J14" s="195">
        <v>1E-4</v>
      </c>
      <c r="K14" s="196">
        <v>2</v>
      </c>
      <c r="L14" s="8" t="str">
        <f>IF(J14="","&lt;"&amp;K14,J14&amp;"-"&amp;K14)</f>
        <v>0.0001-2</v>
      </c>
      <c r="M14" s="12">
        <v>10</v>
      </c>
      <c r="N14" s="496"/>
      <c r="O14" s="1"/>
      <c r="P14" s="196">
        <v>1E-4</v>
      </c>
      <c r="Q14" s="196">
        <v>2</v>
      </c>
      <c r="R14" s="12">
        <v>10</v>
      </c>
      <c r="T14" s="173" t="s">
        <v>17</v>
      </c>
      <c r="U14" s="198">
        <v>1.7675219849081101</v>
      </c>
      <c r="AC14" s="13"/>
      <c r="AD14" s="13"/>
      <c r="AE14" s="13"/>
    </row>
    <row r="15" spans="1:31" ht="17.25" hidden="1" customHeight="1">
      <c r="A15" s="1" t="s">
        <v>2000</v>
      </c>
      <c r="C15" s="197" t="s">
        <v>23</v>
      </c>
      <c r="D15" s="187" t="e">
        <f>#REF!</f>
        <v>#REF!</v>
      </c>
      <c r="E15" s="179" t="e">
        <f>VLOOKUP(D15,$J$52:$M$55,4)*N51</f>
        <v>#REF!</v>
      </c>
      <c r="H15" s="568"/>
      <c r="I15" s="569"/>
      <c r="J15" s="199">
        <v>2.0099999999999998</v>
      </c>
      <c r="K15" s="9">
        <v>3</v>
      </c>
      <c r="L15" s="8" t="str">
        <f>IF(J15="","&lt;"&amp;K15,J15&amp;"-"&amp;K15)</f>
        <v>2.01-3</v>
      </c>
      <c r="M15" s="12">
        <v>8</v>
      </c>
      <c r="N15" s="496"/>
      <c r="P15" s="9">
        <v>2.0099999999999998</v>
      </c>
      <c r="Q15" s="9">
        <v>4</v>
      </c>
      <c r="R15" s="12">
        <v>8</v>
      </c>
      <c r="T15" s="186" t="s">
        <v>19</v>
      </c>
      <c r="U15" s="200">
        <v>0.186831458937574</v>
      </c>
      <c r="AC15" s="13"/>
      <c r="AD15" s="13"/>
      <c r="AE15" s="13"/>
    </row>
    <row r="16" spans="1:31" ht="17.25" hidden="1" customHeight="1">
      <c r="A16" s="14"/>
      <c r="B16" s="14"/>
      <c r="C16" s="197" t="s">
        <v>24</v>
      </c>
      <c r="D16" s="189" t="e">
        <f>#REF!</f>
        <v>#REF!</v>
      </c>
      <c r="E16" s="175" t="e">
        <f>VLOOKUP(D16,$J$57:$M$60,4)*$N$56</f>
        <v>#REF!</v>
      </c>
      <c r="F16" s="14"/>
      <c r="G16" s="14"/>
      <c r="H16" s="568"/>
      <c r="I16" s="569"/>
      <c r="J16" s="199">
        <v>3.01</v>
      </c>
      <c r="K16" s="9">
        <v>5</v>
      </c>
      <c r="L16" s="8" t="str">
        <f>IF(J16="","&lt;"&amp;K16,J16&amp;"-"&amp;K16)</f>
        <v>3.01-5</v>
      </c>
      <c r="M16" s="12">
        <v>4</v>
      </c>
      <c r="N16" s="496"/>
      <c r="P16" s="9">
        <v>4.01</v>
      </c>
      <c r="Q16" s="9">
        <v>7</v>
      </c>
      <c r="R16" s="12">
        <v>4</v>
      </c>
      <c r="T16" s="186" t="s">
        <v>22</v>
      </c>
      <c r="U16" s="201">
        <v>0.24751219197462301</v>
      </c>
      <c r="AC16" s="13"/>
      <c r="AD16" s="13"/>
      <c r="AE16" s="13"/>
    </row>
    <row r="17" spans="1:31" ht="17.25" hidden="1" customHeight="1">
      <c r="A17" s="14"/>
      <c r="B17" s="14"/>
      <c r="C17" s="197" t="s">
        <v>194</v>
      </c>
      <c r="D17" s="202" t="e">
        <f>#REF!</f>
        <v>#REF!</v>
      </c>
      <c r="E17" s="179" t="e">
        <f>VLOOKUP(D17,$J$62:$M$66,4)*$N$61</f>
        <v>#REF!</v>
      </c>
      <c r="F17" s="14"/>
      <c r="G17" s="14"/>
      <c r="H17" s="568"/>
      <c r="I17" s="569"/>
      <c r="J17" s="199">
        <v>5.01</v>
      </c>
      <c r="K17" s="9"/>
      <c r="L17" s="8" t="str">
        <f>IF(K17="","&gt;"&amp;J17,IF(J17="","&lt;"&amp;K17,J17&amp;"-"&amp;K17))</f>
        <v>&gt;5.01</v>
      </c>
      <c r="M17" s="12">
        <v>0</v>
      </c>
      <c r="N17" s="496"/>
      <c r="P17" s="9">
        <v>7.01</v>
      </c>
      <c r="Q17" s="9"/>
      <c r="R17" s="12">
        <v>0</v>
      </c>
      <c r="T17" s="186" t="s">
        <v>25</v>
      </c>
      <c r="U17" s="203">
        <v>0.220854260107127</v>
      </c>
      <c r="AC17" s="13"/>
      <c r="AD17" s="13"/>
      <c r="AE17" s="13"/>
    </row>
    <row r="18" spans="1:31" ht="17.25" hidden="1" customHeight="1">
      <c r="A18" s="14"/>
      <c r="B18" s="14"/>
      <c r="C18" s="204" t="s">
        <v>2001</v>
      </c>
      <c r="D18" s="205" t="e">
        <f>E18</f>
        <v>#REF!</v>
      </c>
      <c r="E18" s="206" t="e">
        <f>SUM(E14:E17)/10</f>
        <v>#REF!</v>
      </c>
      <c r="F18" s="14"/>
      <c r="G18" s="14"/>
      <c r="H18" s="496">
        <v>3</v>
      </c>
      <c r="I18" s="569" t="s">
        <v>21</v>
      </c>
      <c r="J18" s="567"/>
      <c r="K18" s="567"/>
      <c r="L18" s="12"/>
      <c r="M18" s="2">
        <f>N18</f>
        <v>20</v>
      </c>
      <c r="N18" s="496">
        <v>20</v>
      </c>
      <c r="O18" s="10"/>
      <c r="Q18" s="11"/>
      <c r="R18" s="11"/>
      <c r="T18" s="197" t="s">
        <v>18</v>
      </c>
      <c r="U18" s="201">
        <v>1.01</v>
      </c>
      <c r="AC18" s="13"/>
      <c r="AD18" s="13"/>
      <c r="AE18" s="13"/>
    </row>
    <row r="19" spans="1:31" s="1" customFormat="1" ht="17.25" hidden="1" customHeight="1">
      <c r="A19" s="14" t="s">
        <v>20</v>
      </c>
      <c r="B19" s="14"/>
      <c r="C19" s="207" t="s">
        <v>38</v>
      </c>
      <c r="D19" s="208">
        <f>'Customer Details'!E8</f>
        <v>0</v>
      </c>
      <c r="E19" s="175">
        <f>VLOOKUP(D19,$J$70:$M$74,4)*$N$69</f>
        <v>180</v>
      </c>
      <c r="F19" s="14"/>
      <c r="G19" s="14"/>
      <c r="H19" s="496"/>
      <c r="I19" s="569"/>
      <c r="J19" s="209">
        <v>-100000</v>
      </c>
      <c r="K19" s="8">
        <v>60</v>
      </c>
      <c r="L19" s="8" t="str">
        <f>IF(J19="","&lt;"&amp;K19,J19&amp;"-"&amp;K19)</f>
        <v>-100000-60</v>
      </c>
      <c r="M19" s="12">
        <v>10</v>
      </c>
      <c r="N19" s="496"/>
      <c r="S19" s="2"/>
      <c r="T19" s="197" t="s">
        <v>23</v>
      </c>
      <c r="U19" s="203">
        <v>1.65072669888725</v>
      </c>
      <c r="AC19" s="13"/>
      <c r="AD19" s="13"/>
      <c r="AE19" s="13"/>
    </row>
    <row r="20" spans="1:31" ht="17.25" hidden="1" customHeight="1">
      <c r="A20" s="14" t="s">
        <v>2002</v>
      </c>
      <c r="B20" s="14"/>
      <c r="C20" s="207" t="s">
        <v>39</v>
      </c>
      <c r="D20" s="210" t="e">
        <f>#REF!</f>
        <v>#REF!</v>
      </c>
      <c r="E20" s="179" t="e">
        <f>VLOOKUP(D20,$J$76:$M$79,4)*$N$75</f>
        <v>#REF!</v>
      </c>
      <c r="F20" s="14"/>
      <c r="G20" s="14"/>
      <c r="H20" s="496"/>
      <c r="I20" s="569"/>
      <c r="J20" s="2">
        <v>60</v>
      </c>
      <c r="K20" s="9">
        <v>90</v>
      </c>
      <c r="L20" s="8" t="str">
        <f>IF(J20="","&lt;"&amp;K20,J20&amp;"-"&amp;K20)</f>
        <v>60-90</v>
      </c>
      <c r="M20" s="2">
        <v>8</v>
      </c>
      <c r="N20" s="496"/>
      <c r="Q20" s="11"/>
      <c r="R20" s="11"/>
      <c r="T20" s="197" t="s">
        <v>24</v>
      </c>
      <c r="U20" s="201">
        <v>5.1786639047125805E-4</v>
      </c>
      <c r="AC20" s="13"/>
      <c r="AD20" s="13"/>
      <c r="AE20" s="13"/>
    </row>
    <row r="21" spans="1:31" ht="17.25" hidden="1" customHeight="1">
      <c r="A21" s="14" t="s">
        <v>2003</v>
      </c>
      <c r="B21" s="14"/>
      <c r="C21" s="207" t="s">
        <v>40</v>
      </c>
      <c r="D21" s="208">
        <f>IF(AND('Customer Details'!G15&lt;650,'Customer Details'!G19="Yes"),650,'Customer Details'!G15)</f>
        <v>0</v>
      </c>
      <c r="E21" s="175">
        <f>VLOOKUP(D21,$J$81:$M$84,4)*$N$80</f>
        <v>0</v>
      </c>
      <c r="F21" s="14"/>
      <c r="G21" s="14"/>
      <c r="H21" s="496"/>
      <c r="I21" s="569"/>
      <c r="J21" s="9">
        <v>90</v>
      </c>
      <c r="K21" s="9">
        <v>120</v>
      </c>
      <c r="L21" s="8" t="str">
        <f>IF(J21="","&lt;"&amp;K21,J21&amp;"-"&amp;K21)</f>
        <v>90-120</v>
      </c>
      <c r="M21" s="12">
        <v>6</v>
      </c>
      <c r="N21" s="496"/>
      <c r="Q21" s="11"/>
      <c r="R21" s="11"/>
      <c r="T21" s="197" t="s">
        <v>194</v>
      </c>
      <c r="U21" s="211">
        <v>0</v>
      </c>
      <c r="AB21" s="212"/>
      <c r="AC21" s="13"/>
      <c r="AD21" s="13"/>
      <c r="AE21" s="13"/>
    </row>
    <row r="22" spans="1:31" ht="17.25" hidden="1" customHeight="1">
      <c r="A22" s="14"/>
      <c r="B22" s="14"/>
      <c r="C22" s="207" t="s">
        <v>37</v>
      </c>
      <c r="D22" s="210" t="e">
        <f>#REF!</f>
        <v>#REF!</v>
      </c>
      <c r="E22" s="179" t="e">
        <f>VLOOKUP(D22,$J$86:$M$89,4)*$N$85</f>
        <v>#REF!</v>
      </c>
      <c r="F22" s="14"/>
      <c r="G22" s="14"/>
      <c r="H22" s="496"/>
      <c r="I22" s="569"/>
      <c r="J22" s="9">
        <v>120</v>
      </c>
      <c r="K22" s="9">
        <v>180</v>
      </c>
      <c r="L22" s="8" t="str">
        <f>IF(J22="","&lt;"&amp;K22,J22&amp;"-"&amp;K22)</f>
        <v>120-180</v>
      </c>
      <c r="M22" s="12">
        <v>4</v>
      </c>
      <c r="N22" s="496"/>
      <c r="Q22" s="11"/>
      <c r="R22" s="11"/>
      <c r="T22" s="207" t="s">
        <v>38</v>
      </c>
      <c r="U22" s="211">
        <v>3</v>
      </c>
      <c r="AB22" s="212"/>
      <c r="AC22" s="13"/>
      <c r="AD22" s="13"/>
      <c r="AE22" s="13"/>
    </row>
    <row r="23" spans="1:31" ht="17.25" hidden="1" customHeight="1">
      <c r="A23" s="14"/>
      <c r="B23" s="14"/>
      <c r="C23" s="213" t="s">
        <v>2004</v>
      </c>
      <c r="D23" s="214" t="e">
        <f>E23</f>
        <v>#REF!</v>
      </c>
      <c r="E23" s="215" t="e">
        <f>SUM(E19:E22)/10</f>
        <v>#REF!</v>
      </c>
      <c r="F23" s="14"/>
      <c r="G23" s="14"/>
      <c r="H23" s="496"/>
      <c r="I23" s="569"/>
      <c r="J23" s="9">
        <v>180</v>
      </c>
      <c r="K23" s="9"/>
      <c r="L23" s="8" t="str">
        <f>IF(K23="","&gt;"&amp;J23,IF(J23="","&lt;"&amp;K23,J23&amp;"-"&amp;K23))</f>
        <v>&gt;180</v>
      </c>
      <c r="M23" s="12">
        <v>0</v>
      </c>
      <c r="N23" s="496"/>
      <c r="Q23" s="11"/>
      <c r="R23" s="11"/>
      <c r="T23" s="207" t="s">
        <v>39</v>
      </c>
      <c r="U23" s="216">
        <v>19</v>
      </c>
      <c r="AB23" s="212"/>
      <c r="AC23" s="13"/>
      <c r="AD23" s="13"/>
      <c r="AE23" s="13"/>
    </row>
    <row r="24" spans="1:31" ht="17.25" hidden="1" customHeight="1">
      <c r="A24" s="14"/>
      <c r="B24" s="14"/>
      <c r="C24" s="217" t="s">
        <v>29</v>
      </c>
      <c r="D24" s="174">
        <f>'Customer Details'!B15</f>
        <v>0</v>
      </c>
      <c r="E24" s="175" t="e">
        <f>VLOOKUP(D24,$J$93:$M$94,4)*$N$92</f>
        <v>#N/A</v>
      </c>
      <c r="F24" s="14"/>
      <c r="G24" s="14"/>
      <c r="H24" s="496">
        <v>4</v>
      </c>
      <c r="I24" s="569" t="s">
        <v>26</v>
      </c>
      <c r="J24" s="567"/>
      <c r="K24" s="567"/>
      <c r="L24" s="12"/>
      <c r="M24" s="2">
        <f>N24</f>
        <v>20</v>
      </c>
      <c r="N24" s="496">
        <v>20</v>
      </c>
      <c r="O24" s="10"/>
      <c r="Q24" s="11"/>
      <c r="R24" s="11"/>
      <c r="T24" s="207" t="s">
        <v>40</v>
      </c>
      <c r="U24" s="211">
        <v>660</v>
      </c>
      <c r="AB24" s="212"/>
      <c r="AC24" s="13"/>
      <c r="AD24" s="13"/>
      <c r="AE24" s="13"/>
    </row>
    <row r="25" spans="1:31" s="1" customFormat="1" ht="17.25" hidden="1" customHeight="1">
      <c r="A25" s="14" t="s">
        <v>20</v>
      </c>
      <c r="B25" s="14"/>
      <c r="C25" s="217" t="s">
        <v>31</v>
      </c>
      <c r="D25" s="178">
        <f>'Customer Details'!B16</f>
        <v>0</v>
      </c>
      <c r="E25" s="179" t="e">
        <f>VLOOKUP(D25,$J$96:$M$98,4)*$N$95</f>
        <v>#N/A</v>
      </c>
      <c r="F25" s="14"/>
      <c r="G25" s="14"/>
      <c r="H25" s="496"/>
      <c r="I25" s="569"/>
      <c r="J25" s="209">
        <v>-100000</v>
      </c>
      <c r="K25" s="8">
        <v>1</v>
      </c>
      <c r="L25" s="8" t="str">
        <f>IF(J25="","&lt;"&amp;K25,J25&amp;"-"&amp;K25)</f>
        <v>-100000-1</v>
      </c>
      <c r="M25" s="12">
        <v>0</v>
      </c>
      <c r="N25" s="496"/>
      <c r="S25" s="2"/>
      <c r="T25" s="207" t="s">
        <v>37</v>
      </c>
      <c r="U25" s="190">
        <v>3</v>
      </c>
      <c r="AB25" s="212"/>
      <c r="AC25" s="13"/>
      <c r="AD25" s="13"/>
      <c r="AE25" s="13"/>
    </row>
    <row r="26" spans="1:31" ht="17.25" hidden="1" customHeight="1">
      <c r="A26" s="1" t="s">
        <v>2005</v>
      </c>
      <c r="C26" s="217" t="s">
        <v>32</v>
      </c>
      <c r="D26" s="208">
        <f>'Customer Details'!D16</f>
        <v>0</v>
      </c>
      <c r="E26" s="175">
        <f>VLOOKUP(D26,$J$100:$M$103,4)*$N$99</f>
        <v>40</v>
      </c>
      <c r="H26" s="496"/>
      <c r="I26" s="569"/>
      <c r="J26" s="9">
        <v>1</v>
      </c>
      <c r="K26" s="9">
        <v>1.5</v>
      </c>
      <c r="L26" s="8" t="str">
        <f>IF(J26="","&lt;"&amp;K26,J26&amp;"-"&amp;K26)</f>
        <v>1-1.5</v>
      </c>
      <c r="M26" s="12">
        <v>4</v>
      </c>
      <c r="N26" s="496"/>
      <c r="Q26" s="11"/>
      <c r="R26" s="11"/>
      <c r="T26" s="217" t="s">
        <v>29</v>
      </c>
      <c r="U26" s="218" t="s">
        <v>30</v>
      </c>
      <c r="AB26" s="212"/>
      <c r="AC26" s="13"/>
      <c r="AD26" s="13"/>
      <c r="AE26" s="13"/>
    </row>
    <row r="27" spans="1:31" ht="17.25" hidden="1" customHeight="1">
      <c r="A27" s="14" t="s">
        <v>2003</v>
      </c>
      <c r="B27" s="14"/>
      <c r="C27" s="217" t="s">
        <v>35</v>
      </c>
      <c r="D27" s="210">
        <f>'Customer Details'!D15</f>
        <v>0</v>
      </c>
      <c r="E27" s="179">
        <f>VLOOKUP(D27,$J$105:$M$108,4)*$N$104</f>
        <v>40</v>
      </c>
      <c r="F27" s="14"/>
      <c r="G27" s="14"/>
      <c r="H27" s="496"/>
      <c r="I27" s="569"/>
      <c r="J27" s="9">
        <v>1.5</v>
      </c>
      <c r="K27" s="9">
        <v>2</v>
      </c>
      <c r="L27" s="8" t="str">
        <f>IF(J27="","&lt;"&amp;K27,J27&amp;"-"&amp;K27)</f>
        <v>1.5-2</v>
      </c>
      <c r="M27" s="12">
        <v>6</v>
      </c>
      <c r="N27" s="496"/>
      <c r="Q27" s="11"/>
      <c r="R27" s="11"/>
      <c r="T27" s="217" t="s">
        <v>31</v>
      </c>
      <c r="U27" s="190" t="s">
        <v>30</v>
      </c>
      <c r="AB27" s="212"/>
      <c r="AC27" s="13"/>
      <c r="AD27" s="13"/>
      <c r="AE27" s="13"/>
    </row>
    <row r="28" spans="1:31" ht="17.25" hidden="1" customHeight="1">
      <c r="C28" s="217" t="s">
        <v>42</v>
      </c>
      <c r="D28" s="208">
        <f ca="1">'Customer Details'!H8</f>
        <v>0</v>
      </c>
      <c r="E28" s="175">
        <f ca="1">VLOOKUP(D28,$J$110:$M$114,4)*$N$109</f>
        <v>0</v>
      </c>
      <c r="H28" s="496"/>
      <c r="I28" s="569"/>
      <c r="J28" s="9">
        <v>2</v>
      </c>
      <c r="K28" s="9"/>
      <c r="L28" s="8" t="str">
        <f>IF(K28="","&gt;"&amp;J28,IF(J28="","&lt;"&amp;K28,J28&amp;"-"&amp;K28))</f>
        <v>&gt;2</v>
      </c>
      <c r="M28" s="12">
        <v>10</v>
      </c>
      <c r="N28" s="496"/>
      <c r="Q28" s="11"/>
      <c r="R28" s="11"/>
      <c r="T28" s="217" t="s">
        <v>32</v>
      </c>
      <c r="U28" s="219">
        <v>10</v>
      </c>
      <c r="AB28" s="212"/>
      <c r="AC28" s="13"/>
      <c r="AD28" s="13"/>
      <c r="AE28" s="13"/>
    </row>
    <row r="29" spans="1:31" ht="17.25" hidden="1" customHeight="1">
      <c r="C29" s="217" t="s">
        <v>2006</v>
      </c>
      <c r="D29" s="210">
        <f>'Customer Details'!G17</f>
        <v>0</v>
      </c>
      <c r="E29" s="179" t="e">
        <f>VLOOKUP(D29,$K$115:$M$116,3,0)*$N$115</f>
        <v>#N/A</v>
      </c>
      <c r="H29" s="496">
        <v>5</v>
      </c>
      <c r="I29" s="569" t="s">
        <v>19</v>
      </c>
      <c r="J29" s="17"/>
      <c r="K29" s="17"/>
      <c r="L29" s="12"/>
      <c r="M29" s="2">
        <f>N29</f>
        <v>20</v>
      </c>
      <c r="N29" s="496">
        <v>20</v>
      </c>
      <c r="O29" s="19"/>
      <c r="Q29" s="11"/>
      <c r="R29" s="11"/>
      <c r="T29" s="217" t="s">
        <v>35</v>
      </c>
      <c r="U29" s="190">
        <v>20</v>
      </c>
      <c r="AB29" s="212"/>
      <c r="AC29" s="13"/>
      <c r="AD29" s="13"/>
      <c r="AE29" s="13"/>
    </row>
    <row r="30" spans="1:31" s="1" customFormat="1" ht="17.25" hidden="1" customHeight="1">
      <c r="C30" s="217" t="s">
        <v>2007</v>
      </c>
      <c r="D30" s="220">
        <f>'Customer Details'!C8</f>
        <v>0</v>
      </c>
      <c r="E30" s="175" t="e">
        <f>VLOOKUP(D30,$K$117:$M$124,3)*$N$117</f>
        <v>#N/A</v>
      </c>
      <c r="H30" s="496"/>
      <c r="I30" s="569"/>
      <c r="J30" s="209">
        <v>-100000</v>
      </c>
      <c r="K30" s="15">
        <v>0</v>
      </c>
      <c r="L30" s="8" t="str">
        <f>IF(J30="","&lt;"&amp;K30,J30&amp;"-"&amp;K30)</f>
        <v>-100000-0</v>
      </c>
      <c r="M30" s="12">
        <v>0</v>
      </c>
      <c r="N30" s="496"/>
      <c r="S30" s="2"/>
      <c r="T30" s="217" t="s">
        <v>42</v>
      </c>
      <c r="U30" s="219">
        <v>20</v>
      </c>
      <c r="AB30" s="212"/>
      <c r="AC30" s="13"/>
      <c r="AD30" s="13"/>
      <c r="AE30" s="13"/>
    </row>
    <row r="31" spans="1:31" ht="17.25" hidden="1" customHeight="1">
      <c r="A31" s="1" t="s">
        <v>41</v>
      </c>
      <c r="C31" s="221" t="s">
        <v>2008</v>
      </c>
      <c r="D31" s="222" t="e">
        <f>E31</f>
        <v>#N/A</v>
      </c>
      <c r="E31" s="223" t="e">
        <f>SUM(E24:E30)/10</f>
        <v>#N/A</v>
      </c>
      <c r="H31" s="496"/>
      <c r="I31" s="569"/>
      <c r="J31" s="15">
        <v>0</v>
      </c>
      <c r="K31" s="17">
        <v>0.1</v>
      </c>
      <c r="L31" s="8" t="str">
        <f>IF(J31="","&lt;"&amp;K31,J31&amp;"-"&amp;K31)</f>
        <v>0-0.1</v>
      </c>
      <c r="M31" s="12">
        <v>4</v>
      </c>
      <c r="N31" s="496"/>
      <c r="Q31" s="11"/>
      <c r="R31" s="11"/>
      <c r="T31" s="224" t="s">
        <v>2006</v>
      </c>
      <c r="U31" s="225" t="s">
        <v>78</v>
      </c>
      <c r="AB31" s="212"/>
      <c r="AC31" s="13"/>
      <c r="AD31" s="13"/>
      <c r="AE31" s="13"/>
    </row>
    <row r="32" spans="1:31" ht="17.25" hidden="1" customHeight="1">
      <c r="A32" s="1" t="s">
        <v>2009</v>
      </c>
      <c r="C32" s="226" t="s">
        <v>2010</v>
      </c>
      <c r="D32" s="227"/>
      <c r="E32" s="228" t="e">
        <f>(E13*$J$127+E18*$J$128+E23*$J$129+E31*$J$130)</f>
        <v>#REF!</v>
      </c>
      <c r="H32" s="496"/>
      <c r="I32" s="569"/>
      <c r="J32" s="17">
        <v>0.1</v>
      </c>
      <c r="K32" s="17">
        <v>0.2</v>
      </c>
      <c r="L32" s="8" t="str">
        <f>IF(J32="","&lt;"&amp;K32,J32&amp;"-"&amp;K32)</f>
        <v>0.1-0.2</v>
      </c>
      <c r="M32" s="12">
        <v>8</v>
      </c>
      <c r="N32" s="496"/>
      <c r="Q32" s="11"/>
      <c r="R32" s="11"/>
      <c r="T32" s="229" t="s">
        <v>5</v>
      </c>
      <c r="U32" s="230">
        <f>K131</f>
        <v>0</v>
      </c>
      <c r="AB32" s="212"/>
      <c r="AC32" s="13"/>
      <c r="AD32" s="13"/>
      <c r="AE32" s="13"/>
    </row>
    <row r="33" spans="1:31" ht="17.25" hidden="1" customHeight="1">
      <c r="H33" s="496"/>
      <c r="I33" s="569"/>
      <c r="J33" s="17">
        <v>0.2</v>
      </c>
      <c r="K33" s="9"/>
      <c r="L33" s="8" t="str">
        <f>IF(K33="","&gt;"&amp;J33,IF(J33="","&lt;"&amp;K33,J33&amp;"-"&amp;K33))</f>
        <v>&gt;0.2</v>
      </c>
      <c r="M33" s="12">
        <v>10</v>
      </c>
      <c r="N33" s="496"/>
      <c r="Q33" s="11"/>
      <c r="R33" s="11"/>
      <c r="AB33" s="212"/>
      <c r="AC33" s="13"/>
      <c r="AD33" s="13"/>
      <c r="AE33" s="13"/>
    </row>
    <row r="34" spans="1:31" ht="17.25" hidden="1" customHeight="1">
      <c r="C34" s="231"/>
      <c r="D34" s="232"/>
      <c r="H34" s="496">
        <v>6</v>
      </c>
      <c r="I34" s="569" t="s">
        <v>22</v>
      </c>
      <c r="J34" s="571"/>
      <c r="K34" s="571"/>
      <c r="L34" s="233"/>
      <c r="M34" s="234">
        <f>N34</f>
        <v>0</v>
      </c>
      <c r="N34" s="496">
        <v>0</v>
      </c>
      <c r="O34" s="19"/>
      <c r="Q34" s="11"/>
      <c r="R34" s="11"/>
      <c r="AB34" s="212"/>
      <c r="AC34" s="13"/>
      <c r="AD34" s="13"/>
      <c r="AE34" s="13"/>
    </row>
    <row r="35" spans="1:31" s="1" customFormat="1" ht="17.25" hidden="1" customHeight="1">
      <c r="C35" s="235" t="s">
        <v>2011</v>
      </c>
      <c r="D35" s="236">
        <f>'Customer Details'!F3</f>
        <v>0</v>
      </c>
      <c r="H35" s="496"/>
      <c r="I35" s="569"/>
      <c r="J35" s="209">
        <v>-100000</v>
      </c>
      <c r="K35" s="15">
        <v>0</v>
      </c>
      <c r="L35" s="8" t="str">
        <f>IF(J35="","&lt;"&amp;K35,J35&amp;"-"&amp;K35)</f>
        <v>-100000-0</v>
      </c>
      <c r="M35" s="12">
        <v>0</v>
      </c>
      <c r="N35" s="496"/>
      <c r="S35" s="2"/>
      <c r="AB35" s="212"/>
      <c r="AC35" s="13"/>
      <c r="AD35" s="13"/>
      <c r="AE35" s="13"/>
    </row>
    <row r="36" spans="1:31" ht="17.25" hidden="1" customHeight="1">
      <c r="A36" s="1" t="s">
        <v>43</v>
      </c>
      <c r="C36" s="237" t="s">
        <v>2012</v>
      </c>
      <c r="D36" s="238">
        <f>'Customer Details'!K4</f>
        <v>0</v>
      </c>
      <c r="H36" s="496"/>
      <c r="I36" s="569"/>
      <c r="J36" s="15">
        <v>0</v>
      </c>
      <c r="K36" s="17">
        <v>0.1</v>
      </c>
      <c r="L36" s="8" t="str">
        <f>IF(J36="","&lt;"&amp;K36,J36&amp;"-"&amp;K36)</f>
        <v>0-0.1</v>
      </c>
      <c r="M36" s="12">
        <v>4</v>
      </c>
      <c r="N36" s="496"/>
      <c r="Q36" s="11"/>
      <c r="R36" s="11"/>
    </row>
    <row r="37" spans="1:31" ht="17.25" hidden="1" customHeight="1">
      <c r="A37" s="1" t="s">
        <v>2013</v>
      </c>
      <c r="C37" s="239" t="s">
        <v>90</v>
      </c>
      <c r="D37" s="240">
        <f>'Customer Details'!K3</f>
        <v>0</v>
      </c>
      <c r="E37" s="14"/>
      <c r="H37" s="496"/>
      <c r="I37" s="569"/>
      <c r="J37" s="17">
        <v>0.1</v>
      </c>
      <c r="K37" s="17">
        <v>0.2</v>
      </c>
      <c r="L37" s="8" t="str">
        <f>IF(J37="","&lt;"&amp;K37,J37&amp;"-"&amp;K37)</f>
        <v>0.1-0.2</v>
      </c>
      <c r="M37" s="12">
        <v>8</v>
      </c>
      <c r="N37" s="496"/>
      <c r="Q37" s="11"/>
      <c r="R37" s="11"/>
    </row>
    <row r="38" spans="1:31" ht="17.25" hidden="1" customHeight="1">
      <c r="A38" s="14"/>
      <c r="B38" s="14"/>
      <c r="C38" s="14"/>
      <c r="D38" s="14"/>
      <c r="E38" s="14"/>
      <c r="F38" s="14"/>
      <c r="G38" s="14"/>
      <c r="H38" s="496"/>
      <c r="I38" s="569"/>
      <c r="J38" s="17">
        <v>0.2</v>
      </c>
      <c r="K38" s="9"/>
      <c r="L38" s="8" t="str">
        <f>IF(K38="","&gt;"&amp;J38,IF(J38="","&lt;"&amp;K38,J38&amp;"-"&amp;K38))</f>
        <v>&gt;0.2</v>
      </c>
      <c r="M38" s="12">
        <v>10</v>
      </c>
      <c r="N38" s="496"/>
      <c r="Q38" s="11"/>
      <c r="R38" s="11"/>
    </row>
    <row r="39" spans="1:31" ht="17.25" hidden="1" customHeight="1">
      <c r="A39" s="14"/>
      <c r="B39" s="14"/>
      <c r="F39" s="14"/>
      <c r="G39" s="14"/>
      <c r="H39" s="496">
        <v>7</v>
      </c>
      <c r="I39" s="569" t="s">
        <v>46</v>
      </c>
      <c r="J39" s="241"/>
      <c r="K39" s="242"/>
      <c r="L39" s="233"/>
      <c r="M39" s="12">
        <f>N39</f>
        <v>20</v>
      </c>
      <c r="N39" s="496">
        <v>20</v>
      </c>
      <c r="O39" s="19"/>
      <c r="Q39" s="11"/>
      <c r="R39" s="11"/>
    </row>
    <row r="40" spans="1:31" ht="17.25" hidden="1" customHeight="1">
      <c r="C40" s="235" t="s">
        <v>2014</v>
      </c>
      <c r="D40" s="243" t="e">
        <f>#REF!</f>
        <v>#REF!</v>
      </c>
      <c r="E40" s="244"/>
      <c r="H40" s="496"/>
      <c r="I40" s="569"/>
      <c r="J40" s="209">
        <v>-100000</v>
      </c>
      <c r="K40" s="15">
        <v>0</v>
      </c>
      <c r="L40" s="8" t="str">
        <f>IF(J40="","&lt;"&amp;K40,J40&amp;"-"&amp;K40)</f>
        <v>-100000-0</v>
      </c>
      <c r="M40" s="12">
        <v>0</v>
      </c>
      <c r="N40" s="496"/>
    </row>
    <row r="41" spans="1:31" s="2" customFormat="1" ht="17.25" hidden="1" customHeight="1">
      <c r="A41" s="1" t="s">
        <v>47</v>
      </c>
      <c r="B41" s="1"/>
      <c r="C41" s="237" t="s">
        <v>2015</v>
      </c>
      <c r="D41" s="175" t="e">
        <f>IF(AND('Customer Details'!F6="Industry Margin Programme",#REF!&gt;0),#REF!,IF(AND('Customer Details'!F6="Normal Income Programme",#REF!&gt;0),#REF!,IF(AND('Customer Details'!F6="Normal Income Programme",#REF!&lt;=0),#REF!,#REF!)))</f>
        <v>#REF!</v>
      </c>
      <c r="E41" s="244"/>
      <c r="F41" s="1"/>
      <c r="G41" s="1"/>
      <c r="H41" s="496"/>
      <c r="I41" s="569"/>
      <c r="J41" s="15">
        <v>0</v>
      </c>
      <c r="K41" s="17">
        <v>0.1</v>
      </c>
      <c r="L41" s="8" t="str">
        <f>IF(J41="","&lt;"&amp;K41,J41&amp;"-"&amp;K41)</f>
        <v>0-0.1</v>
      </c>
      <c r="M41" s="12">
        <v>4</v>
      </c>
      <c r="N41" s="496"/>
      <c r="Q41" s="11"/>
      <c r="R41" s="11"/>
      <c r="T41" s="1"/>
    </row>
    <row r="42" spans="1:31" s="2" customFormat="1" ht="17.25" hidden="1" customHeight="1">
      <c r="A42" s="1"/>
      <c r="B42" s="1"/>
      <c r="C42" s="245" t="s">
        <v>2016</v>
      </c>
      <c r="D42" s="216" t="e">
        <f>IF(D5="Normal Income Programme",VLOOKUP(E32,$C$56:$E$58,3),VLOOKUP(E32,$C$50:$E$52,3))</f>
        <v>#REF!</v>
      </c>
      <c r="E42" s="246"/>
      <c r="F42" s="1"/>
      <c r="G42" s="1"/>
      <c r="H42" s="496"/>
      <c r="I42" s="569"/>
      <c r="J42" s="17">
        <v>0.1</v>
      </c>
      <c r="K42" s="17">
        <v>0.2</v>
      </c>
      <c r="L42" s="8" t="str">
        <f>IF(J42="","&lt;"&amp;K42,J42&amp;"-"&amp;K42)</f>
        <v>0.1-0.2</v>
      </c>
      <c r="M42" s="12">
        <v>8</v>
      </c>
      <c r="N42" s="496"/>
      <c r="Q42" s="11"/>
      <c r="R42" s="11"/>
      <c r="T42" s="1"/>
    </row>
    <row r="43" spans="1:31" s="2" customFormat="1" ht="17.25" hidden="1" customHeight="1">
      <c r="A43" s="1"/>
      <c r="B43" s="1"/>
      <c r="C43" s="245" t="s">
        <v>2017</v>
      </c>
      <c r="D43" s="247" t="e">
        <f>(D41/D42)-D40</f>
        <v>#REF!</v>
      </c>
      <c r="E43" s="248"/>
      <c r="F43" s="1"/>
      <c r="G43" s="1"/>
      <c r="H43" s="496"/>
      <c r="I43" s="569"/>
      <c r="J43" s="17">
        <v>0.2</v>
      </c>
      <c r="K43" s="9"/>
      <c r="L43" s="8" t="str">
        <f>IF(K43="","&gt;"&amp;J43,IF(J43="","&lt;"&amp;K43,J43&amp;"-"&amp;K43))</f>
        <v>&gt;0.2</v>
      </c>
      <c r="M43" s="12">
        <v>10</v>
      </c>
      <c r="N43" s="496"/>
      <c r="Q43" s="11"/>
      <c r="R43" s="11"/>
      <c r="T43" s="1"/>
    </row>
    <row r="44" spans="1:31" s="2" customFormat="1" ht="17.25" hidden="1" customHeight="1">
      <c r="A44" s="249"/>
      <c r="B44" s="249"/>
      <c r="C44" s="250" t="s">
        <v>2018</v>
      </c>
      <c r="D44" s="179" t="e">
        <f>IF(AND(MIN(IF(D43&gt;0,-PV(D37/12,D36,D43/12,0),0),D35,50)&gt;=8.5,MIN(IF(D43&gt;0,-PV(D37/12,D36,D43/12,0),0),D35,50)&lt;10),10,MIN(IF(D43&gt;0,-PV(D37/12,D36,D43/12,0),0),D35,50))</f>
        <v>#REF!</v>
      </c>
      <c r="E44" s="244"/>
      <c r="F44" s="249"/>
      <c r="G44" s="249"/>
      <c r="H44" s="251"/>
      <c r="I44" s="26" t="s">
        <v>48</v>
      </c>
      <c r="J44" s="21"/>
      <c r="K44" s="21"/>
      <c r="L44" s="21"/>
      <c r="M44" s="21"/>
      <c r="N44" s="252">
        <f>SUM(N7:N43)</f>
        <v>100</v>
      </c>
      <c r="Q44" s="11"/>
      <c r="R44" s="11"/>
      <c r="T44" s="1"/>
    </row>
    <row r="45" spans="1:31" s="2" customFormat="1" ht="32.25" hidden="1" customHeight="1">
      <c r="A45" s="249"/>
      <c r="B45" s="249"/>
      <c r="C45" s="253" t="s">
        <v>2019</v>
      </c>
      <c r="D45" s="254" t="e">
        <f>D44-D35</f>
        <v>#REF!</v>
      </c>
      <c r="E45" s="244"/>
      <c r="F45" s="249"/>
      <c r="G45" s="249"/>
      <c r="H45" s="255" t="s">
        <v>49</v>
      </c>
      <c r="I45" s="28" t="s">
        <v>2020</v>
      </c>
      <c r="T45" s="1"/>
    </row>
    <row r="46" spans="1:31" s="2" customFormat="1" ht="17.25" hidden="1" customHeight="1">
      <c r="A46" s="249"/>
      <c r="B46" s="249"/>
      <c r="E46" s="244"/>
      <c r="F46" s="249"/>
      <c r="G46" s="249"/>
      <c r="H46" s="496">
        <v>1</v>
      </c>
      <c r="I46" s="572" t="s">
        <v>33</v>
      </c>
      <c r="J46" s="567"/>
      <c r="K46" s="567"/>
      <c r="L46" s="12"/>
      <c r="M46" s="9">
        <f>N46</f>
        <v>25</v>
      </c>
      <c r="N46" s="496">
        <v>25</v>
      </c>
      <c r="O46" s="19"/>
      <c r="Q46" s="11"/>
      <c r="R46" s="11"/>
      <c r="T46" s="1"/>
    </row>
    <row r="47" spans="1:31" s="2" customFormat="1" ht="17.25" hidden="1" customHeight="1">
      <c r="A47" s="1" t="s">
        <v>2021</v>
      </c>
      <c r="B47" s="1"/>
      <c r="C47" s="1"/>
      <c r="D47" s="1"/>
      <c r="E47" s="1"/>
      <c r="F47" s="1"/>
      <c r="G47" s="1"/>
      <c r="H47" s="496"/>
      <c r="I47" s="572"/>
      <c r="J47" s="209">
        <v>-100000</v>
      </c>
      <c r="K47" s="15">
        <v>0.9</v>
      </c>
      <c r="L47" s="8" t="str">
        <f>IF(J47="","&lt;"&amp;K47,J47&amp;"-"&amp;K47)</f>
        <v>-100000-0.9</v>
      </c>
      <c r="M47" s="12">
        <v>10</v>
      </c>
      <c r="N47" s="496"/>
      <c r="O47" s="1"/>
      <c r="P47" s="1"/>
      <c r="Q47" s="1"/>
      <c r="R47" s="1"/>
      <c r="T47" s="1"/>
    </row>
    <row r="48" spans="1:31" s="2" customFormat="1" ht="17.25" hidden="1" customHeight="1">
      <c r="A48" s="1" t="s">
        <v>2022</v>
      </c>
      <c r="B48" s="1"/>
      <c r="C48" s="1"/>
      <c r="D48" s="1"/>
      <c r="E48" s="1"/>
      <c r="F48" s="1"/>
      <c r="G48" s="1"/>
      <c r="H48" s="496"/>
      <c r="I48" s="572"/>
      <c r="J48" s="15">
        <v>0.9</v>
      </c>
      <c r="K48" s="17">
        <v>1</v>
      </c>
      <c r="L48" s="8" t="str">
        <f>IF(J48="","&lt;"&amp;K48,J48&amp;"-"&amp;K48)</f>
        <v>0.9-1</v>
      </c>
      <c r="M48" s="12">
        <v>8</v>
      </c>
      <c r="N48" s="496"/>
      <c r="O48" s="29"/>
      <c r="Q48" s="11"/>
      <c r="R48" s="11"/>
      <c r="T48" s="1"/>
    </row>
    <row r="49" spans="1:31" s="2" customFormat="1" ht="17.25" hidden="1" customHeight="1">
      <c r="A49" s="1" t="s">
        <v>2023</v>
      </c>
      <c r="B49" s="1"/>
      <c r="C49" s="573" t="s">
        <v>2024</v>
      </c>
      <c r="D49" s="573"/>
      <c r="E49" s="573"/>
      <c r="F49" s="1"/>
      <c r="G49" s="1"/>
      <c r="H49" s="496"/>
      <c r="I49" s="572"/>
      <c r="J49" s="17">
        <v>1</v>
      </c>
      <c r="K49" s="17">
        <v>1.1000000000000001</v>
      </c>
      <c r="L49" s="8" t="str">
        <f>IF(J49="","&lt;"&amp;K49,J49&amp;"-"&amp;K49)</f>
        <v>1-1.1</v>
      </c>
      <c r="M49" s="12">
        <v>4</v>
      </c>
      <c r="N49" s="496"/>
      <c r="Q49" s="11"/>
      <c r="R49" s="11"/>
      <c r="T49" s="1"/>
    </row>
    <row r="50" spans="1:31" s="2" customFormat="1" ht="17.25" hidden="1" customHeight="1">
      <c r="A50" s="1"/>
      <c r="B50" s="1"/>
      <c r="C50" s="256">
        <v>0</v>
      </c>
      <c r="D50" s="257">
        <v>70</v>
      </c>
      <c r="E50" s="258">
        <v>1.2</v>
      </c>
      <c r="F50" s="1"/>
      <c r="G50" s="1"/>
      <c r="H50" s="496"/>
      <c r="I50" s="572"/>
      <c r="J50" s="17">
        <v>1.1000000000000001</v>
      </c>
      <c r="K50" s="9"/>
      <c r="L50" s="8" t="str">
        <f>IF(K50="","&gt;"&amp;J50,IF(J50="","&lt;"&amp;K50,J50&amp;"-"&amp;K50))</f>
        <v>&gt;1.1</v>
      </c>
      <c r="M50" s="12">
        <v>0</v>
      </c>
      <c r="N50" s="496"/>
      <c r="Q50" s="11"/>
      <c r="R50" s="1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s="2" customFormat="1" ht="17.25" hidden="1" customHeight="1">
      <c r="A51" s="14"/>
      <c r="B51" s="14"/>
      <c r="C51" s="257">
        <v>70</v>
      </c>
      <c r="D51" s="257">
        <v>75</v>
      </c>
      <c r="E51" s="258">
        <v>1.1499999999999999</v>
      </c>
      <c r="F51" s="14"/>
      <c r="G51" s="14"/>
      <c r="H51" s="496">
        <v>2</v>
      </c>
      <c r="I51" s="572" t="s">
        <v>23</v>
      </c>
      <c r="J51" s="571"/>
      <c r="K51" s="571"/>
      <c r="L51" s="233"/>
      <c r="M51" s="12">
        <f>N51</f>
        <v>25</v>
      </c>
      <c r="N51" s="496">
        <v>25</v>
      </c>
      <c r="O51" s="19"/>
      <c r="Q51" s="11"/>
      <c r="R51" s="11"/>
      <c r="T51" s="1"/>
      <c r="U51" s="1"/>
    </row>
    <row r="52" spans="1:31" s="2" customFormat="1" ht="17.25" hidden="1" customHeight="1">
      <c r="A52" s="14" t="s">
        <v>44</v>
      </c>
      <c r="B52" s="14"/>
      <c r="C52" s="257">
        <v>75</v>
      </c>
      <c r="D52" s="257"/>
      <c r="E52" s="258">
        <v>1.1000000000000001</v>
      </c>
      <c r="F52" s="14"/>
      <c r="G52" s="14"/>
      <c r="H52" s="496"/>
      <c r="I52" s="572"/>
      <c r="J52" s="209">
        <v>-100000</v>
      </c>
      <c r="K52" s="15">
        <v>0.7</v>
      </c>
      <c r="L52" s="8" t="str">
        <f>IF(J52="","&lt;"&amp;K52,J52&amp;"-"&amp;K52)</f>
        <v>-100000-0.7</v>
      </c>
      <c r="M52" s="12">
        <v>0</v>
      </c>
      <c r="N52" s="496"/>
      <c r="O52" s="1"/>
      <c r="P52" s="1"/>
      <c r="Q52" s="1"/>
      <c r="R52" s="1"/>
      <c r="T52" s="1"/>
      <c r="U52" s="1"/>
    </row>
    <row r="53" spans="1:31" s="2" customFormat="1" ht="17.25" hidden="1" customHeight="1">
      <c r="A53" s="14"/>
      <c r="B53" s="14"/>
      <c r="C53" s="246"/>
      <c r="D53" s="246"/>
      <c r="E53" s="246"/>
      <c r="F53" s="14"/>
      <c r="G53" s="14"/>
      <c r="H53" s="496"/>
      <c r="I53" s="572"/>
      <c r="J53" s="15">
        <v>0.7</v>
      </c>
      <c r="K53" s="17">
        <v>0.8</v>
      </c>
      <c r="L53" s="8" t="str">
        <f>IF(J53="","&lt;"&amp;K53,J53&amp;"-"&amp;K53)</f>
        <v>0.7-0.8</v>
      </c>
      <c r="M53" s="12">
        <v>4</v>
      </c>
      <c r="N53" s="496"/>
      <c r="Q53" s="11"/>
      <c r="R53" s="11"/>
      <c r="T53" s="1"/>
      <c r="U53" s="1"/>
    </row>
    <row r="54" spans="1:31" s="2" customFormat="1" ht="17.25" hidden="1" customHeight="1">
      <c r="A54" s="14"/>
      <c r="B54" s="14"/>
      <c r="C54" s="246"/>
      <c r="D54" s="246"/>
      <c r="E54" s="246"/>
      <c r="F54" s="14"/>
      <c r="G54" s="14"/>
      <c r="H54" s="496"/>
      <c r="I54" s="572"/>
      <c r="J54" s="17">
        <v>0.8</v>
      </c>
      <c r="K54" s="17">
        <v>0.95</v>
      </c>
      <c r="L54" s="8" t="str">
        <f>IF(J54="","&lt;"&amp;K54,J54&amp;"-"&amp;K54)</f>
        <v>0.8-0.95</v>
      </c>
      <c r="M54" s="12">
        <v>6</v>
      </c>
      <c r="N54" s="496"/>
      <c r="Q54" s="11"/>
      <c r="R54" s="11"/>
      <c r="T54" s="1"/>
      <c r="U54" s="1"/>
    </row>
    <row r="55" spans="1:31" s="2" customFormat="1" ht="17.25" hidden="1" customHeight="1">
      <c r="A55" s="1"/>
      <c r="B55" s="1"/>
      <c r="C55" s="573" t="s">
        <v>2025</v>
      </c>
      <c r="D55" s="573"/>
      <c r="E55" s="573"/>
      <c r="F55" s="1"/>
      <c r="G55" s="1"/>
      <c r="H55" s="496"/>
      <c r="I55" s="572"/>
      <c r="J55" s="17">
        <v>0.95</v>
      </c>
      <c r="K55" s="9"/>
      <c r="L55" s="8" t="str">
        <f>IF(K55="","&gt;"&amp;J55,IF(J55="","&lt;"&amp;K55,J55&amp;"-"&amp;K55))</f>
        <v>&gt;0.95</v>
      </c>
      <c r="M55" s="12">
        <v>10</v>
      </c>
      <c r="N55" s="496"/>
      <c r="Q55" s="11"/>
      <c r="R55" s="11"/>
      <c r="T55" s="1"/>
      <c r="U55" s="1"/>
    </row>
    <row r="56" spans="1:31" ht="17.25" hidden="1" customHeight="1">
      <c r="C56" s="256">
        <v>0</v>
      </c>
      <c r="D56" s="257">
        <v>70</v>
      </c>
      <c r="E56" s="258">
        <v>1.1000000000000001</v>
      </c>
      <c r="H56" s="496">
        <v>3</v>
      </c>
      <c r="I56" s="572" t="s">
        <v>24</v>
      </c>
      <c r="J56" s="571"/>
      <c r="K56" s="571"/>
      <c r="L56" s="15"/>
      <c r="M56" s="12">
        <f>N56</f>
        <v>25</v>
      </c>
      <c r="N56" s="496">
        <v>25</v>
      </c>
      <c r="O56" s="19"/>
      <c r="Q56" s="11"/>
      <c r="R56" s="11"/>
    </row>
    <row r="57" spans="1:31" s="1" customFormat="1" ht="17.25" hidden="1" customHeight="1">
      <c r="C57" s="257">
        <v>70</v>
      </c>
      <c r="D57" s="257">
        <v>75</v>
      </c>
      <c r="E57" s="258">
        <v>1.05</v>
      </c>
      <c r="H57" s="496"/>
      <c r="I57" s="572"/>
      <c r="J57" s="209">
        <v>-100000</v>
      </c>
      <c r="K57" s="15">
        <v>0.01</v>
      </c>
      <c r="L57" s="8" t="str">
        <f>IF(J57="","&lt;"&amp;K57,J57&amp;"-"&amp;K57)</f>
        <v>-100000-0.01</v>
      </c>
      <c r="M57" s="12">
        <v>10</v>
      </c>
      <c r="N57" s="496"/>
      <c r="S57" s="2"/>
    </row>
    <row r="58" spans="1:31" ht="17.25" hidden="1" customHeight="1">
      <c r="A58" s="1" t="s">
        <v>45</v>
      </c>
      <c r="C58" s="257">
        <v>75</v>
      </c>
      <c r="D58" s="257"/>
      <c r="E58" s="258">
        <v>1</v>
      </c>
      <c r="H58" s="496"/>
      <c r="I58" s="572"/>
      <c r="J58" s="15">
        <v>0.01</v>
      </c>
      <c r="K58" s="17">
        <v>0.02</v>
      </c>
      <c r="L58" s="8" t="str">
        <f>IF(J58="","&lt;"&amp;K58,J58&amp;"-"&amp;K58)</f>
        <v>0.01-0.02</v>
      </c>
      <c r="M58" s="12">
        <v>8</v>
      </c>
      <c r="N58" s="496"/>
      <c r="Q58" s="11"/>
      <c r="R58" s="11"/>
    </row>
    <row r="59" spans="1:31" ht="17.25" hidden="1" customHeight="1">
      <c r="A59" s="1" t="s">
        <v>2026</v>
      </c>
      <c r="H59" s="496"/>
      <c r="I59" s="572"/>
      <c r="J59" s="17">
        <v>0.02</v>
      </c>
      <c r="K59" s="17">
        <v>0.03</v>
      </c>
      <c r="L59" s="8" t="str">
        <f>IF(J59="","&lt;"&amp;K59,J59&amp;"-"&amp;K59)</f>
        <v>0.02-0.03</v>
      </c>
      <c r="M59" s="12">
        <v>4</v>
      </c>
      <c r="N59" s="496"/>
      <c r="Q59" s="11"/>
      <c r="R59" s="11"/>
    </row>
    <row r="60" spans="1:31" ht="17.25" hidden="1" customHeight="1">
      <c r="H60" s="496"/>
      <c r="I60" s="572"/>
      <c r="J60" s="17">
        <v>0.03</v>
      </c>
      <c r="K60" s="9"/>
      <c r="L60" s="8" t="str">
        <f>IF(K60="","&gt;"&amp;J60,IF(J60="","&lt;"&amp;K60,J60&amp;"-"&amp;K60))</f>
        <v>&gt;0.03</v>
      </c>
      <c r="M60" s="12">
        <v>0</v>
      </c>
      <c r="N60" s="496"/>
      <c r="Q60" s="11"/>
      <c r="R60" s="11"/>
    </row>
    <row r="61" spans="1:31" ht="17.25" hidden="1" customHeight="1">
      <c r="H61" s="496">
        <v>4</v>
      </c>
      <c r="I61" s="574" t="s">
        <v>194</v>
      </c>
      <c r="J61" s="571"/>
      <c r="K61" s="571"/>
      <c r="L61" s="8"/>
      <c r="M61" s="12">
        <f>N61</f>
        <v>25</v>
      </c>
      <c r="N61" s="496">
        <v>25</v>
      </c>
      <c r="Q61" s="11"/>
      <c r="R61" s="11"/>
    </row>
    <row r="62" spans="1:31" ht="17.25" hidden="1" customHeight="1">
      <c r="H62" s="496"/>
      <c r="I62" s="574"/>
      <c r="J62" s="234">
        <v>0</v>
      </c>
      <c r="K62" s="234">
        <v>1</v>
      </c>
      <c r="L62" s="8" t="str">
        <f>IF(J62="","&lt;"&amp;K62,J62&amp;"-"&amp;K62)</f>
        <v>0-1</v>
      </c>
      <c r="M62" s="12">
        <v>10</v>
      </c>
      <c r="N62" s="496"/>
      <c r="O62" s="29"/>
      <c r="P62" s="29"/>
      <c r="Q62" s="11"/>
      <c r="R62" s="11"/>
    </row>
    <row r="63" spans="1:31" ht="17.25" hidden="1" customHeight="1">
      <c r="H63" s="496"/>
      <c r="I63" s="574"/>
      <c r="J63" s="234">
        <v>1</v>
      </c>
      <c r="K63" s="234">
        <v>2</v>
      </c>
      <c r="L63" s="8" t="str">
        <f>IF(J63="","&lt;"&amp;K63,J63&amp;"-"&amp;K63)</f>
        <v>1-2</v>
      </c>
      <c r="M63" s="12">
        <v>8</v>
      </c>
      <c r="N63" s="496"/>
      <c r="Q63" s="11"/>
      <c r="R63" s="11"/>
    </row>
    <row r="64" spans="1:31" ht="17.25" hidden="1" customHeight="1">
      <c r="H64" s="496"/>
      <c r="I64" s="574"/>
      <c r="J64" s="234">
        <v>2</v>
      </c>
      <c r="K64" s="234">
        <v>3</v>
      </c>
      <c r="L64" s="8" t="str">
        <f>IF(J64="","&lt;"&amp;K64,J64&amp;"-"&amp;K64)</f>
        <v>2-3</v>
      </c>
      <c r="M64" s="12">
        <v>6</v>
      </c>
      <c r="N64" s="496"/>
      <c r="Q64" s="11"/>
      <c r="R64" s="11"/>
    </row>
    <row r="65" spans="1:22" ht="17.25" hidden="1" customHeight="1">
      <c r="H65" s="496"/>
      <c r="I65" s="574"/>
      <c r="J65" s="234">
        <v>3</v>
      </c>
      <c r="K65" s="234">
        <v>4</v>
      </c>
      <c r="L65" s="8" t="str">
        <f>IF(J65="","&lt;"&amp;K65,J65&amp;"-"&amp;K65)</f>
        <v>3-4</v>
      </c>
      <c r="M65" s="12">
        <v>4</v>
      </c>
      <c r="N65" s="496"/>
      <c r="Q65" s="11"/>
      <c r="R65" s="11"/>
    </row>
    <row r="66" spans="1:22" ht="17.25" hidden="1" customHeight="1">
      <c r="H66" s="496"/>
      <c r="I66" s="574"/>
      <c r="J66" s="234">
        <v>4</v>
      </c>
      <c r="K66" s="234"/>
      <c r="L66" s="8" t="str">
        <f>IF(J66="","&lt;"&amp;K66,J66&amp;"-"&amp;K66)</f>
        <v>4-</v>
      </c>
      <c r="M66" s="12">
        <v>0</v>
      </c>
      <c r="N66" s="496"/>
      <c r="Q66" s="11"/>
      <c r="R66" s="11"/>
    </row>
    <row r="67" spans="1:22" ht="17.25" hidden="1" customHeight="1">
      <c r="H67" s="25"/>
      <c r="I67" s="259" t="s">
        <v>60</v>
      </c>
      <c r="N67" s="260">
        <f>SUM(N46:N66)</f>
        <v>100</v>
      </c>
    </row>
    <row r="68" spans="1:22" ht="17.25" hidden="1" customHeight="1">
      <c r="H68" s="27" t="s">
        <v>61</v>
      </c>
      <c r="I68" s="28" t="s">
        <v>2027</v>
      </c>
    </row>
    <row r="69" spans="1:22" ht="17.25" hidden="1" customHeight="1">
      <c r="H69" s="496">
        <v>1</v>
      </c>
      <c r="I69" s="575" t="s">
        <v>38</v>
      </c>
      <c r="J69" s="567"/>
      <c r="K69" s="567"/>
      <c r="L69" s="261"/>
      <c r="M69" s="9">
        <f>N69</f>
        <v>30</v>
      </c>
      <c r="N69" s="496">
        <v>30</v>
      </c>
    </row>
    <row r="70" spans="1:22" ht="17.25" hidden="1" customHeight="1">
      <c r="H70" s="496"/>
      <c r="I70" s="575"/>
      <c r="J70" s="209">
        <v>0</v>
      </c>
      <c r="K70" s="9">
        <v>0</v>
      </c>
      <c r="L70" s="262">
        <v>0</v>
      </c>
      <c r="M70" s="9">
        <v>6</v>
      </c>
      <c r="N70" s="496"/>
      <c r="O70" s="29"/>
      <c r="T70" s="1" t="s">
        <v>2028</v>
      </c>
    </row>
    <row r="71" spans="1:22" s="1" customFormat="1" ht="17.25" hidden="1" customHeight="1">
      <c r="H71" s="496"/>
      <c r="I71" s="575"/>
      <c r="J71" s="8">
        <v>1</v>
      </c>
      <c r="K71" s="8">
        <v>2</v>
      </c>
      <c r="L71" s="8" t="str">
        <f>IF(J71="","&lt;"&amp;K71,J71&amp;"-"&amp;K71)</f>
        <v>1-2</v>
      </c>
      <c r="M71" s="9">
        <v>10</v>
      </c>
      <c r="N71" s="496"/>
      <c r="S71" s="2"/>
    </row>
    <row r="72" spans="1:22" ht="17.25" hidden="1" customHeight="1">
      <c r="H72" s="496"/>
      <c r="I72" s="575"/>
      <c r="J72" s="9">
        <v>3</v>
      </c>
      <c r="K72" s="9">
        <v>5</v>
      </c>
      <c r="L72" s="8" t="str">
        <f>IF(J72="","&lt;"&amp;K72,J72&amp;"-"&amp;K72)</f>
        <v>3-5</v>
      </c>
      <c r="M72" s="9">
        <v>8</v>
      </c>
      <c r="N72" s="496"/>
      <c r="O72" s="29"/>
    </row>
    <row r="73" spans="1:22" ht="17.25" hidden="1" customHeight="1">
      <c r="H73" s="496"/>
      <c r="I73" s="575"/>
      <c r="J73" s="9">
        <v>5</v>
      </c>
      <c r="K73" s="9">
        <v>7</v>
      </c>
      <c r="L73" s="8" t="str">
        <f>IF(J73="","&lt;"&amp;K73,J73&amp;"-"&amp;K73)</f>
        <v>5-7</v>
      </c>
      <c r="M73" s="9">
        <v>6</v>
      </c>
      <c r="N73" s="496"/>
    </row>
    <row r="74" spans="1:22" ht="17.25" hidden="1" customHeight="1">
      <c r="H74" s="496"/>
      <c r="I74" s="575"/>
      <c r="J74" s="9">
        <v>7</v>
      </c>
      <c r="K74" s="9"/>
      <c r="L74" s="8" t="str">
        <f>IF(K74="","&gt;"&amp;J74,IF(J74="","&lt;"&amp;K74,J74&amp;"-"&amp;K74))</f>
        <v>&gt;7</v>
      </c>
      <c r="M74" s="9">
        <v>0</v>
      </c>
      <c r="N74" s="496"/>
      <c r="O74" s="21"/>
    </row>
    <row r="75" spans="1:22" ht="17.25" hidden="1" customHeight="1">
      <c r="H75" s="496">
        <v>2</v>
      </c>
      <c r="I75" s="575" t="s">
        <v>2029</v>
      </c>
      <c r="J75" s="567"/>
      <c r="K75" s="567"/>
      <c r="L75" s="263"/>
      <c r="M75" s="9">
        <f>N75</f>
        <v>10</v>
      </c>
      <c r="N75" s="496">
        <v>10</v>
      </c>
      <c r="O75" s="21"/>
    </row>
    <row r="76" spans="1:22" s="1" customFormat="1" ht="17.25" hidden="1" customHeight="1">
      <c r="H76" s="496"/>
      <c r="I76" s="575"/>
      <c r="J76" s="8">
        <v>0</v>
      </c>
      <c r="K76" s="8">
        <v>2</v>
      </c>
      <c r="L76" s="8" t="str">
        <f>IF(J76="","&lt;"&amp;K76,J76&amp;"-"&amp;K76)</f>
        <v>0-2</v>
      </c>
      <c r="M76" s="9">
        <v>10</v>
      </c>
      <c r="N76" s="496"/>
      <c r="S76" s="2"/>
    </row>
    <row r="77" spans="1:22" ht="17.25" hidden="1" customHeight="1">
      <c r="A77" s="1" t="s">
        <v>63</v>
      </c>
      <c r="H77" s="496"/>
      <c r="I77" s="575"/>
      <c r="J77" s="9">
        <v>2</v>
      </c>
      <c r="K77" s="9">
        <v>5</v>
      </c>
      <c r="L77" s="8" t="str">
        <f>IF(J77="","&lt;"&amp;K77,J77&amp;"-"&amp;K77)</f>
        <v>2-5</v>
      </c>
      <c r="M77" s="9">
        <v>6</v>
      </c>
      <c r="N77" s="496"/>
    </row>
    <row r="78" spans="1:22" ht="17.25" hidden="1" customHeight="1">
      <c r="H78" s="496"/>
      <c r="I78" s="575"/>
      <c r="J78" s="9">
        <v>5</v>
      </c>
      <c r="K78" s="9">
        <v>9</v>
      </c>
      <c r="L78" s="8" t="str">
        <f>IF(J78="","&lt;"&amp;K78,J78&amp;"-"&amp;K78)</f>
        <v>5-9</v>
      </c>
      <c r="M78" s="9">
        <v>4</v>
      </c>
      <c r="N78" s="496"/>
    </row>
    <row r="79" spans="1:22" s="2" customFormat="1" ht="17.25" hidden="1" customHeight="1">
      <c r="A79" s="1"/>
      <c r="B79" s="1"/>
      <c r="C79" s="1"/>
      <c r="D79" s="1"/>
      <c r="E79" s="1"/>
      <c r="F79" s="1"/>
      <c r="G79" s="1"/>
      <c r="H79" s="496"/>
      <c r="I79" s="575"/>
      <c r="J79" s="9">
        <v>10</v>
      </c>
      <c r="K79" s="9"/>
      <c r="L79" s="8" t="str">
        <f>IF(K79="","&gt;"&amp;J79,IF(J79="","&lt;"&amp;K79,J79&amp;"-"&amp;K79))</f>
        <v>&gt;10</v>
      </c>
      <c r="M79" s="9">
        <v>0</v>
      </c>
      <c r="N79" s="496"/>
      <c r="T79" s="1"/>
      <c r="U79" s="1"/>
      <c r="V79" s="1"/>
    </row>
    <row r="80" spans="1:22" s="2" customFormat="1" ht="17.25" hidden="1" customHeight="1">
      <c r="A80" s="1"/>
      <c r="B80" s="1"/>
      <c r="C80" s="1"/>
      <c r="D80" s="1"/>
      <c r="E80" s="1"/>
      <c r="F80" s="1"/>
      <c r="G80" s="1"/>
      <c r="H80" s="496">
        <v>3</v>
      </c>
      <c r="I80" s="575" t="s">
        <v>40</v>
      </c>
      <c r="J80" s="181"/>
      <c r="K80" s="183"/>
      <c r="L80" s="263"/>
      <c r="M80" s="9">
        <f>N80</f>
        <v>30</v>
      </c>
      <c r="N80" s="496">
        <v>30</v>
      </c>
      <c r="O80" s="29"/>
      <c r="T80" s="1"/>
      <c r="U80" s="1"/>
      <c r="V80" s="1"/>
    </row>
    <row r="81" spans="1:31" s="2" customFormat="1" ht="17.25" hidden="1" customHeight="1">
      <c r="A81" s="1"/>
      <c r="B81" s="1"/>
      <c r="C81" s="1"/>
      <c r="D81" s="1"/>
      <c r="E81" s="1"/>
      <c r="F81" s="1"/>
      <c r="G81" s="1"/>
      <c r="H81" s="496"/>
      <c r="I81" s="575"/>
      <c r="J81" s="8">
        <v>0</v>
      </c>
      <c r="K81" s="8">
        <v>650</v>
      </c>
      <c r="L81" s="8" t="str">
        <f>IF(J81="","&lt;"&amp;K81,J81&amp;"-"&amp;K81)</f>
        <v>0-650</v>
      </c>
      <c r="M81" s="9">
        <v>0</v>
      </c>
      <c r="N81" s="496"/>
      <c r="O81" s="1"/>
      <c r="P81" s="1"/>
      <c r="Q81" s="1"/>
      <c r="R81" s="1"/>
      <c r="T81" s="1"/>
      <c r="U81" s="1"/>
      <c r="V81" s="1"/>
    </row>
    <row r="82" spans="1:31" s="2" customFormat="1" ht="17.25" hidden="1" customHeight="1">
      <c r="A82" s="1" t="s">
        <v>64</v>
      </c>
      <c r="B82" s="1"/>
      <c r="C82" s="1"/>
      <c r="D82" s="1"/>
      <c r="E82" s="1"/>
      <c r="F82" s="1"/>
      <c r="G82" s="1"/>
      <c r="H82" s="496"/>
      <c r="I82" s="575"/>
      <c r="J82" s="9">
        <v>650</v>
      </c>
      <c r="K82" s="9">
        <v>700</v>
      </c>
      <c r="L82" s="8" t="str">
        <f>IF(J82="","&lt;"&amp;K82,J82&amp;"-"&amp;K82)</f>
        <v>650-700</v>
      </c>
      <c r="M82" s="9">
        <v>6</v>
      </c>
      <c r="N82" s="496"/>
      <c r="O82" s="29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s="2" customFormat="1" ht="17.25" hidden="1" customHeight="1">
      <c r="A83" s="1"/>
      <c r="B83" s="1"/>
      <c r="C83" s="1"/>
      <c r="D83" s="1"/>
      <c r="E83" s="1"/>
      <c r="F83" s="1"/>
      <c r="G83" s="1"/>
      <c r="H83" s="496"/>
      <c r="I83" s="575"/>
      <c r="J83" s="9">
        <v>700</v>
      </c>
      <c r="K83" s="9">
        <v>750</v>
      </c>
      <c r="L83" s="8" t="str">
        <f>IF(J83="","&lt;"&amp;K83,J83&amp;"-"&amp;K83)</f>
        <v>700-750</v>
      </c>
      <c r="M83" s="9">
        <v>8</v>
      </c>
      <c r="N83" s="496"/>
      <c r="O83" s="29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s="2" customFormat="1" ht="17.25" hidden="1" customHeight="1">
      <c r="A84" s="1"/>
      <c r="B84" s="1"/>
      <c r="C84" s="1"/>
      <c r="D84" s="1"/>
      <c r="E84" s="1"/>
      <c r="F84" s="1"/>
      <c r="G84" s="1"/>
      <c r="H84" s="496"/>
      <c r="I84" s="575"/>
      <c r="J84" s="2">
        <v>750</v>
      </c>
      <c r="K84" s="9"/>
      <c r="L84" s="8" t="s">
        <v>2030</v>
      </c>
      <c r="M84" s="9">
        <v>10</v>
      </c>
      <c r="N84" s="496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s="2" customFormat="1" ht="17.25" hidden="1" customHeight="1">
      <c r="A85" s="1"/>
      <c r="B85" s="1"/>
      <c r="C85" s="1"/>
      <c r="D85" s="1"/>
      <c r="E85" s="1"/>
      <c r="F85" s="1"/>
      <c r="G85" s="1"/>
      <c r="H85" s="496">
        <v>4</v>
      </c>
      <c r="I85" s="575" t="s">
        <v>37</v>
      </c>
      <c r="J85" s="181"/>
      <c r="K85" s="183"/>
      <c r="L85" s="263"/>
      <c r="M85" s="9">
        <f>N85</f>
        <v>30</v>
      </c>
      <c r="N85" s="496">
        <v>30</v>
      </c>
    </row>
    <row r="86" spans="1:31" s="2" customFormat="1" ht="17.25" hidden="1" customHeight="1">
      <c r="A86" s="1"/>
      <c r="B86" s="1"/>
      <c r="C86" s="1"/>
      <c r="D86" s="1"/>
      <c r="E86" s="1"/>
      <c r="F86" s="1"/>
      <c r="G86" s="1"/>
      <c r="H86" s="496"/>
      <c r="I86" s="575"/>
      <c r="J86" s="8">
        <v>0</v>
      </c>
      <c r="K86" s="8">
        <v>2</v>
      </c>
      <c r="L86" s="8" t="str">
        <f>IF(J86="","&lt;"&amp;K86,J86&amp;"-"&amp;K86)</f>
        <v>0-2</v>
      </c>
      <c r="M86" s="9">
        <v>10</v>
      </c>
      <c r="N86" s="496"/>
      <c r="O86" s="1"/>
      <c r="P86" s="1"/>
      <c r="Q86" s="1"/>
      <c r="R86" s="1"/>
    </row>
    <row r="87" spans="1:31" s="2" customFormat="1" ht="17.25" hidden="1" customHeight="1">
      <c r="A87" s="1" t="s">
        <v>59</v>
      </c>
      <c r="B87" s="1"/>
      <c r="C87" s="1"/>
      <c r="D87" s="1"/>
      <c r="E87" s="1"/>
      <c r="F87" s="1"/>
      <c r="G87" s="1"/>
      <c r="H87" s="496"/>
      <c r="I87" s="575"/>
      <c r="J87" s="9">
        <v>2</v>
      </c>
      <c r="K87" s="9">
        <v>4</v>
      </c>
      <c r="L87" s="8" t="str">
        <f>IF(J87="","&lt;"&amp;K87,J87&amp;"-"&amp;K87)</f>
        <v>2-4</v>
      </c>
      <c r="M87" s="9">
        <v>6</v>
      </c>
      <c r="N87" s="496"/>
    </row>
    <row r="88" spans="1:31" s="2" customFormat="1" ht="17.25" hidden="1" customHeight="1">
      <c r="A88" s="1"/>
      <c r="B88" s="1"/>
      <c r="C88" s="1"/>
      <c r="D88" s="1"/>
      <c r="E88" s="1"/>
      <c r="F88" s="1"/>
      <c r="G88" s="1"/>
      <c r="H88" s="496"/>
      <c r="I88" s="575"/>
      <c r="J88" s="9">
        <v>4</v>
      </c>
      <c r="K88" s="9">
        <v>6</v>
      </c>
      <c r="L88" s="8" t="str">
        <f>IF(J88="","&lt;"&amp;K88,J88&amp;"-"&amp;K88)</f>
        <v>4-6</v>
      </c>
      <c r="M88" s="9">
        <v>4</v>
      </c>
      <c r="N88" s="496"/>
    </row>
    <row r="89" spans="1:31" s="2" customFormat="1" ht="17.25" hidden="1" customHeight="1">
      <c r="A89" s="1"/>
      <c r="B89" s="1"/>
      <c r="F89" s="1"/>
      <c r="G89" s="1"/>
      <c r="H89" s="496"/>
      <c r="I89" s="575"/>
      <c r="J89" s="9">
        <v>6.01</v>
      </c>
      <c r="K89" s="9"/>
      <c r="L89" s="8" t="str">
        <f>IF(K89="","&gt;"&amp;J89,IF(J89="","&lt;"&amp;K89,J89&amp;"-"&amp;K89))</f>
        <v>&gt;6.01</v>
      </c>
      <c r="M89" s="9">
        <v>0</v>
      </c>
      <c r="N89" s="496"/>
    </row>
    <row r="90" spans="1:31" s="2" customFormat="1" ht="17.25" hidden="1" customHeight="1">
      <c r="H90" s="25"/>
      <c r="I90" s="26" t="s">
        <v>2031</v>
      </c>
      <c r="N90" s="260">
        <f>SUM(N69:N89)</f>
        <v>100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s="2" customFormat="1" ht="17.25" hidden="1" customHeight="1">
      <c r="H91" s="27" t="s">
        <v>2032</v>
      </c>
      <c r="I91" s="7" t="s">
        <v>62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s="2" customFormat="1" ht="17.25" hidden="1" customHeight="1">
      <c r="H92" s="496">
        <v>1</v>
      </c>
      <c r="I92" s="576" t="s">
        <v>29</v>
      </c>
      <c r="J92" s="9"/>
      <c r="K92" s="9"/>
      <c r="L92" s="9"/>
      <c r="M92" s="234">
        <f>N92</f>
        <v>15</v>
      </c>
      <c r="N92" s="496">
        <v>15</v>
      </c>
      <c r="O92" s="10"/>
      <c r="P92" s="29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s="2" customFormat="1" ht="17.25" hidden="1" customHeight="1">
      <c r="H93" s="496"/>
      <c r="I93" s="576"/>
      <c r="J93" s="8" t="s">
        <v>78</v>
      </c>
      <c r="K93" s="8" t="s">
        <v>54</v>
      </c>
      <c r="L93" s="8" t="str">
        <f>K93</f>
        <v>Rented</v>
      </c>
      <c r="M93" s="9">
        <v>0</v>
      </c>
      <c r="N93" s="496"/>
      <c r="O93" s="1"/>
      <c r="P93" s="1"/>
      <c r="Q93" s="1"/>
      <c r="R93" s="1"/>
    </row>
    <row r="94" spans="1:31" s="2" customFormat="1" ht="17.25" hidden="1" customHeight="1">
      <c r="H94" s="496"/>
      <c r="I94" s="576"/>
      <c r="J94" s="9" t="s">
        <v>30</v>
      </c>
      <c r="K94" s="9" t="s">
        <v>55</v>
      </c>
      <c r="L94" s="8" t="str">
        <f>K94</f>
        <v>Owned</v>
      </c>
      <c r="M94" s="9">
        <v>10</v>
      </c>
      <c r="N94" s="496"/>
      <c r="O94" s="29"/>
      <c r="P94" s="29"/>
    </row>
    <row r="95" spans="1:31" ht="17.25" hidden="1" customHeight="1">
      <c r="A95" s="2"/>
      <c r="B95" s="2"/>
      <c r="C95" s="2"/>
      <c r="D95" s="2"/>
      <c r="E95" s="2"/>
      <c r="F95" s="2"/>
      <c r="G95" s="2"/>
      <c r="H95" s="494">
        <v>2</v>
      </c>
      <c r="I95" s="576" t="s">
        <v>56</v>
      </c>
      <c r="J95" s="181"/>
      <c r="K95" s="264"/>
      <c r="L95" s="183"/>
      <c r="M95" s="234">
        <f>N95</f>
        <v>15</v>
      </c>
      <c r="N95" s="496">
        <v>15</v>
      </c>
      <c r="O95" s="29"/>
      <c r="P95" s="29"/>
      <c r="S95" s="29"/>
    </row>
    <row r="96" spans="1:31" s="1" customFormat="1" ht="17.25" hidden="1" customHeight="1">
      <c r="A96" s="2"/>
      <c r="B96" s="2"/>
      <c r="C96" s="2"/>
      <c r="D96" s="2"/>
      <c r="E96" s="2"/>
      <c r="F96" s="2"/>
      <c r="G96" s="2"/>
      <c r="H96" s="494"/>
      <c r="I96" s="576"/>
      <c r="J96" s="8" t="s">
        <v>78</v>
      </c>
      <c r="K96" s="8" t="s">
        <v>54</v>
      </c>
      <c r="L96" s="8" t="str">
        <f>K96</f>
        <v>Rented</v>
      </c>
      <c r="M96" s="9">
        <v>0</v>
      </c>
      <c r="N96" s="496"/>
    </row>
    <row r="97" spans="1:19" ht="17.25" hidden="1" customHeight="1">
      <c r="A97" s="2"/>
      <c r="B97" s="2"/>
      <c r="C97" s="2"/>
      <c r="D97" s="2"/>
      <c r="E97" s="2"/>
      <c r="F97" s="2"/>
      <c r="G97" s="2"/>
      <c r="H97" s="494"/>
      <c r="I97" s="576"/>
      <c r="J97" s="9"/>
      <c r="K97" s="9" t="s">
        <v>58</v>
      </c>
      <c r="L97" s="8" t="str">
        <f>K97</f>
        <v>Pagri</v>
      </c>
      <c r="M97" s="9">
        <v>6</v>
      </c>
      <c r="N97" s="496"/>
      <c r="O97" s="29"/>
      <c r="P97" s="29"/>
    </row>
    <row r="98" spans="1:19" ht="17.25" hidden="1" customHeight="1">
      <c r="A98" s="2"/>
      <c r="B98" s="2"/>
      <c r="C98" s="2"/>
      <c r="D98" s="2"/>
      <c r="E98" s="2"/>
      <c r="F98" s="2"/>
      <c r="G98" s="2"/>
      <c r="H98" s="494"/>
      <c r="I98" s="576"/>
      <c r="J98" s="9" t="s">
        <v>30</v>
      </c>
      <c r="K98" s="9" t="s">
        <v>55</v>
      </c>
      <c r="L98" s="8" t="str">
        <f>K98</f>
        <v>Owned</v>
      </c>
      <c r="M98" s="9">
        <v>10</v>
      </c>
      <c r="N98" s="496"/>
      <c r="O98" s="29"/>
      <c r="P98" s="29"/>
    </row>
    <row r="99" spans="1:19" ht="17.25" hidden="1" customHeight="1">
      <c r="A99" s="2"/>
      <c r="B99" s="2"/>
      <c r="C99" s="2"/>
      <c r="D99" s="2"/>
      <c r="E99" s="2"/>
      <c r="F99" s="2"/>
      <c r="G99" s="2"/>
      <c r="H99" s="496">
        <v>3</v>
      </c>
      <c r="I99" s="576" t="s">
        <v>32</v>
      </c>
      <c r="J99" s="181"/>
      <c r="K99" s="183"/>
      <c r="L99" s="263"/>
      <c r="M99" s="9">
        <f>N99</f>
        <v>10</v>
      </c>
      <c r="N99" s="496">
        <v>10</v>
      </c>
    </row>
    <row r="100" spans="1:19" s="1" customFormat="1" ht="17.25" hidden="1" customHeight="1">
      <c r="A100" s="2"/>
      <c r="B100" s="2"/>
      <c r="C100" s="2"/>
      <c r="D100" s="2"/>
      <c r="E100" s="2"/>
      <c r="F100" s="2"/>
      <c r="G100" s="2"/>
      <c r="H100" s="496"/>
      <c r="I100" s="576"/>
      <c r="J100" s="8">
        <v>0</v>
      </c>
      <c r="K100" s="8">
        <v>3</v>
      </c>
      <c r="L100" s="8" t="str">
        <f>IF(J100="","&lt;"&amp;K100,J100&amp;"-"&amp;K100)</f>
        <v>0-3</v>
      </c>
      <c r="M100" s="9">
        <v>4</v>
      </c>
      <c r="N100" s="496"/>
      <c r="S100" s="2"/>
    </row>
    <row r="101" spans="1:19" ht="17.25" hidden="1" customHeight="1">
      <c r="A101" s="2" t="s">
        <v>2033</v>
      </c>
      <c r="B101" s="2"/>
      <c r="C101" s="2"/>
      <c r="D101" s="2"/>
      <c r="E101" s="2"/>
      <c r="F101" s="2"/>
      <c r="G101" s="2"/>
      <c r="H101" s="496"/>
      <c r="I101" s="576"/>
      <c r="J101" s="9">
        <v>3</v>
      </c>
      <c r="K101" s="9">
        <v>5</v>
      </c>
      <c r="L101" s="8" t="str">
        <f>IF(J101="","&lt;"&amp;K101,J101&amp;"-"&amp;K101)</f>
        <v>3-5</v>
      </c>
      <c r="M101" s="9">
        <v>6</v>
      </c>
      <c r="N101" s="496"/>
    </row>
    <row r="102" spans="1:19" ht="17.25" hidden="1" customHeight="1">
      <c r="A102" s="2" t="s">
        <v>2034</v>
      </c>
      <c r="B102" s="2"/>
      <c r="C102" s="2"/>
      <c r="D102" s="2"/>
      <c r="E102" s="2"/>
      <c r="F102" s="2"/>
      <c r="G102" s="2"/>
      <c r="H102" s="496"/>
      <c r="I102" s="576"/>
      <c r="J102" s="9">
        <v>5</v>
      </c>
      <c r="K102" s="9">
        <v>7</v>
      </c>
      <c r="L102" s="8" t="str">
        <f>IF(J102="","&lt;"&amp;K102,J102&amp;"-"&amp;K102)</f>
        <v>5-7</v>
      </c>
      <c r="M102" s="9">
        <v>8</v>
      </c>
      <c r="N102" s="496"/>
    </row>
    <row r="103" spans="1:19" ht="17.25" hidden="1" customHeight="1">
      <c r="A103" s="2"/>
      <c r="B103" s="2"/>
      <c r="C103" s="2"/>
      <c r="D103" s="2"/>
      <c r="E103" s="2"/>
      <c r="F103" s="2"/>
      <c r="G103" s="2"/>
      <c r="H103" s="496"/>
      <c r="I103" s="576"/>
      <c r="J103" s="9">
        <v>7</v>
      </c>
      <c r="K103" s="9"/>
      <c r="L103" s="8" t="str">
        <f>IF(K103="","&gt;"&amp;J103,IF(J103="","&lt;"&amp;K103,J103&amp;"-"&amp;K103))</f>
        <v>&gt;7</v>
      </c>
      <c r="M103" s="9">
        <v>10</v>
      </c>
      <c r="N103" s="496"/>
    </row>
    <row r="104" spans="1:19" ht="17.25" hidden="1" customHeight="1">
      <c r="A104" s="2"/>
      <c r="B104" s="2"/>
      <c r="C104" s="2"/>
      <c r="D104" s="2"/>
      <c r="E104" s="2"/>
      <c r="F104" s="2"/>
      <c r="G104" s="2"/>
      <c r="H104" s="496">
        <v>4</v>
      </c>
      <c r="I104" s="576" t="s">
        <v>35</v>
      </c>
      <c r="J104" s="181"/>
      <c r="K104" s="183"/>
      <c r="L104" s="263"/>
      <c r="M104" s="9">
        <f>N104</f>
        <v>10</v>
      </c>
      <c r="N104" s="496">
        <v>10</v>
      </c>
    </row>
    <row r="105" spans="1:19" s="1" customFormat="1" ht="17.25" hidden="1" customHeight="1">
      <c r="A105" s="2"/>
      <c r="B105" s="2"/>
      <c r="C105" s="2"/>
      <c r="D105" s="2"/>
      <c r="E105" s="2"/>
      <c r="F105" s="2"/>
      <c r="G105" s="2"/>
      <c r="H105" s="496"/>
      <c r="I105" s="576"/>
      <c r="J105" s="8">
        <v>0</v>
      </c>
      <c r="K105" s="8">
        <v>3</v>
      </c>
      <c r="L105" s="8" t="str">
        <f>IF(J105="","&lt;"&amp;K105,J105&amp;"-"&amp;K105)</f>
        <v>0-3</v>
      </c>
      <c r="M105" s="9">
        <v>4</v>
      </c>
      <c r="N105" s="496"/>
      <c r="S105" s="2"/>
    </row>
    <row r="106" spans="1:19" ht="17.25" hidden="1" customHeight="1">
      <c r="A106" s="2"/>
      <c r="B106" s="2"/>
      <c r="C106" s="2"/>
      <c r="D106" s="2"/>
      <c r="E106" s="2"/>
      <c r="F106" s="2"/>
      <c r="G106" s="2"/>
      <c r="H106" s="496"/>
      <c r="I106" s="576"/>
      <c r="J106" s="9">
        <v>3</v>
      </c>
      <c r="K106" s="9">
        <v>5</v>
      </c>
      <c r="L106" s="8" t="str">
        <f>IF(J106="","&lt;"&amp;K106,J106&amp;"-"&amp;K106)</f>
        <v>3-5</v>
      </c>
      <c r="M106" s="9">
        <v>6</v>
      </c>
      <c r="N106" s="496"/>
    </row>
    <row r="107" spans="1:19" ht="17.25" hidden="1" customHeight="1">
      <c r="A107" s="2"/>
      <c r="B107" s="2"/>
      <c r="C107" s="2"/>
      <c r="D107" s="2"/>
      <c r="E107" s="2"/>
      <c r="F107" s="2"/>
      <c r="G107" s="2"/>
      <c r="H107" s="496"/>
      <c r="I107" s="576"/>
      <c r="J107" s="9">
        <v>5</v>
      </c>
      <c r="K107" s="9">
        <v>7</v>
      </c>
      <c r="L107" s="8" t="str">
        <f>IF(J107="","&lt;"&amp;K107,J107&amp;"-"&amp;K107)</f>
        <v>5-7</v>
      </c>
      <c r="M107" s="9">
        <v>8</v>
      </c>
      <c r="N107" s="496"/>
    </row>
    <row r="108" spans="1:19" ht="17.25" hidden="1" customHeight="1">
      <c r="A108" s="2"/>
      <c r="B108" s="2"/>
      <c r="F108" s="2"/>
      <c r="G108" s="2"/>
      <c r="H108" s="496"/>
      <c r="I108" s="576"/>
      <c r="J108" s="9">
        <v>7</v>
      </c>
      <c r="K108" s="9"/>
      <c r="L108" s="8" t="str">
        <f>IF(K108="","&gt;"&amp;J108,IF(J108="","&lt;"&amp;K108,J108&amp;"-"&amp;K108))</f>
        <v>&gt;7</v>
      </c>
      <c r="M108" s="9">
        <v>10</v>
      </c>
      <c r="N108" s="496"/>
    </row>
    <row r="109" spans="1:19" ht="17.25" hidden="1" customHeight="1">
      <c r="H109" s="496">
        <v>5</v>
      </c>
      <c r="I109" s="576" t="s">
        <v>42</v>
      </c>
      <c r="J109" s="181"/>
      <c r="K109" s="183"/>
      <c r="L109" s="263"/>
      <c r="M109" s="9">
        <f>N109</f>
        <v>20</v>
      </c>
      <c r="N109" s="496">
        <v>20</v>
      </c>
      <c r="O109" s="32"/>
      <c r="S109" s="1"/>
    </row>
    <row r="110" spans="1:19" s="1" customFormat="1" ht="17.25" hidden="1" customHeight="1">
      <c r="H110" s="496"/>
      <c r="I110" s="576"/>
      <c r="J110" s="8">
        <v>0</v>
      </c>
      <c r="K110" s="8">
        <v>3</v>
      </c>
      <c r="L110" s="8" t="str">
        <f>IF(J110="","&lt;"&amp;K110,J110&amp;"-"&amp;K110)</f>
        <v>0-3</v>
      </c>
      <c r="M110" s="9">
        <v>0</v>
      </c>
      <c r="N110" s="496"/>
    </row>
    <row r="111" spans="1:19" ht="17.25" hidden="1" customHeight="1">
      <c r="A111" s="1" t="s">
        <v>65</v>
      </c>
      <c r="H111" s="496"/>
      <c r="I111" s="576"/>
      <c r="J111" s="9">
        <v>3</v>
      </c>
      <c r="K111" s="9">
        <v>5</v>
      </c>
      <c r="L111" s="8" t="str">
        <f>IF(J111="","&lt;"&amp;K111,J111&amp;"-"&amp;K111)</f>
        <v>3-5</v>
      </c>
      <c r="M111" s="9">
        <v>4</v>
      </c>
      <c r="N111" s="496"/>
      <c r="S111" s="1"/>
    </row>
    <row r="112" spans="1:19" ht="17.25" hidden="1" customHeight="1">
      <c r="H112" s="496"/>
      <c r="I112" s="576"/>
      <c r="J112" s="9">
        <v>5</v>
      </c>
      <c r="K112" s="9">
        <v>7</v>
      </c>
      <c r="L112" s="8" t="str">
        <f>IF(J112="","&lt;"&amp;K112,J112&amp;"-"&amp;K112)</f>
        <v>5-7</v>
      </c>
      <c r="M112" s="9">
        <v>6</v>
      </c>
      <c r="N112" s="496"/>
      <c r="S112" s="1"/>
    </row>
    <row r="113" spans="8:19" ht="17.25" hidden="1" customHeight="1">
      <c r="H113" s="496"/>
      <c r="I113" s="576"/>
      <c r="J113" s="9">
        <v>7</v>
      </c>
      <c r="K113" s="9">
        <v>10</v>
      </c>
      <c r="L113" s="8" t="str">
        <f>IF(K113="","&gt;"&amp;J113,IF(J113="","&lt;"&amp;K113,J113&amp;"-"&amp;K113))</f>
        <v>7-10</v>
      </c>
      <c r="M113" s="9">
        <v>8</v>
      </c>
      <c r="N113" s="496"/>
      <c r="S113" s="1"/>
    </row>
    <row r="114" spans="8:19" ht="17.25" hidden="1" customHeight="1">
      <c r="H114" s="496"/>
      <c r="I114" s="576"/>
      <c r="J114" s="9">
        <v>10</v>
      </c>
      <c r="K114" s="9"/>
      <c r="L114" s="8" t="str">
        <f>IF(K114="","&gt;"&amp;J114,IF(J114="","&lt;"&amp;K114,J114&amp;"-"&amp;K114))</f>
        <v>&gt;10</v>
      </c>
      <c r="M114" s="9">
        <v>10</v>
      </c>
      <c r="N114" s="496"/>
      <c r="S114" s="1"/>
    </row>
    <row r="115" spans="8:19" ht="17.25" hidden="1" customHeight="1">
      <c r="H115" s="494">
        <v>7</v>
      </c>
      <c r="I115" s="577" t="s">
        <v>2006</v>
      </c>
      <c r="J115" s="196"/>
      <c r="K115" s="9" t="s">
        <v>30</v>
      </c>
      <c r="L115" s="8"/>
      <c r="M115" s="9">
        <v>0</v>
      </c>
      <c r="N115" s="496">
        <v>10</v>
      </c>
      <c r="S115" s="1"/>
    </row>
    <row r="116" spans="8:19" ht="17.25" hidden="1" customHeight="1">
      <c r="H116" s="494"/>
      <c r="I116" s="577"/>
      <c r="J116" s="9"/>
      <c r="K116" s="9" t="s">
        <v>78</v>
      </c>
      <c r="L116" s="8"/>
      <c r="M116" s="9">
        <v>10</v>
      </c>
      <c r="N116" s="496"/>
      <c r="S116" s="1"/>
    </row>
    <row r="117" spans="8:19" ht="17.25" hidden="1" customHeight="1">
      <c r="H117" s="496">
        <v>9</v>
      </c>
      <c r="I117" s="576" t="s">
        <v>2035</v>
      </c>
      <c r="J117" s="9"/>
      <c r="K117" s="265" t="s">
        <v>114</v>
      </c>
      <c r="L117" s="8"/>
      <c r="M117" s="9">
        <v>6</v>
      </c>
      <c r="N117" s="496">
        <v>20</v>
      </c>
      <c r="S117" s="1"/>
    </row>
    <row r="118" spans="8:19" ht="17.25" hidden="1" customHeight="1">
      <c r="H118" s="496"/>
      <c r="I118" s="576"/>
      <c r="J118" s="9"/>
      <c r="K118" s="265" t="s">
        <v>2036</v>
      </c>
      <c r="L118" s="8"/>
      <c r="M118" s="9">
        <v>8</v>
      </c>
      <c r="N118" s="496"/>
      <c r="S118" s="1"/>
    </row>
    <row r="119" spans="8:19" ht="17.25" hidden="1" customHeight="1">
      <c r="H119" s="496"/>
      <c r="I119" s="576"/>
      <c r="J119" s="9"/>
      <c r="K119" s="265" t="s">
        <v>2037</v>
      </c>
      <c r="L119" s="8"/>
      <c r="M119" s="9">
        <v>8</v>
      </c>
      <c r="N119" s="496"/>
      <c r="S119" s="1"/>
    </row>
    <row r="120" spans="8:19" ht="17.25" hidden="1" customHeight="1">
      <c r="H120" s="496"/>
      <c r="I120" s="576"/>
      <c r="J120" s="9"/>
      <c r="K120" s="265" t="s">
        <v>2038</v>
      </c>
      <c r="L120" s="8"/>
      <c r="M120" s="9">
        <v>8</v>
      </c>
      <c r="N120" s="496"/>
      <c r="S120" s="1"/>
    </row>
    <row r="121" spans="8:19" ht="17.25" hidden="1" customHeight="1">
      <c r="H121" s="496"/>
      <c r="I121" s="576"/>
      <c r="J121" s="9"/>
      <c r="K121" s="265" t="s">
        <v>2039</v>
      </c>
      <c r="L121" s="8"/>
      <c r="M121" s="9">
        <v>8</v>
      </c>
      <c r="N121" s="496"/>
      <c r="S121" s="1"/>
    </row>
    <row r="122" spans="8:19" ht="17.25" hidden="1" customHeight="1">
      <c r="H122" s="496"/>
      <c r="I122" s="576"/>
      <c r="J122" s="9"/>
      <c r="K122" s="265" t="s">
        <v>2040</v>
      </c>
      <c r="L122" s="8"/>
      <c r="M122" s="9">
        <v>10</v>
      </c>
      <c r="N122" s="496"/>
      <c r="S122" s="1"/>
    </row>
    <row r="123" spans="8:19" ht="17.25" hidden="1" customHeight="1">
      <c r="H123" s="496"/>
      <c r="I123" s="576"/>
      <c r="J123" s="9"/>
      <c r="K123" s="265" t="s">
        <v>2041</v>
      </c>
      <c r="L123" s="8"/>
      <c r="M123" s="9">
        <v>10</v>
      </c>
      <c r="N123" s="496"/>
      <c r="S123" s="1"/>
    </row>
    <row r="124" spans="8:19" ht="17.25" hidden="1" customHeight="1">
      <c r="H124" s="496"/>
      <c r="I124" s="576"/>
      <c r="J124" s="9"/>
      <c r="K124" s="265" t="s">
        <v>2042</v>
      </c>
      <c r="L124" s="8"/>
      <c r="M124" s="9">
        <v>10</v>
      </c>
      <c r="N124" s="496"/>
      <c r="S124" s="1"/>
    </row>
    <row r="125" spans="8:19" ht="17.25" hidden="1" customHeight="1">
      <c r="H125" s="25"/>
      <c r="I125" s="26" t="s">
        <v>66</v>
      </c>
      <c r="J125" s="21"/>
      <c r="K125" s="21"/>
      <c r="L125" s="246"/>
      <c r="M125" s="21"/>
      <c r="N125" s="266">
        <f>SUM(N92:N123)</f>
        <v>100</v>
      </c>
      <c r="S125" s="1"/>
    </row>
    <row r="126" spans="8:19" ht="17.25" hidden="1" customHeight="1">
      <c r="H126" s="33" t="s">
        <v>67</v>
      </c>
      <c r="I126" s="34" t="s">
        <v>68</v>
      </c>
      <c r="J126" s="3" t="s">
        <v>6</v>
      </c>
      <c r="K126" s="3" t="s">
        <v>69</v>
      </c>
      <c r="P126" s="267"/>
      <c r="Q126" s="267"/>
      <c r="R126" s="267"/>
      <c r="S126" s="267"/>
    </row>
    <row r="127" spans="8:19" ht="17.25" hidden="1" customHeight="1">
      <c r="H127" s="9">
        <v>1</v>
      </c>
      <c r="I127" s="35" t="s">
        <v>8</v>
      </c>
      <c r="J127" s="268">
        <v>0.35</v>
      </c>
      <c r="K127" s="12">
        <f>R44</f>
        <v>0</v>
      </c>
    </row>
    <row r="128" spans="8:19" ht="17.25" hidden="1" customHeight="1">
      <c r="H128" s="9">
        <v>2</v>
      </c>
      <c r="I128" s="35" t="s">
        <v>2020</v>
      </c>
      <c r="J128" s="268">
        <v>0.25</v>
      </c>
      <c r="K128" s="9">
        <f>R67</f>
        <v>0</v>
      </c>
    </row>
    <row r="129" spans="8:22" ht="17.25" hidden="1" customHeight="1">
      <c r="H129" s="9">
        <v>3</v>
      </c>
      <c r="I129" s="35" t="s">
        <v>2043</v>
      </c>
      <c r="J129" s="268">
        <v>0.2</v>
      </c>
      <c r="K129" s="9">
        <f>R90</f>
        <v>0</v>
      </c>
      <c r="P129" s="269"/>
    </row>
    <row r="130" spans="8:22" ht="17.25" hidden="1" customHeight="1">
      <c r="H130" s="9">
        <v>4</v>
      </c>
      <c r="I130" s="265" t="s">
        <v>62</v>
      </c>
      <c r="J130" s="270">
        <v>0.2</v>
      </c>
      <c r="K130" s="9">
        <f>R125</f>
        <v>0</v>
      </c>
      <c r="P130" s="269"/>
    </row>
    <row r="131" spans="8:22" ht="30" hidden="1" customHeight="1">
      <c r="H131" s="42">
        <v>5</v>
      </c>
      <c r="I131" s="43" t="s">
        <v>77</v>
      </c>
      <c r="J131" s="270">
        <f>SUM(J127:J130)</f>
        <v>1</v>
      </c>
      <c r="K131" s="271">
        <f>($J$127*$K$127+$J$128*$K$128+$J$129*$K$129+($J$130*$K$130))</f>
        <v>0</v>
      </c>
      <c r="P131" s="269"/>
      <c r="V131" s="37"/>
    </row>
  </sheetData>
  <mergeCells count="80">
    <mergeCell ref="H117:H124"/>
    <mergeCell ref="I117:I124"/>
    <mergeCell ref="N117:N124"/>
    <mergeCell ref="H109:H114"/>
    <mergeCell ref="I109:I114"/>
    <mergeCell ref="N109:N114"/>
    <mergeCell ref="H115:H116"/>
    <mergeCell ref="I115:I116"/>
    <mergeCell ref="N115:N116"/>
    <mergeCell ref="H99:H103"/>
    <mergeCell ref="I99:I103"/>
    <mergeCell ref="N99:N103"/>
    <mergeCell ref="H104:H108"/>
    <mergeCell ref="I104:I108"/>
    <mergeCell ref="N104:N108"/>
    <mergeCell ref="H92:H94"/>
    <mergeCell ref="I92:I94"/>
    <mergeCell ref="N92:N94"/>
    <mergeCell ref="H95:H98"/>
    <mergeCell ref="I95:I98"/>
    <mergeCell ref="N95:N98"/>
    <mergeCell ref="H80:H84"/>
    <mergeCell ref="I80:I84"/>
    <mergeCell ref="N80:N84"/>
    <mergeCell ref="H85:H89"/>
    <mergeCell ref="I85:I89"/>
    <mergeCell ref="N85:N89"/>
    <mergeCell ref="H69:H74"/>
    <mergeCell ref="I69:I74"/>
    <mergeCell ref="J69:K69"/>
    <mergeCell ref="N69:N74"/>
    <mergeCell ref="H75:H79"/>
    <mergeCell ref="I75:I79"/>
    <mergeCell ref="J75:K75"/>
    <mergeCell ref="N75:N79"/>
    <mergeCell ref="H56:H60"/>
    <mergeCell ref="I56:I60"/>
    <mergeCell ref="J56:K56"/>
    <mergeCell ref="N56:N60"/>
    <mergeCell ref="H61:H66"/>
    <mergeCell ref="I61:I66"/>
    <mergeCell ref="J61:K61"/>
    <mergeCell ref="N61:N66"/>
    <mergeCell ref="H51:H55"/>
    <mergeCell ref="I51:I55"/>
    <mergeCell ref="J51:K51"/>
    <mergeCell ref="N51:N55"/>
    <mergeCell ref="C55:E55"/>
    <mergeCell ref="H46:H50"/>
    <mergeCell ref="I46:I50"/>
    <mergeCell ref="J46:K46"/>
    <mergeCell ref="N46:N50"/>
    <mergeCell ref="C49:E49"/>
    <mergeCell ref="H34:H38"/>
    <mergeCell ref="I34:I38"/>
    <mergeCell ref="J34:K34"/>
    <mergeCell ref="N34:N38"/>
    <mergeCell ref="H39:H43"/>
    <mergeCell ref="I39:I43"/>
    <mergeCell ref="N39:N43"/>
    <mergeCell ref="H24:H28"/>
    <mergeCell ref="I24:I28"/>
    <mergeCell ref="J24:K24"/>
    <mergeCell ref="N24:N28"/>
    <mergeCell ref="H29:H33"/>
    <mergeCell ref="I29:I33"/>
    <mergeCell ref="N29:N33"/>
    <mergeCell ref="P12:R12"/>
    <mergeCell ref="H18:H23"/>
    <mergeCell ref="I18:I23"/>
    <mergeCell ref="J18:K18"/>
    <mergeCell ref="N18:N23"/>
    <mergeCell ref="H7:H11"/>
    <mergeCell ref="I7:I11"/>
    <mergeCell ref="J7:K7"/>
    <mergeCell ref="N7:N11"/>
    <mergeCell ref="H12:H17"/>
    <mergeCell ref="I12:I17"/>
    <mergeCell ref="J12:K12"/>
    <mergeCell ref="N12:N17"/>
  </mergeCells>
  <conditionalFormatting sqref="E13">
    <cfRule type="cellIs" dxfId="10" priority="2" operator="equal">
      <formula>0</formula>
    </cfRule>
  </conditionalFormatting>
  <conditionalFormatting sqref="E32">
    <cfRule type="cellIs" dxfId="9" priority="3" operator="lessThan">
      <formula>65</formula>
    </cfRule>
    <cfRule type="cellIs" dxfId="8" priority="4" operator="greaterThanOrEqual">
      <formula>65</formula>
    </cfRule>
  </conditionalFormatting>
  <conditionalFormatting sqref="D45">
    <cfRule type="cellIs" dxfId="7" priority="5" operator="greaterThanOrEqual">
      <formula>0</formula>
    </cfRule>
    <cfRule type="expression" dxfId="6" priority="6">
      <formula>LEN(TRIM(D45))=0</formula>
    </cfRule>
    <cfRule type="cellIs" dxfId="5" priority="7" operator="equal">
      <formula>0</formula>
    </cfRule>
  </conditionalFormatting>
  <conditionalFormatting sqref="Q131:S1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D18">
    <cfRule type="cellIs" dxfId="4" priority="9" operator="equal">
      <formula>0</formula>
    </cfRule>
  </conditionalFormatting>
  <conditionalFormatting sqref="E17:E18">
    <cfRule type="cellIs" dxfId="3" priority="10" operator="equal">
      <formula>0</formula>
    </cfRule>
  </conditionalFormatting>
  <conditionalFormatting sqref="U10:U31">
    <cfRule type="cellIs" dxfId="2" priority="11" operator="equal">
      <formula>"x"</formula>
    </cfRule>
    <cfRule type="containsText" dxfId="1" priority="12" operator="containsText" text="x"/>
  </conditionalFormatting>
  <conditionalFormatting sqref="AB10:AP35 U32 AF36:AP40 U211:AP425 V50:AP50 V75:AP76 AH51:AP74 U50:U84 V82:AP84 V77:V81 AI77:AP81 AF85:AP89 U90:AP92 W206:AP210 X156:AP205 U127:AP155 T126:T171 AG41:AP49 A55:B66 F55:G66 C59:E65 S109:S125 AF93:AP126">
    <cfRule type="containsText" dxfId="0" priority="13" operator="containsText" text="x"/>
  </conditionalFormatting>
  <conditionalFormatting sqref="R129:S1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10"/>
  <sheetViews>
    <sheetView zoomScaleNormal="100" workbookViewId="0">
      <selection activeCell="B1" sqref="B1"/>
    </sheetView>
  </sheetViews>
  <sheetFormatPr defaultRowHeight="15"/>
  <cols>
    <col min="1" max="1025" width="9" customWidth="1"/>
  </cols>
  <sheetData>
    <row r="2" spans="2:9">
      <c r="B2" t="s">
        <v>2044</v>
      </c>
      <c r="D2" s="272" t="s">
        <v>114</v>
      </c>
    </row>
    <row r="3" spans="2:9">
      <c r="B3" t="s">
        <v>2045</v>
      </c>
      <c r="D3" s="272" t="s">
        <v>2036</v>
      </c>
    </row>
    <row r="4" spans="2:9">
      <c r="D4" s="272" t="s">
        <v>2037</v>
      </c>
    </row>
    <row r="5" spans="2:9">
      <c r="D5" s="272" t="s">
        <v>2038</v>
      </c>
    </row>
    <row r="6" spans="2:9">
      <c r="D6" s="272" t="s">
        <v>2039</v>
      </c>
    </row>
    <row r="7" spans="2:9">
      <c r="D7" s="272" t="s">
        <v>2040</v>
      </c>
    </row>
    <row r="8" spans="2:9">
      <c r="D8" s="272" t="s">
        <v>2041</v>
      </c>
    </row>
    <row r="9" spans="2:9">
      <c r="D9" s="272" t="s">
        <v>2042</v>
      </c>
      <c r="I9" s="8" t="s">
        <v>54</v>
      </c>
    </row>
    <row r="10" spans="2:9">
      <c r="I10" s="9" t="s">
        <v>55</v>
      </c>
    </row>
  </sheetData>
  <dataValidations count="1">
    <dataValidation type="list" allowBlank="1" showInputMessage="1" showErrorMessage="1" sqref="B5:B6" xr:uid="{00000000-0002-0000-1600-000000000000}">
      <formula1>$B$5:$B$6</formula1>
      <formula2>0</formula2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A15"/>
  <sheetViews>
    <sheetView zoomScaleNormal="100" workbookViewId="0">
      <selection activeCell="B17" sqref="B17"/>
    </sheetView>
  </sheetViews>
  <sheetFormatPr defaultRowHeight="15"/>
  <cols>
    <col min="1" max="1025" width="9" customWidth="1"/>
  </cols>
  <sheetData>
    <row r="2" spans="1:1">
      <c r="A2" t="s">
        <v>30</v>
      </c>
    </row>
    <row r="3" spans="1:1">
      <c r="A3" t="s">
        <v>78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0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zoomScaleNormal="100" workbookViewId="0">
      <selection activeCell="N22" sqref="N22"/>
    </sheetView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zoomScaleNormal="100" workbookViewId="0">
      <selection activeCell="N22" sqref="N22"/>
    </sheetView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zoomScaleNormal="100" workbookViewId="0">
      <selection activeCell="N22" sqref="N22"/>
    </sheetView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FF648-0C4A-42D3-9165-B8CD09B55CF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393</vt:i4>
      </vt:variant>
    </vt:vector>
  </HeadingPairs>
  <TitlesOfParts>
    <vt:vector size="420" baseType="lpstr">
      <vt:lpstr>Mover's International</vt:lpstr>
      <vt:lpstr>Klarke Facility Management</vt:lpstr>
      <vt:lpstr>Pharmer</vt:lpstr>
      <vt:lpstr>FNS International</vt:lpstr>
      <vt:lpstr>Alaric Score</vt:lpstr>
      <vt:lpstr>Customer Details</vt:lpstr>
      <vt:lpstr>CAM</vt:lpstr>
      <vt:lpstr>Fin-1</vt:lpstr>
      <vt:lpstr>Banking</vt:lpstr>
      <vt:lpstr>GST-VAT</vt:lpstr>
      <vt:lpstr>Existing Loans</vt:lpstr>
      <vt:lpstr>Deviation Sheet</vt:lpstr>
      <vt:lpstr>Industry Margin - Mfg</vt:lpstr>
      <vt:lpstr>Industry Margin - Trading</vt:lpstr>
      <vt:lpstr>Industry Margin - Service</vt:lpstr>
      <vt:lpstr>Industry Margin</vt:lpstr>
      <vt:lpstr>Sheet1</vt:lpstr>
      <vt:lpstr>Sheet3</vt:lpstr>
      <vt:lpstr>Sheet2</vt:lpstr>
      <vt:lpstr>Sheet4</vt:lpstr>
      <vt:lpstr>Sheet5</vt:lpstr>
      <vt:lpstr>Scorecard</vt:lpstr>
      <vt:lpstr>Sheet8</vt:lpstr>
      <vt:lpstr>Sheet6</vt:lpstr>
      <vt:lpstr>Working -3</vt:lpstr>
      <vt:lpstr>Working -4</vt:lpstr>
      <vt:lpstr>Working -5</vt:lpstr>
      <vt:lpstr>'Industry Margin - Mfg'!_FilterDatabase</vt:lpstr>
      <vt:lpstr>'Industry Margin - Service'!_FilterDatabase</vt:lpstr>
      <vt:lpstr>'Industry Margin - Trading'!_FilterDatabase</vt:lpstr>
      <vt:lpstr>Accnt_Holder</vt:lpstr>
      <vt:lpstr>Agriculture_M</vt:lpstr>
      <vt:lpstr>Agriculture_Trading</vt:lpstr>
      <vt:lpstr>Aluminium_and_Aluminium_Products__manufacturers___Mfg_Segment_</vt:lpstr>
      <vt:lpstr>Aluminium_and_Aluminium_Products__manufacturers__Trading_Segment</vt:lpstr>
      <vt:lpstr>Animal_Feed__Mfg_Segment_</vt:lpstr>
      <vt:lpstr>'Alaric Score'!Applicant</vt:lpstr>
      <vt:lpstr>'FNS International'!Applicant</vt:lpstr>
      <vt:lpstr>'Klarke Facility Management'!Applicant</vt:lpstr>
      <vt:lpstr>'Mover''s International'!Applicant</vt:lpstr>
      <vt:lpstr>Pharmer!Applicant</vt:lpstr>
      <vt:lpstr>Applicant</vt:lpstr>
      <vt:lpstr>Authorised_car_dealers__servicing__manufacturers_Service_Segment</vt:lpstr>
      <vt:lpstr>Authorised_car_dealers_servicing_manufacturers__Mfg_Segment_</vt:lpstr>
      <vt:lpstr>Authorised_car_dealers_servicing_manufacturers_Trading_Segment</vt:lpstr>
      <vt:lpstr>Auto_Ancilliaries__Mfg_Segment_</vt:lpstr>
      <vt:lpstr>Auto_Ancilliaries_M</vt:lpstr>
      <vt:lpstr>Auto_Ancilliaries_Trading</vt:lpstr>
      <vt:lpstr>Auto_Ancilliaries_Trading_Segment</vt:lpstr>
      <vt:lpstr>Automobile_2W_Trading</vt:lpstr>
      <vt:lpstr>Automobile_4W_M</vt:lpstr>
      <vt:lpstr>Automobile_4W_Services_Industry</vt:lpstr>
      <vt:lpstr>Automobile_4W_Trading</vt:lpstr>
      <vt:lpstr>Aviation_Services_Industry</vt:lpstr>
      <vt:lpstr>Banking!BankNames</vt:lpstr>
      <vt:lpstr>Bearings__Mfg_Segment_</vt:lpstr>
      <vt:lpstr>Beer_Wine_and_Distilled_Alcoholic_Beverages__Mfg_Segment_</vt:lpstr>
      <vt:lpstr>Beer_Wine_and_Distilled_Alcoholic_Beverages_Trading_Segment</vt:lpstr>
      <vt:lpstr>Biotech_Research__Mfg_Segment_</vt:lpstr>
      <vt:lpstr>Biz_Type</vt:lpstr>
      <vt:lpstr>Books_office_supplies_and_stationery_Trading_Segment</vt:lpstr>
      <vt:lpstr>Bounce</vt:lpstr>
      <vt:lpstr>Branch</vt:lpstr>
      <vt:lpstr>Branches</vt:lpstr>
      <vt:lpstr>Cable_and_other_pay_TV_services_Service_Segment</vt:lpstr>
      <vt:lpstr>Cable_TV_Services_Industry</vt:lpstr>
      <vt:lpstr>Casting_and_Forgings_M</vt:lpstr>
      <vt:lpstr>Castings_and_Forgings__Mfg_Segment_</vt:lpstr>
      <vt:lpstr>Cement_and_Asbestos_Products__Mfg_Segment_</vt:lpstr>
      <vt:lpstr>Cement_and_Asbestos_Products_Trading_Segment</vt:lpstr>
      <vt:lpstr>Cement_M</vt:lpstr>
      <vt:lpstr>Cement_Trading</vt:lpstr>
      <vt:lpstr>Chemicals_M</vt:lpstr>
      <vt:lpstr>Chemicals_petrochemicals_specility_chemicals__Mfg_Segment_</vt:lpstr>
      <vt:lpstr>Chemicals_petrochemicals_specility_chemicals_Trading_Segment</vt:lpstr>
      <vt:lpstr>Chemicals_Trading</vt:lpstr>
      <vt:lpstr>Clocks_and_Watches__Mfg_Segment_</vt:lpstr>
      <vt:lpstr>Clocks_and_Watches_Trading_Segment</vt:lpstr>
      <vt:lpstr>Coal_and_Lignite_Minerals__Mfg_Segment_</vt:lpstr>
      <vt:lpstr>Coal_and_Lignite_Minerals_Trading_Segment</vt:lpstr>
      <vt:lpstr>Coal_M</vt:lpstr>
      <vt:lpstr>Coal_Trading</vt:lpstr>
      <vt:lpstr>Cocoa_Confectionary_Dairy_packaged_food_bakery__Mfg_Segment_</vt:lpstr>
      <vt:lpstr>Cocoa_Confectionary_Dairy_packaged_food_bakery_Trading_Segment</vt:lpstr>
      <vt:lpstr>Coffee_M</vt:lpstr>
      <vt:lpstr>Coffee_Producers_and_coffee_chains__Mfg_Segment_</vt:lpstr>
      <vt:lpstr>Coffee_Producers_and_coffee_chains_Trading_Segment</vt:lpstr>
      <vt:lpstr>Coffee_Trading</vt:lpstr>
      <vt:lpstr>Cold_storage_chains_Service_Segment</vt:lpstr>
      <vt:lpstr>Cold_Storage_Services_Industry</vt:lpstr>
      <vt:lpstr>Commercial_residential_industrial_buildings_Service_Segment</vt:lpstr>
      <vt:lpstr>Commercial_Vehicle_M</vt:lpstr>
      <vt:lpstr>Commercial_Vehicle_Services_Industry</vt:lpstr>
      <vt:lpstr>Commercial_Vehicle_Trading</vt:lpstr>
      <vt:lpstr>Compressors__Mfg_Segment_</vt:lpstr>
      <vt:lpstr>Computer_and_Peripherals_Services_Industry</vt:lpstr>
      <vt:lpstr>Computer_Software_and_Education_and_post_production_animation_Service_Segment</vt:lpstr>
      <vt:lpstr>Construction_Equipment_Services_Industry</vt:lpstr>
      <vt:lpstr>Construction_materials_ceramic_tiles__Mfg_Segment_</vt:lpstr>
      <vt:lpstr>Construction_materials_ceramic_tiles_Trading_Segment</vt:lpstr>
      <vt:lpstr>Construction_Services_Industry</vt:lpstr>
      <vt:lpstr>Consumer_Durables_Services_Industry</vt:lpstr>
      <vt:lpstr>Consumer_Durables_Trading</vt:lpstr>
      <vt:lpstr>Consumer_Electronic_Spares___Components_Trading_Segment</vt:lpstr>
      <vt:lpstr>Contractor_Service_Segment</vt:lpstr>
      <vt:lpstr>Copper_and_Copper_Products__Mfg_Segment_</vt:lpstr>
      <vt:lpstr>Copper_and_Copper_Products_Trading_Segment</vt:lpstr>
      <vt:lpstr>Cosmetics_and_Toiletries_M</vt:lpstr>
      <vt:lpstr>Cosmetics_and_Toiletries_Trading</vt:lpstr>
      <vt:lpstr>Cotton_synthetic_blended_knitted_and_silk_fabric_or_cloth__Mfg_Segment_</vt:lpstr>
      <vt:lpstr>Cotton_synthetic_blended_knitted_and_silk_fabric_or_cloth_Trading_Segment</vt:lpstr>
      <vt:lpstr>CRAMS_or_Formulations_or_API_or_Ayurveda_or_Bulk_Drugs__Mfg_Segment_</vt:lpstr>
      <vt:lpstr>Deviation</vt:lpstr>
      <vt:lpstr>Diagnostic_Centre__Hospitals_or_Gyms_or_health_Centre_Service_Segment</vt:lpstr>
      <vt:lpstr>Drug_Stores_M</vt:lpstr>
      <vt:lpstr>Drug_Stores_Trading</vt:lpstr>
      <vt:lpstr>Drugs_and_pharmaceuticals_drug_proprietaries_and_druggists_sundries__Mfg_Segment_</vt:lpstr>
      <vt:lpstr>Drugs_and_pharmaceuticals_drug_proprietaries_and_druggists_sundries_Trading_Segment</vt:lpstr>
      <vt:lpstr>Dry_Fruits__Mfg_Segment_</vt:lpstr>
      <vt:lpstr>Dry_Fruits_Trading_Segment</vt:lpstr>
      <vt:lpstr>Dyes_and_Pigments__Mfg_Segment_</vt:lpstr>
      <vt:lpstr>Dyes_and_Pigments_M</vt:lpstr>
      <vt:lpstr>Dyes_and_Pigments_Trading</vt:lpstr>
      <vt:lpstr>Dyes_and_Pigments_Trading_Segment</vt:lpstr>
      <vt:lpstr>Edible_Oils_Trading</vt:lpstr>
      <vt:lpstr>Edible_Oils_Trading_Segment</vt:lpstr>
      <vt:lpstr>Education_Service_Segment</vt:lpstr>
      <vt:lpstr>Education_Services_Industry</vt:lpstr>
      <vt:lpstr>Electrical_good_and_equipments__Mfg_Segment_</vt:lpstr>
      <vt:lpstr>Electrical_good_and_equipments_Trading_Segment</vt:lpstr>
      <vt:lpstr>Electricals_M</vt:lpstr>
      <vt:lpstr>Electricals_Trading</vt:lpstr>
      <vt:lpstr>Electronic_Equipment_Service_Segment</vt:lpstr>
      <vt:lpstr>Electronic_Equipment_Trading_Segment</vt:lpstr>
      <vt:lpstr>Engineering_M</vt:lpstr>
      <vt:lpstr>Engineering_Service_Segment</vt:lpstr>
      <vt:lpstr>Engineering_Services_Industry</vt:lpstr>
      <vt:lpstr>Engines__Mfg_Segment_</vt:lpstr>
      <vt:lpstr>Entertainment_and_Leisure_Services_Industry</vt:lpstr>
      <vt:lpstr>Entertainment_and_Medic_content_provider__motion_picture_production__distribution__exhibition_Service_Segment</vt:lpstr>
      <vt:lpstr>ERP_or_any_type_of_protecting_systems_or_anti_virus_Service_Segment</vt:lpstr>
      <vt:lpstr>Executive_search_or_manpower_servicess__hostel_management_Service_Segment</vt:lpstr>
      <vt:lpstr>Fertiliser_M</vt:lpstr>
      <vt:lpstr>Fertiliser_Trading</vt:lpstr>
      <vt:lpstr>Fertilisers__Mfg_Segment_</vt:lpstr>
      <vt:lpstr>Fertilisers_Trading_Segment</vt:lpstr>
      <vt:lpstr>'Alaric Score'!FI</vt:lpstr>
      <vt:lpstr>'FNS International'!FI</vt:lpstr>
      <vt:lpstr>'Klarke Facility Management'!FI</vt:lpstr>
      <vt:lpstr>'Mover''s International'!FI</vt:lpstr>
      <vt:lpstr>Pharmer!FI</vt:lpstr>
      <vt:lpstr>FI</vt:lpstr>
      <vt:lpstr>Film_Industry_Services_Industry</vt:lpstr>
      <vt:lpstr>Finance_relared_companies_and_consultancies__advisory_firms_Service_Segment</vt:lpstr>
      <vt:lpstr>Financial_Services_Services_Industry</vt:lpstr>
      <vt:lpstr>FirmType</vt:lpstr>
      <vt:lpstr>Floriculture_Trading_Segment</vt:lpstr>
      <vt:lpstr>FMCG_Trading</vt:lpstr>
      <vt:lpstr>Food_processing__Mfg_Segment_</vt:lpstr>
      <vt:lpstr>Food_Processing_M</vt:lpstr>
      <vt:lpstr>Food_Processing_Trading</vt:lpstr>
      <vt:lpstr>Fruits_and_Nurts_and_Vegatables__Mfg_Segment_</vt:lpstr>
      <vt:lpstr>Future_Rentals_Services_Industry</vt:lpstr>
      <vt:lpstr>Gems_and_jewellery__Mfg_Segment_</vt:lpstr>
      <vt:lpstr>Gems_and_Jewellery_M</vt:lpstr>
      <vt:lpstr>Gems_and_Jewellery_Trading</vt:lpstr>
      <vt:lpstr>Gems_and_jewellery_Trading_Segment</vt:lpstr>
      <vt:lpstr>General_Merchandise_Stores___Kiryana_Stores_grocery_stores_etc_Trading_Segment</vt:lpstr>
      <vt:lpstr>General_Purpose_Machinery__Mfg_Segment_</vt:lpstr>
      <vt:lpstr>Ginning_of_cotton__Mfg_Segment_</vt:lpstr>
      <vt:lpstr>Glass_and_Glass_Products__Mfg_Segment_</vt:lpstr>
      <vt:lpstr>Glass_M</vt:lpstr>
      <vt:lpstr>Home_Appliances___Kitchen_Appliances_Trading_Segment</vt:lpstr>
      <vt:lpstr>Home_Furnishing___Kitchen_and_household_hardware_Trading_Segment</vt:lpstr>
      <vt:lpstr>Home_furnishing__Mfg_Segment_</vt:lpstr>
      <vt:lpstr>Home_Furnishing_or_Kitchen_and_household_hardware__Mfg_Segment_</vt:lpstr>
      <vt:lpstr>Hospitals_and_Clinics_Services_Industry</vt:lpstr>
      <vt:lpstr>Hotel_and_Restaurants_Services_Industry</vt:lpstr>
      <vt:lpstr>Hotels_and_Restaurants_Service_Segment</vt:lpstr>
      <vt:lpstr>HR_and_A_or_Medical_Transcriptions_Service_Segment</vt:lpstr>
      <vt:lpstr>Industrial_Equipment_or_Machinery_M</vt:lpstr>
      <vt:lpstr>Industrial_Equipment_or_Machinery_Services_Industry</vt:lpstr>
      <vt:lpstr>Industrial_Equipment_or_Machinery_Trading</vt:lpstr>
      <vt:lpstr>Industrial_Furnaces__Mfg_Segment_</vt:lpstr>
      <vt:lpstr>Industrial_Machinery__Mfg_Segment_</vt:lpstr>
      <vt:lpstr>Industrial_Machinery_Service_Segment</vt:lpstr>
      <vt:lpstr>Industrial_Machinery_Trading_Segment</vt:lpstr>
      <vt:lpstr>Industries_not_classified_elsewhere__Mfg_Segment_1</vt:lpstr>
      <vt:lpstr>Industry_not_classified_elsewhere_Service_Segment</vt:lpstr>
      <vt:lpstr>Industry_not_classified_elsewhere_Trading_Segment</vt:lpstr>
      <vt:lpstr>Iron__Steel_and_Steel_Alloys__Wires_and_Cables_Service_Segment</vt:lpstr>
      <vt:lpstr>Iron_Steel_and_Steel_Alloys_Wires_and_Cables__Mfg_Segment_</vt:lpstr>
      <vt:lpstr>Iron_Steel_and_Steel_Alloys_Wires_and_Cables_Trading_Segment</vt:lpstr>
      <vt:lpstr>IT_or_Software_or_ITES_or_BPO_or_KPO_Services_Industry</vt:lpstr>
      <vt:lpstr>ITES_or_Call_Centres_Service_Segment</vt:lpstr>
      <vt:lpstr>Jute__Mfg_Segment_</vt:lpstr>
      <vt:lpstr>Jute_M</vt:lpstr>
      <vt:lpstr>L1_</vt:lpstr>
      <vt:lpstr>LCV__HCV__Commercial_Vehicles_Service_Segment</vt:lpstr>
      <vt:lpstr>LCV_HCV_Commercial_Vehicles__Mfg_Segment_</vt:lpstr>
      <vt:lpstr>LCV_HCV_Commercial_Vehicles_Trading_Segment</vt:lpstr>
      <vt:lpstr>Leather_M</vt:lpstr>
      <vt:lpstr>Liquor_or_Breweries_or_imfi_M</vt:lpstr>
      <vt:lpstr>Liquor_or_Breweries_or_imfi_Trading</vt:lpstr>
      <vt:lpstr>Live_Stock_M</vt:lpstr>
      <vt:lpstr>'Existing Loans'!Loan</vt:lpstr>
      <vt:lpstr>Loan_Type</vt:lpstr>
      <vt:lpstr>LRD__lease_rentals__rental_income_Service_Segment</vt:lpstr>
      <vt:lpstr>Luggage_and_Leather_Goods_or_other_leather_prodycts__Mfg_Segment_</vt:lpstr>
      <vt:lpstr>Machine_Tools__Mfg_Segment_</vt:lpstr>
      <vt:lpstr>Machine_Tools_Trading_Segment</vt:lpstr>
      <vt:lpstr>Maintenance_and_overhauling_servicesl_ground_handling_Service_Segment</vt:lpstr>
      <vt:lpstr>Manufacturers_of_toiler_soaps_detergents_shampoos_toothpaste_shaving_products_shoe_polish_and_household_accessories__Mfg_Segment_</vt:lpstr>
      <vt:lpstr>Manufacturing</vt:lpstr>
      <vt:lpstr>Manufacturing_and_sales_of_pipes__PVC_including_dealers_Service_Segment</vt:lpstr>
      <vt:lpstr>Manufacturing_and_sales_of_pipes_PVC_including_dealers__Mfg_Segment_</vt:lpstr>
      <vt:lpstr>Manufacturing_and_sales_of_pipes_PVC_including_dealers_Trading_Segment</vt:lpstr>
      <vt:lpstr>Marble_and_Granite__Mfg_Segment_</vt:lpstr>
      <vt:lpstr>Marble_and_Granite_Trading_Segment</vt:lpstr>
      <vt:lpstr>Marine_Foods_Soya_bean_products__Mfg_Segment_</vt:lpstr>
      <vt:lpstr>Marine_Foods_Soya_bean_products_Trading_Segment</vt:lpstr>
      <vt:lpstr>Media__Advertising_and_Broadcasting__Animation_and_Post_production_Service_Segment</vt:lpstr>
      <vt:lpstr>Media_or_Entertainment_TV_Broadcasting_Services_Industry</vt:lpstr>
      <vt:lpstr>Medical_Equipment_Trading_Segment</vt:lpstr>
      <vt:lpstr>Medical_or_Pharma_Equipments_Trading</vt:lpstr>
      <vt:lpstr>'Alaric Score'!Met</vt:lpstr>
      <vt:lpstr>'FNS International'!Met</vt:lpstr>
      <vt:lpstr>'Klarke Facility Management'!Met</vt:lpstr>
      <vt:lpstr>'Mover''s International'!Met</vt:lpstr>
      <vt:lpstr>Pharmer!Met</vt:lpstr>
      <vt:lpstr>Met</vt:lpstr>
      <vt:lpstr>Metals_aluminium_M</vt:lpstr>
      <vt:lpstr>Metals_aluminium_Trading</vt:lpstr>
      <vt:lpstr>Metals_copper_M</vt:lpstr>
      <vt:lpstr>Metals_copper_Trading</vt:lpstr>
      <vt:lpstr>Metals_Iron_and_Steel_M</vt:lpstr>
      <vt:lpstr>Metals_Iron_and_Steel_Services_Industry</vt:lpstr>
      <vt:lpstr>Metals_Iron_and_Steel_Trading</vt:lpstr>
      <vt:lpstr>Metals_others_M</vt:lpstr>
      <vt:lpstr>Metals_others_Trading</vt:lpstr>
      <vt:lpstr>Metals_zinc_M</vt:lpstr>
      <vt:lpstr>Metals_zinc_Trading</vt:lpstr>
      <vt:lpstr>Milling_Product__Mfg_Segment_</vt:lpstr>
      <vt:lpstr>Mining__Mfg_Segment_</vt:lpstr>
      <vt:lpstr>Mining_M</vt:lpstr>
      <vt:lpstr>Mining_Service_Segment</vt:lpstr>
      <vt:lpstr>Mining_Services_Industry</vt:lpstr>
      <vt:lpstr>Motors_Generator_and_pumps_and_other_power_equipments__Mfg_Segment_</vt:lpstr>
      <vt:lpstr>Multibrand_Stores_Trading_Segment</vt:lpstr>
      <vt:lpstr>Banking!N</vt:lpstr>
      <vt:lpstr>'Alaric Score'!No</vt:lpstr>
      <vt:lpstr>'FNS International'!No</vt:lpstr>
      <vt:lpstr>'Klarke Facility Management'!No</vt:lpstr>
      <vt:lpstr>'Mover''s International'!No</vt:lpstr>
      <vt:lpstr>Pharmer!No</vt:lpstr>
      <vt:lpstr>No</vt:lpstr>
      <vt:lpstr>Office_Equipment__Networking_Service_Segment</vt:lpstr>
      <vt:lpstr>Other_communication_services__telex__wireless__fax__pager__other_telephone_or_communication_services__mobile_phones_retail_wholesale_seller_Service_Segment</vt:lpstr>
      <vt:lpstr>Other_communication_services__telex_wireless_fax_pager_other_telephone___communication_services__mobile_phones_retail_wholesale_seller_Trading_Segment</vt:lpstr>
      <vt:lpstr>other_than_iron_and_steel_zince_copper_aluminium__Mfg_Segment_</vt:lpstr>
      <vt:lpstr>other_than_iron_and_steel_zince_copper_aluminium_Trading_Segment</vt:lpstr>
      <vt:lpstr>Others_Mfg</vt:lpstr>
      <vt:lpstr>Others_Services_Industries</vt:lpstr>
      <vt:lpstr>Others_Tradings</vt:lpstr>
      <vt:lpstr>Packaging_M</vt:lpstr>
      <vt:lpstr>Packaging_Material__Mfg_Segment_</vt:lpstr>
      <vt:lpstr>Packaging_Services_Industry</vt:lpstr>
      <vt:lpstr>Paints_and_Varnishes__Mfg_Segment_</vt:lpstr>
      <vt:lpstr>Paints_and_Varnishes_Service_Segment</vt:lpstr>
      <vt:lpstr>Paints_and_Varnishes_Trading_Segment</vt:lpstr>
      <vt:lpstr>Paints_M</vt:lpstr>
      <vt:lpstr>Paints_Services_Industry</vt:lpstr>
      <vt:lpstr>Paints_Trading</vt:lpstr>
      <vt:lpstr>Paper_and_Paper_Products__Mfg_Segment_</vt:lpstr>
      <vt:lpstr>Paper_and_Paper_Products_Trading_Segment</vt:lpstr>
      <vt:lpstr>Paper_M</vt:lpstr>
      <vt:lpstr>Paper_Trading</vt:lpstr>
      <vt:lpstr>Perfumes_cosmetics_toiletries_hair_oil_cream__Mfg_Segment_</vt:lpstr>
      <vt:lpstr>Perfumes_cosmetics_toiletries_hair_oil_cream_Trading_Segment</vt:lpstr>
      <vt:lpstr>'GST-VAT'!Period</vt:lpstr>
      <vt:lpstr>Pesticides_M</vt:lpstr>
      <vt:lpstr>Pesticides_Trading</vt:lpstr>
      <vt:lpstr>Pesticied__Mfg_Segment_</vt:lpstr>
      <vt:lpstr>Pesticied_Trading_Segment</vt:lpstr>
      <vt:lpstr>Pharmaceuticals_M</vt:lpstr>
      <vt:lpstr>Photgraphic_and_Allied_Products__Mfg_Segment_</vt:lpstr>
      <vt:lpstr>Photographic_and_Allied_Products_M</vt:lpstr>
      <vt:lpstr>Pipes_M</vt:lpstr>
      <vt:lpstr>Pipes_Services_Industry</vt:lpstr>
      <vt:lpstr>Pipes_Trading</vt:lpstr>
      <vt:lpstr>Plastic_Films__Mfg_Segment_</vt:lpstr>
      <vt:lpstr>Plastic_Packaging_Goods__Mfg_Segment_</vt:lpstr>
      <vt:lpstr>Plastic_Packaging_Goods_Service_Segment</vt:lpstr>
      <vt:lpstr>Plastic_tubes_and_sheets_and_other_plastic_products_plastic_resins_thermoplastics__Mfg_Segment_</vt:lpstr>
      <vt:lpstr>Plastic_tubes_and_sheets_and_other_plastic_products_plastic_resins_thermoplastics_Trading_Segment</vt:lpstr>
      <vt:lpstr>Plastics_M</vt:lpstr>
      <vt:lpstr>Plastics_Trading</vt:lpstr>
      <vt:lpstr>Polymers__Mfg_Segment_</vt:lpstr>
      <vt:lpstr>Polymers_Trading_Segment</vt:lpstr>
      <vt:lpstr>'Alaric Score'!Positive</vt:lpstr>
      <vt:lpstr>'FNS International'!Positive</vt:lpstr>
      <vt:lpstr>'Klarke Facility Management'!Positive</vt:lpstr>
      <vt:lpstr>'Mover''s International'!Positive</vt:lpstr>
      <vt:lpstr>Pharmer!Positive</vt:lpstr>
      <vt:lpstr>Positive</vt:lpstr>
      <vt:lpstr>Poultry_and_Meat_Products__Mfg_Segment_</vt:lpstr>
      <vt:lpstr>Poultry_and_Meat_Products_Trading_Segment</vt:lpstr>
      <vt:lpstr>Poultry_M</vt:lpstr>
      <vt:lpstr>Poultry_Trading</vt:lpstr>
      <vt:lpstr>Power_M</vt:lpstr>
      <vt:lpstr>Power_Services_Industry</vt:lpstr>
      <vt:lpstr>Precision_Dyes_and_Parts_Fasteners__Mfg_Segment_</vt:lpstr>
      <vt:lpstr>Prime_Movers_Service_Segment</vt:lpstr>
      <vt:lpstr>Printing_and_Publishing_Services_Industry</vt:lpstr>
      <vt:lpstr>Professional_Services_Services_Industry</vt:lpstr>
      <vt:lpstr>Program</vt:lpstr>
      <vt:lpstr>Publishing_Service_Segment</vt:lpstr>
      <vt:lpstr>Pumps__Mfg_Segment_</vt:lpstr>
      <vt:lpstr>Pumps_Trading_Segment</vt:lpstr>
      <vt:lpstr>Readymade_garments__Mfg_Segment_</vt:lpstr>
      <vt:lpstr>Readymade_garments_Trading_Segment</vt:lpstr>
      <vt:lpstr>Real_Estate_Services_Industry</vt:lpstr>
      <vt:lpstr>Recreation_and_Amusement_parks__event_management__gyms_Service_Segment</vt:lpstr>
      <vt:lpstr>'Alaric Score'!Relationship</vt:lpstr>
      <vt:lpstr>'FNS International'!Relationship</vt:lpstr>
      <vt:lpstr>'Klarke Facility Management'!Relationship</vt:lpstr>
      <vt:lpstr>'Mover''s International'!Relationship</vt:lpstr>
      <vt:lpstr>Pharmer!Relationship</vt:lpstr>
      <vt:lpstr>Relationship</vt:lpstr>
      <vt:lpstr>rent</vt:lpstr>
      <vt:lpstr>Retail_Trading</vt:lpstr>
      <vt:lpstr>Rubber_and_Rubber_products__Mfg_Segment_</vt:lpstr>
      <vt:lpstr>Rubber_and_Rubber_products_Trading_Segment</vt:lpstr>
      <vt:lpstr>Rubber_Natural_M</vt:lpstr>
      <vt:lpstr>Rubber_Natural_Trading</vt:lpstr>
      <vt:lpstr>Seed_Related__Mfg_Segment_</vt:lpstr>
      <vt:lpstr>Seed_Related_Trading_Segment</vt:lpstr>
      <vt:lpstr>Service</vt:lpstr>
      <vt:lpstr>Silk_PSF_VSF_nylon__Mfg_Segment_</vt:lpstr>
      <vt:lpstr>Soaps_and_Detergents_M</vt:lpstr>
      <vt:lpstr>Soaps_and_Detergents_Trading</vt:lpstr>
      <vt:lpstr>Soft_drinks_bottled_water_Non_alcoholic_beverages__Mfg_Segment_</vt:lpstr>
      <vt:lpstr>'Alaric Score'!SORP</vt:lpstr>
      <vt:lpstr>'FNS International'!SORP</vt:lpstr>
      <vt:lpstr>'Klarke Facility Management'!SORP</vt:lpstr>
      <vt:lpstr>'Mover''s International'!SORP</vt:lpstr>
      <vt:lpstr>Pharmer!SORP</vt:lpstr>
      <vt:lpstr>SORP</vt:lpstr>
      <vt:lpstr>Speciality_M</vt:lpstr>
      <vt:lpstr>Speciality_Trading</vt:lpstr>
      <vt:lpstr>Spices_and_Grams__Mfg_Segment_</vt:lpstr>
      <vt:lpstr>Spices_and_Grams_Trading_Segment</vt:lpstr>
      <vt:lpstr>Sports_Goods_Sports_Academy__Mfg_Segment_</vt:lpstr>
      <vt:lpstr>Sports_Goods_Sports_Academy_Trading_Segment</vt:lpstr>
      <vt:lpstr>'Existing Loans'!Status</vt:lpstr>
      <vt:lpstr>Storage_Batteries_Trading_Segment</vt:lpstr>
      <vt:lpstr>Structurals_Service_Segment</vt:lpstr>
      <vt:lpstr>Sugar__Mfg_Segment_</vt:lpstr>
      <vt:lpstr>Sugar_M</vt:lpstr>
      <vt:lpstr>Sugar_Trading</vt:lpstr>
      <vt:lpstr>Sugar_Trading_Segment</vt:lpstr>
      <vt:lpstr>Switching_Appratus__Mfg_Segment_</vt:lpstr>
      <vt:lpstr>Tax_and_Audit__Architects_Service_Segment</vt:lpstr>
      <vt:lpstr>Taxi_or_Car_Rental_Service_Segment</vt:lpstr>
      <vt:lpstr>Tea__Mfg_Segment_</vt:lpstr>
      <vt:lpstr>Tea_M</vt:lpstr>
      <vt:lpstr>Tea_Trading</vt:lpstr>
      <vt:lpstr>Tea_Trading_Segment</vt:lpstr>
      <vt:lpstr>Technical_Consultancy_and_Engg_services__IT_consulting__salaried_employees__doctors__only_rental_income_Service_Segment</vt:lpstr>
      <vt:lpstr>Telecom_and_Telecom_Products_Services_Industry</vt:lpstr>
      <vt:lpstr>Telecom_and_Telecom_Products_Trading</vt:lpstr>
      <vt:lpstr>Textile_Fabric_M</vt:lpstr>
      <vt:lpstr>Textile_Fabric_Trading</vt:lpstr>
      <vt:lpstr>Textile_Furnishing_M</vt:lpstr>
      <vt:lpstr>Textile_Garments_and_Apparels_M</vt:lpstr>
      <vt:lpstr>Textile_Garments_and_Apparels_Trading</vt:lpstr>
      <vt:lpstr>Textile_Ginning_M</vt:lpstr>
      <vt:lpstr>Textile_machinery__Mfg_Segment_</vt:lpstr>
      <vt:lpstr>Textile_Machinery_M</vt:lpstr>
      <vt:lpstr>Textile_other_than_mentioned_above__Mfg_Segment_</vt:lpstr>
      <vt:lpstr>Textile_other_than_mentioned_above_Trading_Segment</vt:lpstr>
      <vt:lpstr>Textile_Others_M</vt:lpstr>
      <vt:lpstr>Textile_Others_Trading</vt:lpstr>
      <vt:lpstr>Textile_Synthetic_M</vt:lpstr>
      <vt:lpstr>Textile_Yarn_M</vt:lpstr>
      <vt:lpstr>Textile_Yarn_Trading</vt:lpstr>
      <vt:lpstr>Textiles_Blended_Yarn__Mfg_Segment_</vt:lpstr>
      <vt:lpstr>Textiles_Blended_Yarn_Trading_Segment</vt:lpstr>
      <vt:lpstr>Tiles_Ceramic_or_Building_Construction_Material_M</vt:lpstr>
      <vt:lpstr>Tiles_Ceramic_or_Building_Construction_Material_Trading</vt:lpstr>
      <vt:lpstr>Timber_and_Timber_Products_M</vt:lpstr>
      <vt:lpstr>Timber_and_Timber_Products_Trading</vt:lpstr>
      <vt:lpstr>Tobacco_M</vt:lpstr>
      <vt:lpstr>Tobacco_Products__Mfg_Segment_</vt:lpstr>
      <vt:lpstr>Tobacco_Products_Trading_Segment</vt:lpstr>
      <vt:lpstr>Tobacco_Trading</vt:lpstr>
      <vt:lpstr>Tours_and_Travels_Services_Industry</vt:lpstr>
      <vt:lpstr>Tractors__Mfg_Segment_</vt:lpstr>
      <vt:lpstr>Tractors_M</vt:lpstr>
      <vt:lpstr>Tractors_Trading</vt:lpstr>
      <vt:lpstr>Tractors_Trading_Segment</vt:lpstr>
      <vt:lpstr>Trading</vt:lpstr>
      <vt:lpstr>Transformers__Mfg_Segment_</vt:lpstr>
      <vt:lpstr>Transmission_line_towers_and_equipment_Service_Segment</vt:lpstr>
      <vt:lpstr>Two_wheeler_dealers_and_manufacturers_including_scooters_bikes_etc_Trading_Segment</vt:lpstr>
      <vt:lpstr>Tyres__Mfg_Segment_</vt:lpstr>
      <vt:lpstr>Tyres_M</vt:lpstr>
      <vt:lpstr>'Existing Loans'!Unsecured</vt:lpstr>
      <vt:lpstr>Valves__Mfg_Segment_</vt:lpstr>
      <vt:lpstr>Valves_Trading_Segment</vt:lpstr>
      <vt:lpstr>Watches_M</vt:lpstr>
      <vt:lpstr>Watches_Trading</vt:lpstr>
      <vt:lpstr>Wholesale_of_tea__coffee___cocoa</vt:lpstr>
      <vt:lpstr>Wholesales_of_food_products_Trading_Segment</vt:lpstr>
      <vt:lpstr>Wood_and_wood_products__including_furnitures__Mfg_Segment_</vt:lpstr>
      <vt:lpstr>Wood_and_wood_products__including_furnitures_Trading_Segment</vt:lpstr>
      <vt:lpstr>Woolen__Mfg_Segment_</vt:lpstr>
      <vt:lpstr>Yes</vt:lpstr>
      <vt:lpstr>Zinc__Mfg_Segment_</vt:lpstr>
      <vt:lpstr>Zinc_Trading_Segment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Clix Capital</dc:creator>
  <cp:lastModifiedBy>VIDYA</cp:lastModifiedBy>
  <cp:revision>2</cp:revision>
  <cp:lastPrinted>2018-12-26T11:36:36Z</cp:lastPrinted>
  <dcterms:created xsi:type="dcterms:W3CDTF">2017-03-22T15:26:00Z</dcterms:created>
  <dcterms:modified xsi:type="dcterms:W3CDTF">2020-01-22T06:19:09Z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c2f6ff27-dbd8-43ab-a7cb-1e7e75341779</vt:lpwstr>
  </property>
</Properties>
</file>