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showInkAnnotation="0" updateLinks="never" codeName="ThisWorkbook"/>
  <mc:AlternateContent xmlns:mc="http://schemas.openxmlformats.org/markup-compatibility/2006">
    <mc:Choice Requires="x15">
      <x15ac:absPath xmlns:x15ac="http://schemas.microsoft.com/office/spreadsheetml/2010/11/ac" url="E:\New folder\clix\NEW FORMAT\"/>
    </mc:Choice>
  </mc:AlternateContent>
  <xr:revisionPtr revIDLastSave="0" documentId="13_ncr:1_{29A10001-B74A-4597-A8BB-0C92B9DD1F5A}" xr6:coauthVersionLast="45" xr6:coauthVersionMax="45" xr10:uidLastSave="{00000000-0000-0000-0000-000000000000}"/>
  <bookViews>
    <workbookView xWindow="-120" yWindow="-120" windowWidth="20730" windowHeight="11160" tabRatio="854" xr2:uid="{00000000-000D-0000-FFFF-FFFF00000000}"/>
  </bookViews>
  <sheets>
    <sheet name="Customer Details" sheetId="9" r:id="rId1"/>
    <sheet name="Sheet1" sheetId="12" state="hidden" r:id="rId2"/>
    <sheet name="CAM" sheetId="10" r:id="rId3"/>
    <sheet name="Sales Details" sheetId="3" r:id="rId4"/>
    <sheet name="LOAN AMOUNT CALCULATOR" sheetId="2" r:id="rId5"/>
    <sheet name="With Holding Percentages" sheetId="4" r:id="rId6"/>
    <sheet name="Deviation" sheetId="11" r:id="rId7"/>
  </sheets>
  <externalReferences>
    <externalReference r:id="rId8"/>
    <externalReference r:id="rId9"/>
    <externalReference r:id="rId10"/>
  </externalReferences>
  <definedNames>
    <definedName name="_xlnm._FilterDatabase" localSheetId="6" hidden="1">Deviation!$A$1:$E$17</definedName>
    <definedName name="Accnt_Holder">'Customer Details'!$B$8:$B$13</definedName>
    <definedName name="Applicant">[1]Sheet1!$F$3:$F$5</definedName>
    <definedName name="BankNames">[1]Banking!$Z$16:$Z$19</definedName>
    <definedName name="Biz_Type">'[1]Industry Margin'!$C$1:$F$1</definedName>
    <definedName name="Branch">'Customer Details'!$V$8:$V$15</definedName>
    <definedName name="Branches">'Customer Details'!$V$8:$V$16</definedName>
    <definedName name="Business_Loan" localSheetId="0">'Customer Details'!$F$4</definedName>
    <definedName name="Deviation">Deviation!$B$2:$B$16</definedName>
    <definedName name="FI">[1]Sheet1!$K$5:$K$8</definedName>
    <definedName name="Industry" localSheetId="2">'[1]Industry Margin'!$A$3:$A$174</definedName>
    <definedName name="Industry" localSheetId="0">'[1]Industry Margin'!$A$3:$A$174</definedName>
    <definedName name="Industry">'With Holding Percentages'!$A$2:$A$42</definedName>
    <definedName name="Level">[2]Sheet3!$H$5:$H$8</definedName>
    <definedName name="Loan">'[1]Existing Loans'!$AE$9:$AE$28</definedName>
    <definedName name="Loan_Type">'Customer Details'!$X$8:$X$10</definedName>
    <definedName name="Margin">'With Holding Percentages'!$A$2:$A$42</definedName>
    <definedName name="N">[1]Banking!$AB$17:$AB$18</definedName>
    <definedName name="POS" comment="Exclusive" localSheetId="0">'Customer Details'!$F$5</definedName>
    <definedName name="Positive">[1]Sheet1!$J$16:$J$20</definedName>
    <definedName name="Program">'Customer Details'!$W$8:$W$11</definedName>
    <definedName name="Relationship">[1]Sheet1!$H$5:$H$14</definedName>
    <definedName name="Segment">'[1]Industry Margin'!$B$2:$B$174</definedName>
    <definedName name="SORP">[1]Sheet1!$L$16:$L$22</definedName>
    <definedName name="Status" localSheetId="2">[2]Sheet2!$I$7:$I$11</definedName>
    <definedName name="Status">'[1]Existing Loans'!$AF$15:$AF$19</definedName>
    <definedName name="Unsecured">'[1]Existing Loans'!$AF$9:$AF$10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 i="2" l="1"/>
  <c r="D104" i="10" l="1"/>
  <c r="D103" i="10"/>
  <c r="D102" i="10"/>
  <c r="D101" i="10"/>
  <c r="D100" i="10"/>
  <c r="D99" i="10"/>
  <c r="D98" i="10"/>
  <c r="D97" i="10"/>
  <c r="D96" i="10"/>
  <c r="D95" i="10"/>
  <c r="C95" i="10"/>
  <c r="D105" i="10" l="1"/>
  <c r="E105" i="10" s="1"/>
  <c r="I13" i="2"/>
  <c r="M18" i="3"/>
  <c r="J7" i="2" l="1"/>
  <c r="J13" i="2"/>
  <c r="D4" i="3"/>
  <c r="D5" i="3" s="1"/>
  <c r="D6" i="3" s="1"/>
  <c r="D7" i="3" s="1"/>
  <c r="D8" i="3" s="1"/>
  <c r="D9" i="3" s="1"/>
  <c r="D10" i="3" s="1"/>
  <c r="D11" i="3" s="1"/>
  <c r="D12" i="3" s="1"/>
  <c r="D13" i="3" s="1"/>
  <c r="D14" i="3" s="1"/>
  <c r="H18" i="3" l="1"/>
  <c r="H16" i="3"/>
  <c r="C2" i="2" l="1"/>
  <c r="K7" i="12" s="1"/>
  <c r="O21" i="12"/>
  <c r="O18" i="12"/>
  <c r="O7" i="12"/>
  <c r="E18" i="12"/>
  <c r="E11" i="12"/>
  <c r="L16" i="3"/>
  <c r="K16" i="3"/>
  <c r="O4" i="12" s="1"/>
  <c r="J16" i="3"/>
  <c r="I16" i="3"/>
  <c r="K18" i="3"/>
  <c r="I18" i="3"/>
  <c r="E7" i="12"/>
  <c r="E4" i="12"/>
  <c r="N11" i="12" l="1"/>
  <c r="F27" i="3"/>
  <c r="K4" i="12"/>
  <c r="K21" i="12"/>
  <c r="K18" i="12"/>
  <c r="G11" i="9"/>
  <c r="C104" i="10" l="1"/>
  <c r="C103" i="10"/>
  <c r="C102" i="10"/>
  <c r="C101" i="10"/>
  <c r="C100" i="10"/>
  <c r="C99" i="10"/>
  <c r="C98" i="10"/>
  <c r="C97" i="10"/>
  <c r="C96" i="10"/>
  <c r="C12" i="10" l="1"/>
  <c r="E18" i="3"/>
  <c r="J8" i="9"/>
  <c r="N18" i="12" l="1"/>
  <c r="N21" i="12"/>
  <c r="C9" i="2"/>
  <c r="C8" i="10" l="1"/>
  <c r="K5" i="9" l="1"/>
  <c r="F24" i="3" l="1"/>
  <c r="F23" i="3"/>
  <c r="J18" i="3"/>
  <c r="G20" i="3"/>
  <c r="E20" i="3"/>
  <c r="G18" i="3"/>
  <c r="F28" i="3" s="1"/>
  <c r="F26" i="3" l="1"/>
  <c r="K13" i="12" s="1"/>
  <c r="F25" i="3" l="1"/>
  <c r="E13" i="12" l="1"/>
  <c r="J6" i="2" s="1"/>
  <c r="L18" i="3"/>
  <c r="J8" i="2" l="1"/>
  <c r="C11" i="2"/>
  <c r="C10" i="2"/>
  <c r="AN7" i="2"/>
  <c r="F22" i="3"/>
  <c r="C13" i="10"/>
  <c r="C9" i="10"/>
  <c r="C7" i="10" s="1"/>
  <c r="C5" i="10"/>
  <c r="C4" i="10"/>
  <c r="C3" i="10"/>
  <c r="C2" i="10"/>
  <c r="G13" i="9"/>
  <c r="H13" i="9" s="1"/>
  <c r="G12" i="9"/>
  <c r="H12" i="9" s="1"/>
  <c r="H11" i="9"/>
  <c r="J10" i="9"/>
  <c r="G10" i="9"/>
  <c r="H10" i="9" s="1"/>
  <c r="J9" i="9"/>
  <c r="G9" i="9"/>
  <c r="H9" i="9" s="1"/>
  <c r="C7" i="2"/>
  <c r="G8" i="9"/>
  <c r="P21" i="12" s="1"/>
  <c r="J11" i="2" s="1"/>
  <c r="P18" i="12" l="1"/>
  <c r="J10" i="2" s="1"/>
  <c r="J12" i="2" s="1"/>
  <c r="C18" i="2" s="1"/>
  <c r="N4" i="12"/>
  <c r="J4" i="2" s="1"/>
  <c r="C31" i="4"/>
  <c r="C42" i="4"/>
  <c r="C25" i="4"/>
  <c r="C8" i="4"/>
  <c r="C11" i="4"/>
  <c r="C41" i="4"/>
  <c r="C23" i="4"/>
  <c r="C37" i="4"/>
  <c r="C16" i="4"/>
  <c r="H8" i="9"/>
  <c r="G16" i="3"/>
  <c r="C5" i="2"/>
  <c r="E16" i="3"/>
  <c r="K11" i="12" l="1"/>
  <c r="N7" i="12"/>
  <c r="J5" i="2" s="1"/>
  <c r="C20" i="2"/>
  <c r="C22" i="2" s="1"/>
  <c r="C6" i="2"/>
  <c r="C8" i="2" s="1"/>
  <c r="C13" i="2" s="1"/>
  <c r="F16" i="3"/>
  <c r="F18" i="3"/>
  <c r="C24" i="2" l="1"/>
  <c r="C28" i="2" s="1"/>
  <c r="C16" i="10"/>
</calcChain>
</file>

<file path=xl/sharedStrings.xml><?xml version="1.0" encoding="utf-8"?>
<sst xmlns="http://schemas.openxmlformats.org/spreadsheetml/2006/main" count="438" uniqueCount="316">
  <si>
    <t>VALUE</t>
  </si>
  <si>
    <t>VALUE COMES FROM?</t>
  </si>
  <si>
    <t>BANKING (DERIVED)</t>
  </si>
  <si>
    <t>MASTER IN LOS</t>
  </si>
  <si>
    <t>APPLICATION FORM</t>
  </si>
  <si>
    <t>FORMULA</t>
  </si>
  <si>
    <t>IF &gt; 12 MTHS, LOAN AMT MESSAGE SHOULD GO ONLY POST LOC UNDERWRITER REVIEW</t>
  </si>
  <si>
    <t>DERIVED BASIS DDE LINKED TO LOAN AMT IN APP FORM</t>
  </si>
  <si>
    <t>LOAN AMOUNT CALCULATOR</t>
  </si>
  <si>
    <t>IF &gt; 40 LAKHS, LOAN AMT MESSAGE SHOULD GO ONLY POST LOC UNDERWRITER REVIEW</t>
  </si>
  <si>
    <t>WITHOLDING PERCENTAGE</t>
  </si>
  <si>
    <t>TENOR IN DAYS</t>
  </si>
  <si>
    <t>MAX DAILY AMT PAYABLE TO CLIX</t>
  </si>
  <si>
    <t>INTEREST RATE (REDUCING BALANCE)</t>
  </si>
  <si>
    <t>EBIDTA MARGIN BY INDUSTRY</t>
  </si>
  <si>
    <t>S. No.</t>
  </si>
  <si>
    <t>Month</t>
  </si>
  <si>
    <t>Monthly Sales Via Card Sales</t>
  </si>
  <si>
    <t>Loan Amount As per  Multiplier</t>
  </si>
  <si>
    <t>Multiplier Applicable</t>
  </si>
  <si>
    <t>B</t>
  </si>
  <si>
    <t>A</t>
  </si>
  <si>
    <t>C</t>
  </si>
  <si>
    <t>Tenure in Months</t>
  </si>
  <si>
    <t>D</t>
  </si>
  <si>
    <t>E</t>
  </si>
  <si>
    <t xml:space="preserve">average </t>
  </si>
  <si>
    <t>Elgibile Amount ( B )</t>
  </si>
  <si>
    <t>Elgibile Amount ( A )</t>
  </si>
  <si>
    <t>Lower of (A) &amp; (B)</t>
  </si>
  <si>
    <t>With Holding Percentrages</t>
  </si>
  <si>
    <t>Animal Products</t>
  </si>
  <si>
    <t>Apparels</t>
  </si>
  <si>
    <t>Auto Dealership Service Centre</t>
  </si>
  <si>
    <t>Auto Dealerships(All 2 / 3/ 4 wheelers)</t>
  </si>
  <si>
    <t>Batteries</t>
  </si>
  <si>
    <t>Ceramics</t>
  </si>
  <si>
    <t>Clinics &amp; Labs</t>
  </si>
  <si>
    <t>Consumer Durable and IT</t>
  </si>
  <si>
    <t>Cosmetics</t>
  </si>
  <si>
    <t>Diagnostic Centre</t>
  </si>
  <si>
    <t>Educational Institute</t>
  </si>
  <si>
    <t>Entertainment/ Gaming Centres</t>
  </si>
  <si>
    <t>Fertilisers</t>
  </si>
  <si>
    <t>Food &amp; Beverages</t>
  </si>
  <si>
    <t>Footwear</t>
  </si>
  <si>
    <t>Furniture &amp; Home Furnishing</t>
  </si>
  <si>
    <t>Gifts &amp; Novelties</t>
  </si>
  <si>
    <t>Hardware</t>
  </si>
  <si>
    <t>Health &amp; Fitness Centre</t>
  </si>
  <si>
    <t>Home Appliances</t>
  </si>
  <si>
    <t>Hotels</t>
  </si>
  <si>
    <t>IATA Travel &amp; Tours</t>
  </si>
  <si>
    <t>Jewellery Showroom</t>
  </si>
  <si>
    <t>Kids Shop</t>
  </si>
  <si>
    <t>Luggage</t>
  </si>
  <si>
    <t>Mobile Shops</t>
  </si>
  <si>
    <t>Music Instruments</t>
  </si>
  <si>
    <t>Others </t>
  </si>
  <si>
    <t>Pet Shop</t>
  </si>
  <si>
    <t>Petrol Pumps</t>
  </si>
  <si>
    <t>Pharmacy</t>
  </si>
  <si>
    <t>Poultry &amp; Meat Products</t>
  </si>
  <si>
    <t>Spa &amp; Salon</t>
  </si>
  <si>
    <t>Spare Parts</t>
  </si>
  <si>
    <t>Sports Eqipments</t>
  </si>
  <si>
    <t>Tyre Accessories &amp; Repairs</t>
  </si>
  <si>
    <t>Wine Shops</t>
  </si>
  <si>
    <t>Sub Industry</t>
  </si>
  <si>
    <t xml:space="preserve">Number of Settlements </t>
  </si>
  <si>
    <t>Yes</t>
  </si>
  <si>
    <t>Industry</t>
  </si>
  <si>
    <t>MEDIAN MONTHLY CARD SALES</t>
  </si>
  <si>
    <t>MEDIAN  DAILY CARD SALES</t>
  </si>
  <si>
    <t>Monthly Median Card Sales</t>
  </si>
  <si>
    <t>Any Other</t>
  </si>
  <si>
    <t>Office Stability</t>
  </si>
  <si>
    <t>Office Owned</t>
  </si>
  <si>
    <t>Hyderabad</t>
  </si>
  <si>
    <t>Resi Stability</t>
  </si>
  <si>
    <t>Resi Owned</t>
  </si>
  <si>
    <t>Chennai</t>
  </si>
  <si>
    <t>Not Applicable</t>
  </si>
  <si>
    <t>Industry Margin Programme</t>
  </si>
  <si>
    <t>Banglore</t>
  </si>
  <si>
    <t>Business Loan</t>
  </si>
  <si>
    <t>LIP Programme</t>
  </si>
  <si>
    <t>Mumbai</t>
  </si>
  <si>
    <t>Trade Finance</t>
  </si>
  <si>
    <t>Banking Programme</t>
  </si>
  <si>
    <t>Delhi</t>
  </si>
  <si>
    <t>Home Equity</t>
  </si>
  <si>
    <t>Normal Income Programme</t>
  </si>
  <si>
    <t>Chandigarh</t>
  </si>
  <si>
    <t>Office CPV</t>
  </si>
  <si>
    <t>Resi CPV</t>
  </si>
  <si>
    <t>Age at the time of Maturity</t>
  </si>
  <si>
    <t>Age</t>
  </si>
  <si>
    <t>DOI/DOB</t>
  </si>
  <si>
    <t>CIBIL Score</t>
  </si>
  <si>
    <t>Shareholding/Profit Sharing</t>
  </si>
  <si>
    <t>Constitution/Relationship</t>
  </si>
  <si>
    <t>Applicants Name</t>
  </si>
  <si>
    <t>Applicant Deatil</t>
  </si>
  <si>
    <t>Sales Manager Name</t>
  </si>
  <si>
    <t>DSA Name</t>
  </si>
  <si>
    <t>EMI</t>
  </si>
  <si>
    <t>Program Type</t>
  </si>
  <si>
    <t>Branch</t>
  </si>
  <si>
    <t>Product</t>
  </si>
  <si>
    <t>Application ID</t>
  </si>
  <si>
    <t>ROI</t>
  </si>
  <si>
    <t>Loan Amount (in lacs)</t>
  </si>
  <si>
    <t>Login Date</t>
  </si>
  <si>
    <t>SUMMARY</t>
  </si>
  <si>
    <t>Borrower ( Main Applicant)</t>
  </si>
  <si>
    <t>Co-applicant's</t>
  </si>
  <si>
    <t>Proposed Loan Amount ( in Lacs )</t>
  </si>
  <si>
    <t xml:space="preserve">Leverage as per Last Audited Financials </t>
  </si>
  <si>
    <t>PD Done by whom with Date</t>
  </si>
  <si>
    <t xml:space="preserve">Sales Manager Name </t>
  </si>
  <si>
    <t>Clix  Exposure</t>
  </si>
  <si>
    <t>Proposed Total Exposure</t>
  </si>
  <si>
    <t>Section B - Due Dilligence Checks</t>
  </si>
  <si>
    <t>Particulars/Report</t>
  </si>
  <si>
    <t>Status</t>
  </si>
  <si>
    <t>Remarks</t>
  </si>
  <si>
    <t>CPV-Residence &amp; Office</t>
  </si>
  <si>
    <t>SMA Dump Check</t>
  </si>
  <si>
    <t>FCU/RCU</t>
  </si>
  <si>
    <t>CIBIL</t>
  </si>
  <si>
    <t>Corporate CIBIL</t>
  </si>
  <si>
    <t>Google Search</t>
  </si>
  <si>
    <t>BIFR</t>
  </si>
  <si>
    <t>RBI Defaullter List</t>
  </si>
  <si>
    <t>Independent Reference Check</t>
  </si>
  <si>
    <t>External Rating</t>
  </si>
  <si>
    <t>Particulars</t>
  </si>
  <si>
    <t>UNDERWRITER'S REMARKS/COMMENTS</t>
  </si>
  <si>
    <t>Promoter Background &amp; Succession</t>
  </si>
  <si>
    <t>Constitution of business/directors/shareholding pattern etc.</t>
  </si>
  <si>
    <t>Customer/Suppliers Details</t>
  </si>
  <si>
    <t>End Use of Funds</t>
  </si>
  <si>
    <t>Section- D NET WORTH/ ASSET BASE ( Secially in deal B &amp; C cases as per format)</t>
  </si>
  <si>
    <t xml:space="preserve">Asset type &amp; Property address </t>
  </si>
  <si>
    <t>Used as</t>
  </si>
  <si>
    <t>Owned by</t>
  </si>
  <si>
    <t xml:space="preserve">Market Value </t>
  </si>
  <si>
    <t>Free/Mortgaged</t>
  </si>
  <si>
    <t>RISK</t>
  </si>
  <si>
    <t>MITIGANTS</t>
  </si>
  <si>
    <t>Section F :- Proposed Mortgage Property Details</t>
  </si>
  <si>
    <t>Property Address</t>
  </si>
  <si>
    <t>Market Value 1</t>
  </si>
  <si>
    <t>Market Value 2</t>
  </si>
  <si>
    <t>Value Considered</t>
  </si>
  <si>
    <t>LTV</t>
  </si>
  <si>
    <t xml:space="preserve">Section F - Stregnths </t>
  </si>
  <si>
    <t>Deviation Detail</t>
  </si>
  <si>
    <t>Level</t>
  </si>
  <si>
    <t>Mitigates</t>
  </si>
  <si>
    <t>Sanction Conditions</t>
  </si>
  <si>
    <t>Loan Against Electronic Payment</t>
  </si>
  <si>
    <t xml:space="preserve">POS </t>
  </si>
  <si>
    <t>Withholding Percentage</t>
  </si>
  <si>
    <t>Exclusive POS</t>
  </si>
  <si>
    <t>Non Exclusive POS</t>
  </si>
  <si>
    <t>Existing Exposure (Principal Outstanding )</t>
  </si>
  <si>
    <r>
      <t xml:space="preserve">Business background/Setup
</t>
    </r>
    <r>
      <rPr>
        <i/>
        <sz val="10"/>
        <color theme="1"/>
        <rFont val="Calibri"/>
        <family val="2"/>
        <scheme val="minor"/>
      </rPr>
      <t/>
    </r>
  </si>
  <si>
    <t xml:space="preserve">Other business details if any </t>
  </si>
  <si>
    <t>Principal O/s of existing loan linked to the POS machine</t>
  </si>
  <si>
    <t>Total Eligibility</t>
  </si>
  <si>
    <r>
      <t xml:space="preserve">RTR details
</t>
    </r>
    <r>
      <rPr>
        <i/>
        <sz val="10"/>
        <color theme="1"/>
        <rFont val="Calibri"/>
        <family val="2"/>
        <scheme val="minor"/>
      </rPr>
      <t>(as evident from banking/bureau)</t>
    </r>
  </si>
  <si>
    <r>
      <t xml:space="preserve">Business Model </t>
    </r>
    <r>
      <rPr>
        <i/>
        <sz val="11"/>
        <color theme="1"/>
        <rFont val="Calibri"/>
        <family val="2"/>
        <scheme val="minor"/>
      </rPr>
      <t>(including reference to current POS machine)</t>
    </r>
  </si>
  <si>
    <t>Comments on Banking</t>
  </si>
  <si>
    <t>Daily amount payable for Loan repayment</t>
  </si>
  <si>
    <t>Total No. of Debits</t>
  </si>
  <si>
    <t>I/W Bounce</t>
  </si>
  <si>
    <t>Total No. of Credit</t>
  </si>
  <si>
    <t>O/W Bounce</t>
  </si>
  <si>
    <t>Residence Address</t>
  </si>
  <si>
    <t>Office Address</t>
  </si>
  <si>
    <t>Contact Number</t>
  </si>
  <si>
    <r>
      <t>Eye wear with </t>
    </r>
    <r>
      <rPr>
        <i/>
        <sz val="11"/>
        <color rgb="FF000000"/>
        <rFont val="Calibri"/>
        <family val="2"/>
      </rPr>
      <t>Opticians</t>
    </r>
  </si>
  <si>
    <t>Imitation Or Fashion Jewelry and Fashion Accessories shop</t>
  </si>
  <si>
    <t>Hospital</t>
  </si>
  <si>
    <t>S.No.</t>
  </si>
  <si>
    <t>Deviation Name</t>
  </si>
  <si>
    <t>Deviation Description</t>
  </si>
  <si>
    <t>Level/Approving Authority</t>
  </si>
  <si>
    <t>Lady Co-applicant</t>
  </si>
  <si>
    <t>Lady Co-applicant not coming on Loan structure where required</t>
  </si>
  <si>
    <t>RCM</t>
  </si>
  <si>
    <t>Shareholding</t>
  </si>
  <si>
    <t>Stakeholders on loan less than 51%</t>
  </si>
  <si>
    <t>Property Owner</t>
  </si>
  <si>
    <t>Property owner not on loan structure but property owned by family member</t>
  </si>
  <si>
    <t>ZCM</t>
  </si>
  <si>
    <t>POS value % of Sales should be at least 15%</t>
  </si>
  <si>
    <t>D-Dupe</t>
  </si>
  <si>
    <t>D-Dupe Negative</t>
  </si>
  <si>
    <t>NCM</t>
  </si>
  <si>
    <t>RCU – RCU Status – FCU Decline</t>
  </si>
  <si>
    <t>NCM+FCU Head</t>
  </si>
  <si>
    <t>RCU Status - Referred to Credit ( RTC ) or Could not verify (CNV)</t>
  </si>
  <si>
    <t>CM</t>
  </si>
  <si>
    <t>PEP/ Adverse Media</t>
  </si>
  <si>
    <t>CRO + Chief Compliance Officer</t>
  </si>
  <si>
    <t>Others</t>
  </si>
  <si>
    <t>CRO</t>
  </si>
  <si>
    <t>NA</t>
  </si>
  <si>
    <t>I/w %age</t>
  </si>
  <si>
    <t>O/w %age</t>
  </si>
  <si>
    <t>Recent Month &gt;&gt;&gt;</t>
  </si>
  <si>
    <t>Latest 3 Month /Prv 3 Month Sales</t>
  </si>
  <si>
    <t>Latest 3 Month /Prv 3 Month Card Sales</t>
  </si>
  <si>
    <t>Total in Lacs</t>
  </si>
  <si>
    <t>Permanent Address (where applicable)</t>
  </si>
  <si>
    <t>Total Credits (Value)</t>
  </si>
  <si>
    <t>Median/Sum</t>
  </si>
  <si>
    <t>% of Card Sales Vs Total Credit</t>
  </si>
  <si>
    <t>Monthly Average</t>
  </si>
  <si>
    <t>Co Applicant</t>
  </si>
  <si>
    <t>Tenor (in months)</t>
  </si>
  <si>
    <t>Dedupe</t>
  </si>
  <si>
    <t>Tenure ( in Days )</t>
  </si>
  <si>
    <t>I/W return &gt; norms</t>
  </si>
  <si>
    <t>O/W cheque return &gt; norms</t>
  </si>
  <si>
    <t>Residence Stability norms not met</t>
  </si>
  <si>
    <t>Office Stability norms not met</t>
  </si>
  <si>
    <t>Cases where one of the parties is a politically exposed party or associated with adverse media reports.  (Customer to be treated as ‘High Risk’ and monitored accordingly)</t>
  </si>
  <si>
    <t>Risk Layering - Yes/No</t>
  </si>
  <si>
    <t>No</t>
  </si>
  <si>
    <t>Multiplier</t>
  </si>
  <si>
    <t xml:space="preserve">Apparels / Textile </t>
  </si>
  <si>
    <t>Auto Dealerships(Two wheeler - No funding to 4W)</t>
  </si>
  <si>
    <t>Hospital (Dental)</t>
  </si>
  <si>
    <t>Sports Equipments</t>
  </si>
  <si>
    <t>Section- C SaveRisk Output</t>
  </si>
  <si>
    <t>SaveRisk Hit</t>
  </si>
  <si>
    <t>Any Legal Cases underway ?</t>
  </si>
  <si>
    <t>Shareholder details match with our borrower list ?</t>
  </si>
  <si>
    <t xml:space="preserve">Any cross holding in Real Estate / Negative Industry list ? </t>
  </si>
  <si>
    <t xml:space="preserve">Any negative match in the "Media" section ? </t>
  </si>
  <si>
    <t>Other comments</t>
  </si>
  <si>
    <t>Section- D Profile and other details on banking/RTR- very crisp and brief write up</t>
  </si>
  <si>
    <t>Banking Quality (i/w)</t>
  </si>
  <si>
    <t>Banking Quality (o/w)</t>
  </si>
  <si>
    <t>Banking Quality (POS%sales)</t>
  </si>
  <si>
    <t>Section E- Deal Mitigants/Merits</t>
  </si>
  <si>
    <t>Section F- Risk &amp; Mitigates</t>
  </si>
  <si>
    <t xml:space="preserve">Section G :- Deviation </t>
  </si>
  <si>
    <t>Section H :- Sanction Conditions</t>
  </si>
  <si>
    <t>Provisions/Departmental/Grocery Store</t>
  </si>
  <si>
    <t>Fertilizers</t>
  </si>
  <si>
    <t>Food &amp; Beverages (Restaurants and/or Pub)</t>
  </si>
  <si>
    <t>Auto Dealership Service Centre (all vehicle types)</t>
  </si>
  <si>
    <t>Main Applicant</t>
  </si>
  <si>
    <t>Positive</t>
  </si>
  <si>
    <t>No Match</t>
  </si>
  <si>
    <t>Not applicable</t>
  </si>
  <si>
    <t>Office CPV done in PD</t>
  </si>
  <si>
    <t>CMR-4</t>
  </si>
  <si>
    <t>No hit</t>
  </si>
  <si>
    <t>658 &amp; -1</t>
  </si>
  <si>
    <t>Bangalore</t>
  </si>
  <si>
    <t>Condition</t>
  </si>
  <si>
    <t>Vintage&lt;5</t>
  </si>
  <si>
    <t>Monthly Average business Credits</t>
  </si>
  <si>
    <t>Risk Layering 1</t>
  </si>
  <si>
    <t>Risk layering 2</t>
  </si>
  <si>
    <t>Location with Industry
(Risk layering 1)</t>
  </si>
  <si>
    <t>Location with Industry
(Risk Layering 2)</t>
  </si>
  <si>
    <t>Delhi NCR</t>
  </si>
  <si>
    <t>Pune</t>
  </si>
  <si>
    <t>&lt;10 Lakhs Average Banking Credits</t>
  </si>
  <si>
    <t>Cibil Score&lt;700</t>
  </si>
  <si>
    <t>Average Monthly Banking Credits Less Than 15</t>
  </si>
  <si>
    <t>Debits /Credits&gt;1.5</t>
  </si>
  <si>
    <t>Location with Norms
(Risk Layering 3)</t>
  </si>
  <si>
    <t>Risk layering 3</t>
  </si>
  <si>
    <t>Risk layering 4</t>
  </si>
  <si>
    <t>Card Sales- Latest 3 Month /Prv 3 Month Sales</t>
  </si>
  <si>
    <t>Total Sales- Latest 3 Month /Prv 3 Month Sales</t>
  </si>
  <si>
    <t>Risk Layering 4</t>
  </si>
  <si>
    <t>Risk Layering 5</t>
  </si>
  <si>
    <t>Green Segment 1</t>
  </si>
  <si>
    <t>Median Card Sales&gt;10 Lakhs</t>
  </si>
  <si>
    <t>Cibil Score&gt;700</t>
  </si>
  <si>
    <t>Median Card Sales&gt;5 Lakhs</t>
  </si>
  <si>
    <t>Green Segment 2</t>
  </si>
  <si>
    <t xml:space="preserve">Policy Norms - Risk Layering and Green Segment </t>
  </si>
  <si>
    <t>No. of Bounce in Last 6 Months, Other than daily EMI based loan</t>
  </si>
  <si>
    <t>Debit/Credit in Value</t>
  </si>
  <si>
    <t>Debit/credit in No's</t>
  </si>
  <si>
    <t>Total Debit ( Value )</t>
  </si>
  <si>
    <t>Repayment Track </t>
  </si>
  <si>
    <t>Till 1 EMI Bounce ( No Deviation for More than 1 EMI bounce untill Technical )</t>
  </si>
  <si>
    <t>CIBIL Negative</t>
  </si>
  <si>
    <t xml:space="preserve">CIBIL </t>
  </si>
  <si>
    <t>Vintage&gt;5 Years</t>
  </si>
  <si>
    <t>Consumer Durable Stores</t>
  </si>
  <si>
    <t>Median Card Sales for Consumer Durable Stores of INR 6 Lacs</t>
  </si>
  <si>
    <t>Other Policy / Exception Deviation</t>
  </si>
  <si>
    <t>No. of Unsecured Loan Enquires in Last 3 Months</t>
  </si>
  <si>
    <t>No. of Unsecured Loan Avalied in Last 3 Months</t>
  </si>
  <si>
    <t xml:space="preserve">No of EMI Bounce </t>
  </si>
  <si>
    <t>Risk Layering</t>
  </si>
  <si>
    <t>Number of Risk Layering Deviations</t>
  </si>
  <si>
    <t>Risk layering 5</t>
  </si>
  <si>
    <t>Applicable</t>
  </si>
  <si>
    <t>Priority Sector Lending</t>
  </si>
  <si>
    <t>Mfg - Small Enterprises</t>
  </si>
  <si>
    <t>Risk Layering 6</t>
  </si>
  <si>
    <t>Risk layering 6</t>
  </si>
  <si>
    <t xml:space="preserve">CUSTOMER'S DETAIL CUM RECO NOTE Version 1.0 Jan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</si>
</sst>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4009]\ #,##0.00;[Red][$₹-4009]\ \-#,##0.00"/>
    <numFmt numFmtId="166" formatCode="[$-409]d\-mmm\-yy;@"/>
    <numFmt numFmtId="167" formatCode="_(* #,##0_);_(* \(#,##0\);_(* &quot;-&quot;??_);_(@_)"/>
    <numFmt numFmtId="168" formatCode="0.0"/>
    <numFmt numFmtId="169" formatCode="mmm\-yy;@"/>
    <numFmt numFmtId="170" formatCode="_(* #,##0.0_);_(* \(#,##0.0\);_(* &quot;-&quot;??_);_(@_)"/>
  </numFmts>
  <fonts count="51">
    <font>
      <sz val="8"/>
      <color theme="1"/>
      <name val="Bookman Old Style"/>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theme="1"/>
      <name val="Bookman Old Style"/>
      <family val="2"/>
    </font>
    <font>
      <b/>
      <sz val="11"/>
      <color rgb="FF000000"/>
      <name val="Calibri"/>
      <family val="2"/>
    </font>
    <font>
      <sz val="11"/>
      <color rgb="FF000000"/>
      <name val="Calibri"/>
      <family val="2"/>
    </font>
    <font>
      <b/>
      <sz val="11"/>
      <color theme="1"/>
      <name val="Calibri"/>
      <family val="2"/>
      <scheme val="minor"/>
    </font>
    <font>
      <sz val="11"/>
      <color indexed="8"/>
      <name val="Calibri"/>
      <family val="2"/>
      <charset val="134"/>
    </font>
    <font>
      <sz val="10"/>
      <color indexed="8"/>
      <name val="Calibri"/>
      <family val="2"/>
      <charset val="134"/>
    </font>
    <font>
      <sz val="10"/>
      <color indexed="8"/>
      <name val="Calibri"/>
      <family val="2"/>
    </font>
    <font>
      <i/>
      <sz val="10"/>
      <color indexed="8"/>
      <name val="Calibri"/>
      <family val="2"/>
      <charset val="134"/>
    </font>
    <font>
      <b/>
      <sz val="10"/>
      <color indexed="8"/>
      <name val="Calibri"/>
      <family val="2"/>
      <charset val="134"/>
    </font>
    <font>
      <i/>
      <sz val="10"/>
      <color indexed="8"/>
      <name val="Calibri"/>
      <family val="2"/>
    </font>
    <font>
      <sz val="11"/>
      <color indexed="9"/>
      <name val="Calibri"/>
      <family val="2"/>
      <charset val="134"/>
    </font>
    <font>
      <b/>
      <u/>
      <sz val="11"/>
      <color theme="1"/>
      <name val="Calibri"/>
      <family val="2"/>
      <scheme val="minor"/>
    </font>
    <font>
      <i/>
      <sz val="10"/>
      <color theme="1"/>
      <name val="Calibri"/>
      <family val="2"/>
      <scheme val="minor"/>
    </font>
    <font>
      <i/>
      <sz val="11"/>
      <color theme="1"/>
      <name val="Calibri"/>
      <family val="2"/>
      <scheme val="minor"/>
    </font>
    <font>
      <i/>
      <sz val="11"/>
      <color rgb="FF000000"/>
      <name val="Calibri"/>
      <family val="2"/>
    </font>
    <font>
      <sz val="10"/>
      <name val="Arial"/>
      <family val="2"/>
    </font>
    <font>
      <sz val="11"/>
      <name val="Calibri"/>
      <family val="2"/>
      <scheme val="minor"/>
    </font>
    <font>
      <b/>
      <sz val="11"/>
      <color indexed="9"/>
      <name val="Calibri"/>
      <family val="2"/>
    </font>
    <font>
      <b/>
      <sz val="10"/>
      <color rgb="FF000000"/>
      <name val="Calibri"/>
      <family val="2"/>
      <scheme val="minor"/>
    </font>
    <font>
      <sz val="8"/>
      <color theme="1"/>
      <name val="Calibri"/>
      <family val="2"/>
      <scheme val="minor"/>
    </font>
    <font>
      <sz val="10"/>
      <color rgb="FF000000"/>
      <name val="Calibri"/>
      <family val="2"/>
      <scheme val="minor"/>
    </font>
    <font>
      <b/>
      <sz val="11"/>
      <color rgb="FF000000"/>
      <name val="Calibri"/>
      <family val="2"/>
      <charset val="1"/>
    </font>
    <font>
      <sz val="11"/>
      <color rgb="FF000000"/>
      <name val="Calibri"/>
      <family val="2"/>
      <scheme val="minor"/>
    </font>
    <font>
      <i/>
      <sz val="11"/>
      <name val="Calibri"/>
      <family val="2"/>
    </font>
    <font>
      <b/>
      <u/>
      <sz val="8"/>
      <color theme="1"/>
      <name val="Bookman Old Style"/>
      <family val="1"/>
    </font>
    <font>
      <sz val="9"/>
      <color rgb="FF000000"/>
      <name val="Calibri"/>
      <family val="2"/>
      <charset val="1"/>
    </font>
    <font>
      <b/>
      <sz val="14"/>
      <color rgb="FFFF0000"/>
      <name val="Calibri"/>
      <family val="2"/>
    </font>
    <font>
      <sz val="11"/>
      <color rgb="FF000000"/>
      <name val="Calibri"/>
      <family val="2"/>
      <charset val="1"/>
    </font>
  </fonts>
  <fills count="2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7"/>
        <bgColor indexed="64"/>
      </patternFill>
    </fill>
    <fill>
      <patternFill patternType="solid">
        <fgColor rgb="FF8DB4E2"/>
        <bgColor indexed="64"/>
      </patternFill>
    </fill>
    <fill>
      <patternFill patternType="solid">
        <fgColor rgb="FFFFFFFF"/>
        <bgColor indexed="64"/>
      </patternFill>
    </fill>
    <fill>
      <patternFill patternType="solid">
        <fgColor theme="0" tint="-0.14999847407452621"/>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
      <patternFill patternType="solid">
        <fgColor indexed="42"/>
        <bgColor indexed="64"/>
      </patternFill>
    </fill>
    <fill>
      <patternFill patternType="solid">
        <fgColor indexed="29"/>
        <bgColor indexed="64"/>
      </patternFill>
    </fill>
    <fill>
      <patternFill patternType="solid">
        <fgColor indexed="6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D9D9D9"/>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558ED5"/>
        <bgColor rgb="FF3366FF"/>
      </patternFill>
    </fill>
    <fill>
      <patternFill patternType="solid">
        <fgColor rgb="FFBFBFBF"/>
        <bgColor rgb="FFCCC1DA"/>
      </patternFill>
    </fill>
    <fill>
      <patternFill patternType="solid">
        <fgColor rgb="FFFFFFFF"/>
        <bgColor rgb="FFF2F2F2"/>
      </patternFill>
    </fill>
    <fill>
      <patternFill patternType="solid">
        <fgColor rgb="FFFFFF99"/>
        <bgColor rgb="FFF2F2F2"/>
      </patternFill>
    </fill>
    <fill>
      <patternFill patternType="solid">
        <fgColor theme="0"/>
        <bgColor rgb="FFF2F2F2"/>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0">
    <xf numFmtId="0" fontId="0" fillId="0" borderId="0"/>
    <xf numFmtId="9" fontId="23" fillId="0" borderId="0" applyFont="0" applyFill="0" applyBorder="0" applyAlignment="0" applyProtection="0"/>
    <xf numFmtId="0" fontId="27" fillId="0" borderId="0">
      <alignment vertical="center"/>
    </xf>
    <xf numFmtId="9" fontId="27" fillId="0" borderId="0" applyFont="0" applyFill="0" applyBorder="0" applyAlignment="0" applyProtection="0">
      <alignment vertical="center"/>
    </xf>
    <xf numFmtId="0" fontId="22" fillId="0" borderId="0"/>
    <xf numFmtId="164" fontId="23" fillId="0" borderId="0" applyFont="0" applyFill="0" applyBorder="0" applyAlignment="0" applyProtection="0"/>
    <xf numFmtId="0" fontId="38" fillId="0" borderId="0"/>
    <xf numFmtId="0" fontId="12" fillId="0" borderId="0"/>
    <xf numFmtId="0" fontId="12" fillId="0" borderId="0"/>
    <xf numFmtId="0" fontId="7" fillId="0" borderId="0"/>
  </cellStyleXfs>
  <cellXfs count="331">
    <xf numFmtId="0" fontId="0" fillId="0" borderId="0" xfId="0"/>
    <xf numFmtId="0" fontId="28" fillId="0" borderId="0" xfId="2" applyFont="1" applyAlignment="1" applyProtection="1">
      <protection locked="0"/>
    </xf>
    <xf numFmtId="0" fontId="28" fillId="0" borderId="0" xfId="2" applyFont="1" applyAlignment="1" applyProtection="1">
      <alignment horizontal="center" vertical="top"/>
      <protection locked="0"/>
    </xf>
    <xf numFmtId="0" fontId="28" fillId="0" borderId="0" xfId="2" applyFont="1" applyAlignment="1" applyProtection="1">
      <alignment horizontal="center"/>
      <protection locked="0"/>
    </xf>
    <xf numFmtId="0" fontId="28" fillId="8" borderId="0" xfId="2" applyFont="1" applyFill="1" applyAlignment="1" applyProtection="1">
      <protection locked="0"/>
    </xf>
    <xf numFmtId="0" fontId="28" fillId="8" borderId="0" xfId="2" applyFont="1" applyFill="1" applyAlignment="1" applyProtection="1">
      <alignment horizontal="center" vertical="top"/>
      <protection locked="0"/>
    </xf>
    <xf numFmtId="0" fontId="28" fillId="8" borderId="0" xfId="2" applyFont="1" applyFill="1" applyAlignment="1" applyProtection="1">
      <alignment horizontal="center"/>
      <protection locked="0"/>
    </xf>
    <xf numFmtId="0" fontId="28" fillId="8" borderId="0" xfId="2" applyFont="1" applyFill="1" applyBorder="1" applyAlignment="1" applyProtection="1">
      <alignment horizontal="center" vertical="top"/>
      <protection locked="0"/>
    </xf>
    <xf numFmtId="9" fontId="28" fillId="0" borderId="1" xfId="3" applyFont="1" applyBorder="1" applyAlignment="1" applyProtection="1">
      <alignment horizontal="center" vertical="top"/>
      <protection locked="0"/>
    </xf>
    <xf numFmtId="0" fontId="28" fillId="0" borderId="1" xfId="2" applyFont="1" applyBorder="1" applyAlignment="1" applyProtection="1">
      <alignment horizontal="center" vertical="top"/>
      <protection locked="0"/>
    </xf>
    <xf numFmtId="0" fontId="28" fillId="0" borderId="0" xfId="2" applyFont="1" applyAlignment="1" applyProtection="1">
      <alignment vertical="top"/>
      <protection locked="0"/>
    </xf>
    <xf numFmtId="0" fontId="28" fillId="11" borderId="1" xfId="2" applyFont="1" applyFill="1" applyBorder="1" applyAlignment="1" applyProtection="1">
      <alignment horizontal="center" vertical="top" wrapText="1"/>
      <protection locked="0"/>
    </xf>
    <xf numFmtId="166" fontId="28" fillId="0" borderId="1" xfId="2" applyNumberFormat="1" applyFont="1" applyBorder="1" applyAlignment="1" applyProtection="1">
      <alignment horizontal="center" vertical="top"/>
      <protection locked="0"/>
    </xf>
    <xf numFmtId="0" fontId="29" fillId="0" borderId="1" xfId="2" applyFont="1" applyBorder="1" applyAlignment="1" applyProtection="1">
      <alignment horizontal="center" vertical="top"/>
      <protection locked="0"/>
    </xf>
    <xf numFmtId="0" fontId="30" fillId="0" borderId="0" xfId="2" applyFont="1" applyAlignment="1" applyProtection="1">
      <alignment vertical="top"/>
      <protection locked="0"/>
    </xf>
    <xf numFmtId="0" fontId="28" fillId="11" borderId="1" xfId="2" applyFont="1" applyFill="1" applyBorder="1" applyAlignment="1" applyProtection="1">
      <alignment horizontal="center" vertical="top"/>
      <protection locked="0"/>
    </xf>
    <xf numFmtId="0" fontId="28" fillId="8" borderId="0" xfId="2" applyFont="1" applyFill="1" applyBorder="1" applyAlignment="1" applyProtection="1">
      <protection locked="0"/>
    </xf>
    <xf numFmtId="0" fontId="32" fillId="0" borderId="1" xfId="2" quotePrefix="1" applyFont="1" applyBorder="1" applyAlignment="1" applyProtection="1">
      <alignment horizontal="center" vertical="top"/>
      <protection locked="0"/>
    </xf>
    <xf numFmtId="10" fontId="28" fillId="8" borderId="0" xfId="3" applyNumberFormat="1" applyFont="1" applyFill="1" applyBorder="1" applyAlignment="1" applyProtection="1">
      <protection locked="0"/>
    </xf>
    <xf numFmtId="10" fontId="28" fillId="8" borderId="1" xfId="3" applyNumberFormat="1" applyFont="1" applyFill="1" applyBorder="1" applyAlignment="1" applyProtection="1">
      <protection locked="0"/>
    </xf>
    <xf numFmtId="166" fontId="32" fillId="0" borderId="1" xfId="2" applyNumberFormat="1" applyFont="1" applyBorder="1" applyAlignment="1" applyProtection="1">
      <alignment horizontal="center" vertical="top"/>
      <protection locked="0"/>
    </xf>
    <xf numFmtId="0" fontId="22" fillId="0" borderId="1" xfId="4" applyBorder="1" applyProtection="1">
      <protection locked="0"/>
    </xf>
    <xf numFmtId="0" fontId="22" fillId="0" borderId="0" xfId="4" applyAlignment="1" applyProtection="1">
      <alignment horizontal="center"/>
      <protection locked="0"/>
    </xf>
    <xf numFmtId="0" fontId="22" fillId="0" borderId="0" xfId="4" applyProtection="1">
      <protection locked="0"/>
    </xf>
    <xf numFmtId="0" fontId="26" fillId="16" borderId="0" xfId="4" applyFont="1" applyFill="1" applyAlignment="1" applyProtection="1">
      <protection locked="0"/>
    </xf>
    <xf numFmtId="0" fontId="22" fillId="16" borderId="0" xfId="4" applyFill="1" applyProtection="1">
      <protection locked="0"/>
    </xf>
    <xf numFmtId="0" fontId="26" fillId="15" borderId="1" xfId="4" applyFont="1" applyFill="1" applyBorder="1" applyAlignment="1" applyProtection="1">
      <alignment horizontal="center"/>
      <protection locked="0"/>
    </xf>
    <xf numFmtId="0" fontId="26" fillId="15" borderId="1" xfId="4" applyFont="1" applyFill="1" applyBorder="1" applyAlignment="1" applyProtection="1">
      <alignment horizontal="left"/>
      <protection locked="0"/>
    </xf>
    <xf numFmtId="0" fontId="26" fillId="0" borderId="0" xfId="4" applyFont="1" applyAlignment="1" applyProtection="1">
      <alignment horizontal="left"/>
      <protection locked="0"/>
    </xf>
    <xf numFmtId="0" fontId="26" fillId="0" borderId="1" xfId="4" applyFont="1" applyBorder="1" applyAlignment="1" applyProtection="1">
      <alignment horizontal="center"/>
      <protection locked="0"/>
    </xf>
    <xf numFmtId="0" fontId="26" fillId="0" borderId="1" xfId="4" applyFont="1" applyBorder="1" applyProtection="1">
      <protection locked="0"/>
    </xf>
    <xf numFmtId="0" fontId="22" fillId="0" borderId="0" xfId="4" applyBorder="1" applyAlignment="1" applyProtection="1">
      <alignment horizontal="center"/>
      <protection locked="0"/>
    </xf>
    <xf numFmtId="0" fontId="22" fillId="0" borderId="0" xfId="4" applyBorder="1" applyProtection="1">
      <protection locked="0"/>
    </xf>
    <xf numFmtId="0" fontId="22" fillId="16" borderId="0" xfId="4" applyFill="1" applyBorder="1" applyProtection="1">
      <protection locked="0"/>
    </xf>
    <xf numFmtId="0" fontId="22" fillId="16" borderId="0" xfId="4" applyFill="1" applyAlignment="1" applyProtection="1">
      <alignment horizontal="center"/>
      <protection locked="0"/>
    </xf>
    <xf numFmtId="0" fontId="26" fillId="15" borderId="1" xfId="4" applyFont="1" applyFill="1" applyBorder="1" applyProtection="1">
      <protection locked="0"/>
    </xf>
    <xf numFmtId="0" fontId="26" fillId="0" borderId="1" xfId="4" applyFont="1" applyBorder="1" applyAlignment="1" applyProtection="1">
      <alignment wrapText="1"/>
      <protection locked="0"/>
    </xf>
    <xf numFmtId="0" fontId="26" fillId="0" borderId="1" xfId="4" applyFont="1" applyBorder="1" applyAlignment="1" applyProtection="1">
      <alignment horizontal="left"/>
      <protection locked="0"/>
    </xf>
    <xf numFmtId="0" fontId="26" fillId="16" borderId="0" xfId="4" applyFont="1" applyFill="1" applyAlignment="1" applyProtection="1">
      <alignment horizontal="left"/>
      <protection locked="0"/>
    </xf>
    <xf numFmtId="0" fontId="26" fillId="17" borderId="1" xfId="4" applyFont="1" applyFill="1" applyBorder="1" applyAlignment="1" applyProtection="1">
      <alignment horizontal="center"/>
      <protection locked="0"/>
    </xf>
    <xf numFmtId="0" fontId="26" fillId="0" borderId="0" xfId="4" applyFont="1" applyProtection="1">
      <protection locked="0"/>
    </xf>
    <xf numFmtId="0" fontId="22" fillId="0" borderId="0" xfId="0" applyFont="1"/>
    <xf numFmtId="0" fontId="22" fillId="0" borderId="1" xfId="0" applyFont="1" applyBorder="1"/>
    <xf numFmtId="0" fontId="22" fillId="0" borderId="1" xfId="0" applyFont="1" applyBorder="1" applyAlignment="1" applyProtection="1">
      <alignment horizontal="center"/>
      <protection hidden="1"/>
    </xf>
    <xf numFmtId="0" fontId="22" fillId="0" borderId="1" xfId="0" applyFont="1" applyFill="1" applyBorder="1"/>
    <xf numFmtId="9" fontId="22" fillId="0" borderId="0" xfId="0" applyNumberFormat="1" applyFont="1"/>
    <xf numFmtId="0" fontId="26" fillId="3" borderId="1" xfId="0" applyFont="1" applyFill="1" applyBorder="1"/>
    <xf numFmtId="1" fontId="22" fillId="0" borderId="1" xfId="0" applyNumberFormat="1" applyFont="1" applyBorder="1"/>
    <xf numFmtId="2" fontId="22" fillId="0" borderId="0" xfId="0" applyNumberFormat="1" applyFont="1"/>
    <xf numFmtId="0" fontId="26" fillId="0" borderId="1" xfId="0" applyFont="1" applyBorder="1"/>
    <xf numFmtId="165" fontId="22" fillId="0" borderId="0" xfId="0" applyNumberFormat="1" applyFont="1"/>
    <xf numFmtId="0" fontId="22" fillId="0" borderId="0" xfId="0" applyFont="1" applyProtection="1">
      <protection hidden="1"/>
    </xf>
    <xf numFmtId="0" fontId="26" fillId="4" borderId="1" xfId="0" applyFont="1" applyFill="1" applyBorder="1"/>
    <xf numFmtId="0" fontId="22" fillId="0" borderId="0" xfId="0" applyFont="1" applyAlignment="1">
      <alignment horizontal="center"/>
    </xf>
    <xf numFmtId="0" fontId="22" fillId="0" borderId="0" xfId="0" applyFont="1" applyAlignment="1">
      <alignment horizontal="right"/>
    </xf>
    <xf numFmtId="0" fontId="26" fillId="0" borderId="0" xfId="0" applyFont="1" applyAlignment="1">
      <alignment horizontal="right"/>
    </xf>
    <xf numFmtId="0" fontId="22" fillId="0" borderId="1" xfId="4" applyBorder="1" applyAlignment="1" applyProtection="1">
      <alignment horizontal="center" vertical="center"/>
      <protection locked="0"/>
    </xf>
    <xf numFmtId="0" fontId="22" fillId="0" borderId="0" xfId="4" applyAlignment="1" applyProtection="1">
      <alignment vertical="center"/>
      <protection locked="0"/>
    </xf>
    <xf numFmtId="0" fontId="21" fillId="0" borderId="0" xfId="0" applyFont="1" applyAlignment="1">
      <alignment horizontal="right"/>
    </xf>
    <xf numFmtId="0" fontId="22" fillId="0" borderId="1" xfId="4" applyBorder="1" applyAlignment="1" applyProtection="1">
      <alignment horizontal="center"/>
      <protection locked="0"/>
    </xf>
    <xf numFmtId="10" fontId="28" fillId="10" borderId="1" xfId="3" applyNumberFormat="1" applyFont="1" applyFill="1" applyBorder="1" applyAlignment="1" applyProtection="1">
      <alignment horizontal="center" vertical="top" wrapText="1"/>
      <protection locked="0"/>
    </xf>
    <xf numFmtId="3" fontId="28" fillId="8" borderId="0" xfId="2" applyNumberFormat="1" applyFont="1" applyFill="1" applyBorder="1" applyAlignment="1" applyProtection="1">
      <alignment horizontal="right"/>
      <protection locked="0"/>
    </xf>
    <xf numFmtId="0" fontId="28" fillId="12" borderId="0" xfId="2" applyFont="1" applyFill="1" applyAlignment="1" applyProtection="1">
      <alignment vertical="top" wrapText="1"/>
      <protection locked="0"/>
    </xf>
    <xf numFmtId="0" fontId="28" fillId="8" borderId="0" xfId="2" applyFont="1" applyFill="1" applyBorder="1" applyAlignment="1" applyProtection="1">
      <alignment horizontal="center"/>
      <protection locked="0"/>
    </xf>
    <xf numFmtId="9" fontId="28" fillId="8" borderId="0" xfId="3" applyFont="1" applyFill="1" applyBorder="1" applyAlignment="1" applyProtection="1">
      <alignment horizontal="center" vertical="top"/>
      <protection locked="0"/>
    </xf>
    <xf numFmtId="0" fontId="25" fillId="6" borderId="4" xfId="0" applyFont="1" applyFill="1" applyBorder="1" applyAlignment="1" applyProtection="1">
      <alignment vertical="center" wrapText="1"/>
      <protection locked="0"/>
    </xf>
    <xf numFmtId="0" fontId="25" fillId="6" borderId="0" xfId="0" applyFont="1" applyFill="1" applyBorder="1" applyAlignment="1" applyProtection="1">
      <alignment vertical="center" wrapText="1"/>
      <protection locked="0"/>
    </xf>
    <xf numFmtId="0" fontId="25" fillId="6" borderId="1" xfId="0" applyFont="1" applyFill="1" applyBorder="1" applyAlignment="1" applyProtection="1">
      <alignment vertical="center" wrapText="1"/>
      <protection locked="0"/>
    </xf>
    <xf numFmtId="0" fontId="25" fillId="6" borderId="5" xfId="0" applyFont="1" applyFill="1" applyBorder="1" applyAlignment="1" applyProtection="1">
      <alignment vertical="center" wrapText="1"/>
      <protection locked="0"/>
    </xf>
    <xf numFmtId="0" fontId="26" fillId="7" borderId="0" xfId="0" applyFont="1" applyFill="1" applyAlignment="1">
      <alignment vertical="center"/>
    </xf>
    <xf numFmtId="0" fontId="26" fillId="0" borderId="1" xfId="0" applyFont="1" applyBorder="1" applyAlignment="1" applyProtection="1">
      <alignment horizontal="center"/>
    </xf>
    <xf numFmtId="0" fontId="22" fillId="0" borderId="1" xfId="0" applyFont="1" applyFill="1" applyBorder="1" applyAlignment="1" applyProtection="1">
      <alignment horizontal="center"/>
    </xf>
    <xf numFmtId="167" fontId="26" fillId="3" borderId="1" xfId="5" applyNumberFormat="1" applyFont="1" applyFill="1" applyBorder="1" applyAlignment="1" applyProtection="1">
      <alignment horizontal="center"/>
    </xf>
    <xf numFmtId="1" fontId="22" fillId="0" borderId="1" xfId="0" applyNumberFormat="1" applyFont="1" applyBorder="1" applyAlignment="1" applyProtection="1">
      <alignment horizontal="center"/>
    </xf>
    <xf numFmtId="0" fontId="22" fillId="0" borderId="1" xfId="0" applyFont="1" applyBorder="1" applyAlignment="1" applyProtection="1">
      <alignment horizontal="center"/>
    </xf>
    <xf numFmtId="0" fontId="26" fillId="14" borderId="1" xfId="4" applyFont="1" applyFill="1" applyBorder="1" applyAlignment="1" applyProtection="1">
      <alignment horizontal="center"/>
      <protection locked="0"/>
    </xf>
    <xf numFmtId="0" fontId="22" fillId="15" borderId="1" xfId="4" applyFill="1" applyBorder="1" applyAlignment="1" applyProtection="1">
      <alignment horizontal="center"/>
      <protection locked="0"/>
    </xf>
    <xf numFmtId="0" fontId="22" fillId="0" borderId="1" xfId="4" applyFont="1" applyBorder="1" applyAlignment="1" applyProtection="1">
      <alignment vertical="center" wrapText="1"/>
      <protection locked="0"/>
    </xf>
    <xf numFmtId="0" fontId="21" fillId="0" borderId="1" xfId="4" applyFont="1" applyBorder="1" applyAlignment="1" applyProtection="1">
      <alignment vertical="center" wrapText="1"/>
      <protection locked="0"/>
    </xf>
    <xf numFmtId="0" fontId="22" fillId="0" borderId="1" xfId="4" applyBorder="1" applyAlignment="1" applyProtection="1">
      <alignment vertical="center" wrapText="1"/>
      <protection locked="0"/>
    </xf>
    <xf numFmtId="0" fontId="20" fillId="0" borderId="1" xfId="4" applyFont="1" applyBorder="1" applyAlignment="1" applyProtection="1">
      <alignment vertical="center" wrapText="1"/>
      <protection locked="0"/>
    </xf>
    <xf numFmtId="4" fontId="28" fillId="4" borderId="1" xfId="2" applyNumberFormat="1" applyFont="1" applyFill="1" applyBorder="1" applyAlignment="1" applyProtection="1">
      <alignment horizontal="right"/>
    </xf>
    <xf numFmtId="0" fontId="19" fillId="0" borderId="1" xfId="4" applyFont="1" applyBorder="1" applyProtection="1">
      <protection locked="0"/>
    </xf>
    <xf numFmtId="0" fontId="19" fillId="0" borderId="0" xfId="0" applyFont="1"/>
    <xf numFmtId="0" fontId="19" fillId="0" borderId="0" xfId="0" applyFont="1" applyAlignment="1">
      <alignment horizontal="center"/>
    </xf>
    <xf numFmtId="0" fontId="26" fillId="0" borderId="0" xfId="0" applyFont="1"/>
    <xf numFmtId="0" fontId="19" fillId="0" borderId="11" xfId="0" applyFont="1" applyBorder="1" applyAlignment="1">
      <alignment horizontal="center"/>
    </xf>
    <xf numFmtId="0" fontId="19" fillId="0" borderId="1" xfId="0" applyFont="1" applyBorder="1" applyProtection="1">
      <protection locked="0"/>
    </xf>
    <xf numFmtId="0" fontId="19" fillId="0" borderId="1" xfId="0" applyFont="1" applyBorder="1"/>
    <xf numFmtId="0" fontId="19" fillId="0" borderId="11" xfId="0" applyFont="1" applyBorder="1" applyAlignment="1" applyProtection="1">
      <alignment horizontal="center"/>
    </xf>
    <xf numFmtId="0" fontId="26" fillId="0" borderId="1" xfId="0" applyFont="1" applyFill="1" applyBorder="1" applyProtection="1"/>
    <xf numFmtId="0" fontId="19" fillId="0" borderId="1" xfId="0" applyFont="1" applyBorder="1" applyProtection="1"/>
    <xf numFmtId="0" fontId="26" fillId="0" borderId="13" xfId="0" applyFont="1" applyBorder="1" applyAlignment="1" applyProtection="1">
      <alignment horizontal="center"/>
    </xf>
    <xf numFmtId="0" fontId="19" fillId="0" borderId="0" xfId="0" applyFont="1" applyFill="1"/>
    <xf numFmtId="164" fontId="26" fillId="0" borderId="15" xfId="0" applyNumberFormat="1" applyFont="1" applyFill="1" applyBorder="1" applyAlignment="1">
      <alignment vertical="center"/>
    </xf>
    <xf numFmtId="0" fontId="26" fillId="0" borderId="15" xfId="0" applyFont="1" applyFill="1" applyBorder="1" applyAlignment="1">
      <alignment vertical="center"/>
    </xf>
    <xf numFmtId="164" fontId="26" fillId="0" borderId="16" xfId="0" applyNumberFormat="1" applyFont="1" applyFill="1" applyBorder="1" applyAlignment="1">
      <alignment vertical="center"/>
    </xf>
    <xf numFmtId="1" fontId="26" fillId="0" borderId="1" xfId="0" applyNumberFormat="1" applyFont="1" applyFill="1" applyBorder="1" applyAlignment="1" applyProtection="1">
      <alignment vertical="center"/>
    </xf>
    <xf numFmtId="167" fontId="26" fillId="0" borderId="1" xfId="5" applyNumberFormat="1" applyFont="1" applyFill="1" applyBorder="1" applyAlignment="1" applyProtection="1">
      <alignment vertical="center"/>
    </xf>
    <xf numFmtId="0" fontId="26" fillId="0" borderId="13" xfId="0" applyFont="1" applyFill="1" applyBorder="1" applyAlignment="1" applyProtection="1">
      <alignment vertical="center"/>
    </xf>
    <xf numFmtId="167" fontId="26" fillId="0" borderId="13" xfId="5" applyNumberFormat="1" applyFont="1" applyBorder="1" applyAlignment="1" applyProtection="1">
      <alignment horizontal="center" vertical="center"/>
    </xf>
    <xf numFmtId="0" fontId="22" fillId="20" borderId="1" xfId="0" applyFont="1" applyFill="1" applyBorder="1" applyAlignment="1" applyProtection="1">
      <alignment horizontal="right"/>
    </xf>
    <xf numFmtId="10" fontId="22" fillId="20" borderId="1" xfId="0" applyNumberFormat="1" applyFont="1" applyFill="1" applyBorder="1" applyAlignment="1" applyProtection="1">
      <alignment horizontal="right"/>
    </xf>
    <xf numFmtId="10" fontId="28" fillId="10" borderId="1" xfId="3" applyNumberFormat="1" applyFont="1" applyFill="1" applyBorder="1" applyAlignment="1" applyProtection="1">
      <alignment horizontal="center" vertical="top" wrapText="1"/>
    </xf>
    <xf numFmtId="0" fontId="40" fillId="13" borderId="0" xfId="2" applyFont="1" applyFill="1" applyAlignment="1" applyProtection="1">
      <alignment horizontal="left"/>
    </xf>
    <xf numFmtId="0" fontId="33" fillId="13" borderId="0" xfId="2" applyFont="1" applyFill="1" applyAlignment="1" applyProtection="1">
      <alignment horizontal="center"/>
    </xf>
    <xf numFmtId="0" fontId="28" fillId="0" borderId="0" xfId="2" applyFont="1" applyAlignment="1" applyProtection="1"/>
    <xf numFmtId="0" fontId="41" fillId="18" borderId="17" xfId="0" applyFont="1" applyFill="1" applyBorder="1" applyAlignment="1">
      <alignment horizontal="center" vertical="center" wrapText="1"/>
    </xf>
    <xf numFmtId="0" fontId="41" fillId="18" borderId="18" xfId="0" applyFont="1" applyFill="1" applyBorder="1" applyAlignment="1">
      <alignment horizontal="center" vertical="center" wrapText="1"/>
    </xf>
    <xf numFmtId="0" fontId="42" fillId="0" borderId="0" xfId="0" applyFont="1" applyBorder="1"/>
    <xf numFmtId="0" fontId="43" fillId="6" borderId="19" xfId="0" applyFont="1" applyFill="1" applyBorder="1" applyAlignment="1">
      <alignment horizontal="center" vertical="center" wrapText="1"/>
    </xf>
    <xf numFmtId="0" fontId="43" fillId="6" borderId="21" xfId="0" applyFont="1" applyFill="1" applyBorder="1" applyAlignment="1">
      <alignment horizontal="center" vertical="center" wrapText="1"/>
    </xf>
    <xf numFmtId="0" fontId="42" fillId="0" borderId="0" xfId="0" applyFont="1" applyBorder="1" applyAlignment="1">
      <alignment horizontal="center"/>
    </xf>
    <xf numFmtId="0" fontId="42" fillId="0" borderId="0" xfId="0" applyFont="1" applyBorder="1" applyAlignment="1">
      <alignment horizontal="center" vertical="center"/>
    </xf>
    <xf numFmtId="9" fontId="25" fillId="6" borderId="1" xfId="1" applyFont="1" applyFill="1" applyBorder="1" applyAlignment="1" applyProtection="1">
      <alignment horizontal="center" vertical="top" wrapText="1"/>
      <protection hidden="1"/>
    </xf>
    <xf numFmtId="167" fontId="22" fillId="20" borderId="1" xfId="5" applyNumberFormat="1" applyFont="1" applyFill="1" applyBorder="1" applyAlignment="1" applyProtection="1">
      <alignment horizontal="center"/>
    </xf>
    <xf numFmtId="167" fontId="26" fillId="4" borderId="1" xfId="5" applyNumberFormat="1" applyFont="1" applyFill="1" applyBorder="1" applyAlignment="1" applyProtection="1">
      <alignment horizontal="center"/>
    </xf>
    <xf numFmtId="0" fontId="19" fillId="0" borderId="11" xfId="0" applyFont="1" applyBorder="1" applyAlignment="1" applyProtection="1">
      <alignment horizontal="center"/>
      <protection locked="0"/>
    </xf>
    <xf numFmtId="0" fontId="24" fillId="5" borderId="1" xfId="0" applyFont="1" applyFill="1" applyBorder="1" applyAlignment="1" applyProtection="1">
      <alignment vertical="center" wrapText="1"/>
      <protection hidden="1"/>
    </xf>
    <xf numFmtId="9" fontId="24" fillId="5" borderId="1" xfId="1" applyFont="1" applyFill="1" applyBorder="1" applyAlignment="1" applyProtection="1">
      <alignment horizontal="center" vertical="center" wrapText="1"/>
      <protection hidden="1"/>
    </xf>
    <xf numFmtId="0" fontId="18" fillId="0" borderId="1" xfId="0" applyFont="1" applyBorder="1" applyAlignment="1" applyProtection="1">
      <alignment horizontal="center" vertical="center"/>
      <protection hidden="1"/>
    </xf>
    <xf numFmtId="0" fontId="0" fillId="0" borderId="0" xfId="0" applyProtection="1">
      <protection hidden="1"/>
    </xf>
    <xf numFmtId="0" fontId="25" fillId="6" borderId="1" xfId="0" applyFont="1" applyFill="1" applyBorder="1" applyAlignment="1" applyProtection="1">
      <alignment vertical="top" wrapText="1"/>
      <protection hidden="1"/>
    </xf>
    <xf numFmtId="0" fontId="18" fillId="6" borderId="1" xfId="0" applyFont="1" applyFill="1" applyBorder="1" applyAlignment="1" applyProtection="1">
      <alignment vertical="center" wrapText="1"/>
      <protection hidden="1"/>
    </xf>
    <xf numFmtId="0" fontId="25" fillId="6" borderId="1" xfId="0" applyFont="1" applyFill="1" applyBorder="1" applyAlignment="1" applyProtection="1">
      <alignment vertical="center" wrapText="1"/>
      <protection hidden="1"/>
    </xf>
    <xf numFmtId="0" fontId="25" fillId="0" borderId="1" xfId="0" applyFont="1" applyBorder="1" applyAlignment="1" applyProtection="1">
      <alignment vertical="top"/>
      <protection hidden="1"/>
    </xf>
    <xf numFmtId="0" fontId="25" fillId="0" borderId="1" xfId="0" applyFont="1" applyBorder="1" applyAlignment="1" applyProtection="1">
      <protection hidden="1"/>
    </xf>
    <xf numFmtId="0" fontId="25" fillId="0" borderId="1" xfId="0" applyFont="1" applyBorder="1" applyAlignment="1" applyProtection="1">
      <alignment vertical="top" wrapText="1"/>
      <protection hidden="1"/>
    </xf>
    <xf numFmtId="9" fontId="0" fillId="0" borderId="0" xfId="1" applyFont="1" applyProtection="1">
      <protection hidden="1"/>
    </xf>
    <xf numFmtId="0" fontId="44" fillId="22" borderId="0" xfId="0" applyFont="1" applyFill="1" applyAlignment="1" applyProtection="1">
      <protection locked="0"/>
    </xf>
    <xf numFmtId="0" fontId="0" fillId="22" borderId="0" xfId="0" applyFill="1" applyAlignment="1" applyProtection="1">
      <alignment vertical="center"/>
      <protection locked="0"/>
    </xf>
    <xf numFmtId="0" fontId="0" fillId="0" borderId="0" xfId="0" applyAlignment="1" applyProtection="1">
      <alignment vertical="center"/>
    </xf>
    <xf numFmtId="0" fontId="0" fillId="0" borderId="0" xfId="0" applyAlignment="1">
      <alignment vertical="center"/>
    </xf>
    <xf numFmtId="0" fontId="44" fillId="23" borderId="1" xfId="0" applyFont="1" applyFill="1" applyBorder="1" applyAlignment="1" applyProtection="1">
      <alignment horizontal="center"/>
    </xf>
    <xf numFmtId="0" fontId="44" fillId="23" borderId="1" xfId="0" applyFont="1" applyFill="1" applyBorder="1" applyAlignment="1" applyProtection="1">
      <alignment vertical="center"/>
    </xf>
    <xf numFmtId="0" fontId="0" fillId="24" borderId="0" xfId="0" applyFill="1" applyAlignment="1" applyProtection="1">
      <alignment vertical="center"/>
    </xf>
    <xf numFmtId="0" fontId="45" fillId="0" borderId="1" xfId="0" applyFont="1" applyBorder="1" applyAlignment="1" applyProtection="1">
      <alignment vertical="center"/>
      <protection locked="0"/>
    </xf>
    <xf numFmtId="0" fontId="19" fillId="0" borderId="1" xfId="0" applyFont="1" applyBorder="1" applyAlignment="1" applyProtection="1">
      <alignment horizontal="center"/>
      <protection locked="0"/>
    </xf>
    <xf numFmtId="0" fontId="19" fillId="0" borderId="1" xfId="0" applyFont="1" applyBorder="1" applyAlignment="1" applyProtection="1">
      <alignment vertical="center"/>
      <protection locked="0"/>
    </xf>
    <xf numFmtId="0" fontId="22" fillId="0" borderId="1" xfId="4" applyBorder="1" applyAlignment="1" applyProtection="1">
      <alignment horizontal="center" wrapText="1"/>
    </xf>
    <xf numFmtId="0" fontId="31" fillId="9" borderId="1" xfId="2" applyFont="1" applyFill="1" applyBorder="1" applyAlignment="1" applyProtection="1">
      <alignment horizontal="center" vertical="top" wrapText="1"/>
    </xf>
    <xf numFmtId="168" fontId="28" fillId="0" borderId="1" xfId="2" applyNumberFormat="1" applyFont="1" applyBorder="1" applyAlignment="1" applyProtection="1">
      <alignment horizontal="center" vertical="top"/>
      <protection locked="0"/>
    </xf>
    <xf numFmtId="0" fontId="17" fillId="0" borderId="1" xfId="0" applyFont="1" applyBorder="1" applyAlignment="1" applyProtection="1">
      <alignment horizontal="center" vertical="center"/>
      <protection hidden="1"/>
    </xf>
    <xf numFmtId="168" fontId="28" fillId="0" borderId="1" xfId="2" applyNumberFormat="1" applyFont="1" applyBorder="1" applyAlignment="1" applyProtection="1">
      <alignment horizontal="center" vertical="top"/>
    </xf>
    <xf numFmtId="0" fontId="19" fillId="0" borderId="0" xfId="0" applyFont="1" applyAlignment="1">
      <alignment wrapText="1"/>
    </xf>
    <xf numFmtId="0" fontId="28" fillId="0" borderId="1" xfId="2" applyFont="1" applyFill="1" applyBorder="1" applyAlignment="1" applyProtection="1">
      <alignment horizontal="center" vertical="top"/>
      <protection locked="0"/>
    </xf>
    <xf numFmtId="0" fontId="19" fillId="0" borderId="1" xfId="4" applyFont="1" applyFill="1" applyBorder="1" applyProtection="1">
      <protection locked="0"/>
    </xf>
    <xf numFmtId="0" fontId="19" fillId="0" borderId="1" xfId="0" applyFont="1" applyFill="1" applyBorder="1" applyAlignment="1" applyProtection="1">
      <alignment vertical="center"/>
      <protection locked="0"/>
    </xf>
    <xf numFmtId="0" fontId="28" fillId="8" borderId="0" xfId="2" applyFont="1" applyFill="1" applyAlignment="1" applyProtection="1">
      <alignment horizontal="center" vertical="center"/>
      <protection locked="0"/>
    </xf>
    <xf numFmtId="9" fontId="28" fillId="0" borderId="1" xfId="3" applyFont="1" applyFill="1" applyBorder="1" applyAlignment="1" applyProtection="1">
      <alignment horizontal="center" vertical="top"/>
      <protection locked="0"/>
    </xf>
    <xf numFmtId="0" fontId="28" fillId="0" borderId="0" xfId="2" applyFont="1" applyFill="1" applyAlignment="1" applyProtection="1">
      <alignment horizontal="center" vertical="top"/>
      <protection locked="0"/>
    </xf>
    <xf numFmtId="167" fontId="22" fillId="0" borderId="1" xfId="5" applyNumberFormat="1" applyFont="1" applyFill="1" applyBorder="1" applyAlignment="1" applyProtection="1">
      <alignment horizontal="right"/>
      <protection locked="0"/>
    </xf>
    <xf numFmtId="0" fontId="28" fillId="0" borderId="1" xfId="2" applyFont="1" applyFill="1" applyBorder="1" applyAlignment="1" applyProtection="1">
      <protection locked="0"/>
    </xf>
    <xf numFmtId="167" fontId="19" fillId="0" borderId="1" xfId="5" applyNumberFormat="1" applyFont="1" applyFill="1" applyBorder="1" applyAlignment="1" applyProtection="1">
      <alignment horizontal="center"/>
      <protection locked="0"/>
    </xf>
    <xf numFmtId="1" fontId="19" fillId="0" borderId="1" xfId="0" applyNumberFormat="1" applyFont="1" applyFill="1" applyBorder="1" applyAlignment="1" applyProtection="1">
      <alignment horizontal="center"/>
      <protection locked="0"/>
    </xf>
    <xf numFmtId="167" fontId="39" fillId="0" borderId="1" xfId="5" applyNumberFormat="1" applyFont="1" applyFill="1" applyBorder="1" applyAlignment="1" applyProtection="1">
      <alignment horizontal="center"/>
      <protection locked="0"/>
    </xf>
    <xf numFmtId="1" fontId="39" fillId="0" borderId="1" xfId="6" applyNumberFormat="1" applyFont="1" applyFill="1" applyBorder="1" applyAlignment="1" applyProtection="1">
      <alignment horizontal="center"/>
      <protection locked="0"/>
    </xf>
    <xf numFmtId="9" fontId="28" fillId="0" borderId="1" xfId="3" applyFont="1" applyBorder="1" applyAlignment="1" applyProtection="1">
      <alignment horizontal="center" vertical="top"/>
      <protection locked="0"/>
    </xf>
    <xf numFmtId="0" fontId="29" fillId="0" borderId="1" xfId="2" applyFont="1" applyBorder="1" applyAlignment="1" applyProtection="1">
      <alignment horizontal="center" vertical="top"/>
      <protection locked="0"/>
    </xf>
    <xf numFmtId="166" fontId="28" fillId="0" borderId="1" xfId="2" applyNumberFormat="1" applyFont="1" applyBorder="1" applyAlignment="1" applyProtection="1">
      <alignment horizontal="center" vertical="top"/>
      <protection locked="0"/>
    </xf>
    <xf numFmtId="0" fontId="0" fillId="0" borderId="0" xfId="0"/>
    <xf numFmtId="0" fontId="28" fillId="8" borderId="0" xfId="2" applyFont="1" applyFill="1" applyAlignment="1" applyProtection="1">
      <alignment horizontal="center" vertical="top"/>
      <protection locked="0"/>
    </xf>
    <xf numFmtId="0" fontId="28" fillId="11" borderId="1" xfId="2" applyFont="1" applyFill="1" applyBorder="1" applyAlignment="1" applyProtection="1">
      <alignment horizontal="center" vertical="top" wrapText="1"/>
      <protection locked="0"/>
    </xf>
    <xf numFmtId="0" fontId="29" fillId="0" borderId="1" xfId="2" applyFont="1" applyBorder="1" applyAlignment="1" applyProtection="1">
      <alignment horizontal="center" vertical="top" wrapText="1"/>
      <protection locked="0"/>
    </xf>
    <xf numFmtId="0" fontId="11" fillId="0" borderId="1" xfId="4" applyFont="1" applyFill="1" applyBorder="1" applyProtection="1">
      <protection locked="0"/>
    </xf>
    <xf numFmtId="0" fontId="22" fillId="0" borderId="6" xfId="4" applyFill="1" applyBorder="1" applyAlignment="1" applyProtection="1">
      <alignment horizontal="left"/>
      <protection locked="0"/>
    </xf>
    <xf numFmtId="0" fontId="22" fillId="0" borderId="3" xfId="4" applyFill="1" applyBorder="1" applyAlignment="1" applyProtection="1">
      <alignment horizontal="left"/>
      <protection locked="0"/>
    </xf>
    <xf numFmtId="0" fontId="6" fillId="0" borderId="7" xfId="4" applyFont="1" applyFill="1" applyBorder="1" applyAlignment="1" applyProtection="1">
      <alignment horizontal="left"/>
      <protection locked="0"/>
    </xf>
    <xf numFmtId="0" fontId="5" fillId="0" borderId="0" xfId="0" applyFont="1"/>
    <xf numFmtId="0" fontId="47" fillId="0" borderId="0" xfId="0" applyFont="1"/>
    <xf numFmtId="1" fontId="26" fillId="0" borderId="13" xfId="0" applyNumberFormat="1" applyFont="1" applyBorder="1" applyAlignment="1" applyProtection="1">
      <alignment horizontal="center"/>
    </xf>
    <xf numFmtId="0" fontId="0" fillId="0" borderId="0" xfId="0" applyAlignment="1">
      <alignment wrapText="1"/>
    </xf>
    <xf numFmtId="167" fontId="19" fillId="0" borderId="1" xfId="5" applyNumberFormat="1" applyFont="1" applyBorder="1" applyAlignment="1" applyProtection="1">
      <alignment horizontal="center"/>
    </xf>
    <xf numFmtId="0" fontId="5" fillId="0" borderId="1" xfId="0" applyFont="1" applyBorder="1"/>
    <xf numFmtId="0" fontId="22" fillId="0" borderId="1" xfId="0" applyFont="1" applyBorder="1" applyProtection="1">
      <protection hidden="1"/>
    </xf>
    <xf numFmtId="0" fontId="39" fillId="0" borderId="1" xfId="0" applyFont="1" applyBorder="1"/>
    <xf numFmtId="0" fontId="39" fillId="0" borderId="1" xfId="0" applyFont="1" applyBorder="1" applyProtection="1">
      <protection hidden="1"/>
    </xf>
    <xf numFmtId="0" fontId="5" fillId="3" borderId="0" xfId="0" applyFont="1" applyFill="1" applyAlignment="1" applyProtection="1">
      <alignment horizontal="center" vertical="center" wrapText="1"/>
      <protection hidden="1"/>
    </xf>
    <xf numFmtId="0" fontId="43" fillId="6" borderId="1" xfId="0" applyFont="1" applyFill="1" applyBorder="1" applyAlignment="1" applyProtection="1">
      <alignment vertical="center" wrapText="1"/>
      <protection hidden="1"/>
    </xf>
    <xf numFmtId="0" fontId="43" fillId="6" borderId="1" xfId="0" applyFont="1" applyFill="1" applyBorder="1" applyAlignment="1" applyProtection="1">
      <alignment horizontal="center" vertical="center" wrapText="1"/>
      <protection hidden="1"/>
    </xf>
    <xf numFmtId="0" fontId="43" fillId="6" borderId="20" xfId="0" applyFont="1" applyFill="1" applyBorder="1" applyAlignment="1" applyProtection="1">
      <alignment horizontal="center" vertical="center" wrapText="1"/>
      <protection hidden="1"/>
    </xf>
    <xf numFmtId="0" fontId="43" fillId="6" borderId="22" xfId="0" applyFont="1" applyFill="1" applyBorder="1" applyAlignment="1" applyProtection="1">
      <alignment vertical="center" wrapText="1"/>
      <protection hidden="1"/>
    </xf>
    <xf numFmtId="0" fontId="43" fillId="6" borderId="22" xfId="0" applyFont="1" applyFill="1" applyBorder="1" applyAlignment="1" applyProtection="1">
      <alignment horizontal="center" vertical="center" wrapText="1"/>
      <protection hidden="1"/>
    </xf>
    <xf numFmtId="0" fontId="43" fillId="6" borderId="23" xfId="0" applyFont="1" applyFill="1" applyBorder="1" applyAlignment="1" applyProtection="1">
      <alignment horizontal="center" vertical="center" wrapText="1"/>
      <protection hidden="1"/>
    </xf>
    <xf numFmtId="0" fontId="4" fillId="0" borderId="0" xfId="0" applyFont="1"/>
    <xf numFmtId="164" fontId="26" fillId="0" borderId="0" xfId="0" applyNumberFormat="1" applyFont="1" applyFill="1" applyBorder="1" applyAlignment="1">
      <alignment vertical="center"/>
    </xf>
    <xf numFmtId="9" fontId="26" fillId="0" borderId="1" xfId="1" applyFont="1" applyFill="1" applyBorder="1"/>
    <xf numFmtId="10" fontId="26" fillId="0" borderId="1" xfId="1" applyNumberFormat="1" applyFont="1" applyBorder="1"/>
    <xf numFmtId="10" fontId="26" fillId="0" borderId="1" xfId="5" applyNumberFormat="1" applyFont="1" applyBorder="1"/>
    <xf numFmtId="2" fontId="26" fillId="0" borderId="1" xfId="0" applyNumberFormat="1" applyFont="1" applyBorder="1"/>
    <xf numFmtId="169" fontId="48" fillId="25" borderId="11" xfId="0" applyNumberFormat="1" applyFont="1" applyFill="1" applyBorder="1" applyAlignment="1" applyProtection="1">
      <alignment horizontal="center"/>
    </xf>
    <xf numFmtId="17" fontId="19" fillId="0" borderId="1" xfId="0" applyNumberFormat="1" applyFont="1" applyBorder="1" applyAlignment="1">
      <alignment horizontal="center"/>
    </xf>
    <xf numFmtId="0" fontId="26" fillId="0" borderId="1" xfId="0" applyFont="1" applyBorder="1" applyAlignment="1" applyProtection="1">
      <alignment horizontal="center" vertical="center" wrapText="1"/>
    </xf>
    <xf numFmtId="0" fontId="26" fillId="0" borderId="13" xfId="0" applyFont="1" applyBorder="1" applyAlignment="1" applyProtection="1">
      <alignment horizontal="center" vertical="center" wrapText="1"/>
    </xf>
    <xf numFmtId="0" fontId="26" fillId="7" borderId="14" xfId="0" applyFont="1" applyFill="1" applyBorder="1" applyAlignment="1">
      <alignment horizontal="center" vertical="center" wrapText="1"/>
    </xf>
    <xf numFmtId="0" fontId="26" fillId="0" borderId="1" xfId="0" applyFont="1" applyBorder="1" applyAlignment="1">
      <alignment wrapText="1"/>
    </xf>
    <xf numFmtId="0" fontId="26" fillId="0" borderId="12" xfId="0" applyFont="1" applyBorder="1" applyAlignment="1" applyProtection="1">
      <alignment horizontal="center" vertical="center" wrapText="1"/>
    </xf>
    <xf numFmtId="0" fontId="5" fillId="0" borderId="24" xfId="0" applyFont="1" applyBorder="1"/>
    <xf numFmtId="0" fontId="22" fillId="0" borderId="24" xfId="0" applyFont="1" applyBorder="1" applyProtection="1">
      <protection hidden="1"/>
    </xf>
    <xf numFmtId="0" fontId="4" fillId="0" borderId="1" xfId="0" applyFont="1" applyBorder="1" applyProtection="1">
      <protection hidden="1"/>
    </xf>
    <xf numFmtId="0" fontId="19" fillId="0" borderId="7" xfId="0" applyFont="1" applyBorder="1" applyProtection="1">
      <protection locked="0"/>
    </xf>
    <xf numFmtId="167" fontId="19" fillId="0" borderId="7" xfId="5" applyNumberFormat="1" applyFont="1" applyBorder="1" applyAlignment="1" applyProtection="1">
      <alignment horizontal="center"/>
    </xf>
    <xf numFmtId="0" fontId="19" fillId="0" borderId="7" xfId="0" applyFont="1" applyBorder="1" applyProtection="1"/>
    <xf numFmtId="0" fontId="26" fillId="0" borderId="25" xfId="0" applyFont="1" applyBorder="1" applyAlignment="1" applyProtection="1">
      <alignment horizontal="center"/>
    </xf>
    <xf numFmtId="0" fontId="22" fillId="0" borderId="0" xfId="4" applyBorder="1" applyAlignment="1" applyProtection="1">
      <alignment horizontal="center" wrapText="1"/>
    </xf>
    <xf numFmtId="0" fontId="49" fillId="0" borderId="0" xfId="0" applyFont="1" applyAlignment="1" applyProtection="1">
      <alignment vertical="center"/>
      <protection locked="0"/>
    </xf>
    <xf numFmtId="0" fontId="49" fillId="0" borderId="0" xfId="0" applyFont="1" applyBorder="1" applyAlignment="1" applyProtection="1">
      <alignment horizontal="center" vertical="center" wrapText="1"/>
      <protection locked="0"/>
    </xf>
    <xf numFmtId="0" fontId="2" fillId="0" borderId="1" xfId="0" applyFont="1" applyBorder="1"/>
    <xf numFmtId="0" fontId="22" fillId="0" borderId="1" xfId="0" applyFont="1" applyBorder="1" applyProtection="1">
      <protection locked="0"/>
    </xf>
    <xf numFmtId="0" fontId="28" fillId="9" borderId="1" xfId="2" applyFont="1" applyFill="1" applyBorder="1" applyAlignment="1" applyProtection="1"/>
    <xf numFmtId="0" fontId="28" fillId="8" borderId="0" xfId="2" applyFont="1" applyFill="1" applyAlignment="1" applyProtection="1"/>
    <xf numFmtId="0" fontId="28" fillId="9" borderId="1" xfId="2" applyFont="1" applyFill="1" applyBorder="1" applyAlignment="1" applyProtection="1">
      <alignment horizontal="left" vertical="top" wrapText="1"/>
    </xf>
    <xf numFmtId="0" fontId="28" fillId="8" borderId="0" xfId="2" applyFont="1" applyFill="1" applyBorder="1" applyAlignment="1" applyProtection="1">
      <alignment horizontal="center"/>
    </xf>
    <xf numFmtId="0" fontId="29" fillId="9" borderId="1" xfId="0" applyFont="1" applyFill="1" applyBorder="1" applyAlignment="1" applyProtection="1">
      <alignment horizontal="left" vertical="top" wrapText="1"/>
    </xf>
    <xf numFmtId="0" fontId="22" fillId="15" borderId="1" xfId="4" applyFont="1" applyFill="1" applyBorder="1" applyProtection="1"/>
    <xf numFmtId="0" fontId="22" fillId="15" borderId="1" xfId="4" applyFill="1" applyBorder="1" applyProtection="1"/>
    <xf numFmtId="0" fontId="19" fillId="15" borderId="1" xfId="4" applyFont="1" applyFill="1" applyBorder="1" applyProtection="1"/>
    <xf numFmtId="0" fontId="26" fillId="15" borderId="1" xfId="4" applyFont="1" applyFill="1" applyBorder="1" applyProtection="1"/>
    <xf numFmtId="0" fontId="21" fillId="15" borderId="1" xfId="4" applyFont="1" applyFill="1" applyBorder="1" applyProtection="1"/>
    <xf numFmtId="0" fontId="22" fillId="0" borderId="1" xfId="4" applyBorder="1" applyProtection="1"/>
    <xf numFmtId="0" fontId="22" fillId="0" borderId="1" xfId="4" applyFont="1" applyBorder="1" applyProtection="1"/>
    <xf numFmtId="0" fontId="19" fillId="0" borderId="1" xfId="4" applyFont="1" applyBorder="1" applyProtection="1"/>
    <xf numFmtId="0" fontId="45" fillId="24" borderId="1" xfId="0" applyFont="1" applyFill="1" applyBorder="1" applyAlignment="1" applyProtection="1">
      <alignment vertical="center" wrapText="1"/>
    </xf>
    <xf numFmtId="0" fontId="26" fillId="2" borderId="9" xfId="0" applyFont="1" applyFill="1" applyBorder="1" applyAlignment="1" applyProtection="1">
      <alignment horizontal="center" wrapText="1"/>
    </xf>
    <xf numFmtId="0" fontId="26" fillId="2" borderId="10" xfId="0" applyFont="1" applyFill="1" applyBorder="1" applyAlignment="1" applyProtection="1">
      <alignment horizontal="center" wrapText="1"/>
    </xf>
    <xf numFmtId="0" fontId="26" fillId="2" borderId="1" xfId="0" applyFont="1" applyFill="1" applyBorder="1" applyAlignment="1" applyProtection="1">
      <alignment horizontal="center" wrapText="1"/>
    </xf>
    <xf numFmtId="0" fontId="26" fillId="2" borderId="7" xfId="0" applyFont="1" applyFill="1" applyBorder="1" applyAlignment="1" applyProtection="1">
      <alignment horizontal="center" wrapText="1"/>
    </xf>
    <xf numFmtId="169" fontId="48" fillId="26" borderId="11" xfId="0" applyNumberFormat="1" applyFont="1" applyFill="1" applyBorder="1" applyAlignment="1" applyProtection="1">
      <alignment horizontal="center"/>
      <protection locked="0"/>
    </xf>
    <xf numFmtId="0" fontId="22" fillId="0" borderId="1" xfId="4" applyBorder="1" applyAlignment="1" applyProtection="1">
      <alignment horizontal="center"/>
      <protection locked="0"/>
    </xf>
    <xf numFmtId="0" fontId="50" fillId="0" borderId="1" xfId="2" applyFont="1" applyBorder="1" applyAlignment="1" applyProtection="1">
      <alignment horizontal="center"/>
      <protection locked="0"/>
    </xf>
    <xf numFmtId="0" fontId="50" fillId="24" borderId="1" xfId="2" applyFont="1" applyFill="1" applyBorder="1" applyProtection="1">
      <alignment vertical="center"/>
    </xf>
    <xf numFmtId="0" fontId="1" fillId="0" borderId="1" xfId="0" applyFont="1" applyBorder="1"/>
    <xf numFmtId="170" fontId="26" fillId="0" borderId="13" xfId="5" applyNumberFormat="1" applyFont="1" applyFill="1" applyBorder="1" applyAlignment="1" applyProtection="1">
      <alignment vertical="center"/>
    </xf>
    <xf numFmtId="0" fontId="26" fillId="0" borderId="0" xfId="4" applyFont="1" applyBorder="1" applyAlignment="1" applyProtection="1">
      <alignment horizontal="center" vertical="center" wrapText="1"/>
    </xf>
    <xf numFmtId="0" fontId="29" fillId="8" borderId="1" xfId="0" applyFont="1" applyFill="1" applyBorder="1" applyAlignment="1" applyProtection="1">
      <alignment horizontal="left" vertical="top" wrapText="1"/>
      <protection locked="0"/>
    </xf>
    <xf numFmtId="0" fontId="29" fillId="8" borderId="1" xfId="0" applyFont="1" applyFill="1" applyBorder="1" applyAlignment="1" applyProtection="1">
      <alignment horizontal="left" vertical="top"/>
      <protection locked="0"/>
    </xf>
    <xf numFmtId="0" fontId="28" fillId="9" borderId="1" xfId="2" applyFont="1" applyFill="1" applyBorder="1" applyAlignment="1" applyProtection="1">
      <alignment horizontal="left"/>
    </xf>
    <xf numFmtId="1" fontId="29" fillId="0" borderId="7" xfId="2" applyNumberFormat="1" applyFont="1" applyBorder="1" applyAlignment="1" applyProtection="1">
      <alignment horizontal="center" vertical="top"/>
      <protection locked="0"/>
    </xf>
    <xf numFmtId="1" fontId="29" fillId="0" borderId="6" xfId="2" applyNumberFormat="1" applyFont="1" applyBorder="1" applyAlignment="1" applyProtection="1">
      <alignment horizontal="center" vertical="top"/>
      <protection locked="0"/>
    </xf>
    <xf numFmtId="1" fontId="29" fillId="0" borderId="3" xfId="2" applyNumberFormat="1" applyFont="1" applyBorder="1" applyAlignment="1" applyProtection="1">
      <alignment horizontal="center" vertical="top"/>
      <protection locked="0"/>
    </xf>
    <xf numFmtId="2" fontId="30" fillId="0" borderId="7" xfId="2" applyNumberFormat="1" applyFont="1" applyBorder="1" applyAlignment="1" applyProtection="1">
      <alignment horizontal="center" vertical="top"/>
      <protection locked="0"/>
    </xf>
    <xf numFmtId="2" fontId="30" fillId="0" borderId="6" xfId="2" applyNumberFormat="1" applyFont="1" applyBorder="1" applyAlignment="1" applyProtection="1">
      <alignment horizontal="center" vertical="top"/>
      <protection locked="0"/>
    </xf>
    <xf numFmtId="2" fontId="30" fillId="0" borderId="3" xfId="2" applyNumberFormat="1" applyFont="1" applyBorder="1" applyAlignment="1" applyProtection="1">
      <alignment horizontal="center" vertical="top"/>
      <protection locked="0"/>
    </xf>
    <xf numFmtId="1" fontId="29" fillId="4" borderId="7" xfId="2" applyNumberFormat="1" applyFont="1" applyFill="1" applyBorder="1" applyAlignment="1" applyProtection="1">
      <alignment horizontal="center" vertical="top"/>
      <protection locked="0"/>
    </xf>
    <xf numFmtId="1" fontId="29" fillId="4" borderId="6" xfId="2" applyNumberFormat="1" applyFont="1" applyFill="1" applyBorder="1" applyAlignment="1" applyProtection="1">
      <alignment horizontal="center" vertical="top"/>
      <protection locked="0"/>
    </xf>
    <xf numFmtId="1" fontId="29" fillId="4" borderId="3" xfId="2" applyNumberFormat="1" applyFont="1" applyFill="1" applyBorder="1" applyAlignment="1" applyProtection="1">
      <alignment horizontal="center" vertical="top"/>
      <protection locked="0"/>
    </xf>
    <xf numFmtId="0" fontId="28" fillId="9" borderId="1" xfId="2" applyFont="1" applyFill="1" applyBorder="1" applyAlignment="1" applyProtection="1"/>
    <xf numFmtId="0" fontId="34" fillId="14" borderId="1" xfId="4" applyFont="1" applyFill="1" applyBorder="1" applyAlignment="1" applyProtection="1">
      <alignment horizontal="center" wrapText="1"/>
      <protection locked="0"/>
    </xf>
    <xf numFmtId="0" fontId="22" fillId="14" borderId="1" xfId="4" applyFill="1" applyBorder="1" applyAlignment="1" applyProtection="1">
      <alignment horizontal="center"/>
    </xf>
    <xf numFmtId="0" fontId="22" fillId="14" borderId="7" xfId="4" applyFill="1" applyBorder="1" applyAlignment="1" applyProtection="1">
      <alignment horizontal="center"/>
    </xf>
    <xf numFmtId="0" fontId="22" fillId="14" borderId="6" xfId="4" applyFill="1" applyBorder="1" applyAlignment="1" applyProtection="1">
      <alignment horizontal="center"/>
    </xf>
    <xf numFmtId="0" fontId="22" fillId="14" borderId="3" xfId="4" applyFill="1" applyBorder="1" applyAlignment="1" applyProtection="1">
      <alignment horizontal="center"/>
    </xf>
    <xf numFmtId="0" fontId="26" fillId="16" borderId="0" xfId="4" applyFont="1" applyFill="1" applyAlignment="1" applyProtection="1">
      <alignment horizontal="left"/>
      <protection locked="0"/>
    </xf>
    <xf numFmtId="2" fontId="7" fillId="0" borderId="7" xfId="4" applyNumberFormat="1" applyFont="1" applyFill="1" applyBorder="1" applyAlignment="1" applyProtection="1">
      <alignment horizontal="center"/>
      <protection locked="0"/>
    </xf>
    <xf numFmtId="0" fontId="22" fillId="0" borderId="6" xfId="4" applyFill="1" applyBorder="1" applyAlignment="1" applyProtection="1">
      <alignment horizontal="center"/>
      <protection locked="0"/>
    </xf>
    <xf numFmtId="0" fontId="22" fillId="0" borderId="3" xfId="4" applyFill="1" applyBorder="1" applyAlignment="1" applyProtection="1">
      <alignment horizontal="center"/>
      <protection locked="0"/>
    </xf>
    <xf numFmtId="2" fontId="22" fillId="14" borderId="7" xfId="4" applyNumberFormat="1" applyFill="1" applyBorder="1" applyAlignment="1" applyProtection="1">
      <alignment horizontal="center"/>
    </xf>
    <xf numFmtId="2" fontId="19" fillId="14" borderId="7" xfId="4" applyNumberFormat="1" applyFont="1" applyFill="1" applyBorder="1" applyAlignment="1" applyProtection="1">
      <alignment horizontal="center"/>
    </xf>
    <xf numFmtId="2" fontId="22" fillId="19" borderId="7" xfId="4" applyNumberFormat="1" applyFill="1" applyBorder="1" applyAlignment="1" applyProtection="1">
      <alignment horizontal="center"/>
      <protection locked="0"/>
    </xf>
    <xf numFmtId="2" fontId="22" fillId="19" borderId="6" xfId="4" applyNumberFormat="1" applyFill="1" applyBorder="1" applyAlignment="1" applyProtection="1">
      <alignment horizontal="center"/>
      <protection locked="0"/>
    </xf>
    <xf numFmtId="2" fontId="22" fillId="19" borderId="3" xfId="4" applyNumberFormat="1" applyFill="1" applyBorder="1" applyAlignment="1" applyProtection="1">
      <alignment horizontal="center"/>
      <protection locked="0"/>
    </xf>
    <xf numFmtId="4" fontId="22" fillId="14" borderId="7" xfId="4" applyNumberFormat="1" applyFill="1" applyBorder="1" applyAlignment="1" applyProtection="1">
      <alignment horizontal="center"/>
    </xf>
    <xf numFmtId="4" fontId="22" fillId="14" borderId="6" xfId="4" applyNumberFormat="1" applyFill="1" applyBorder="1" applyAlignment="1" applyProtection="1">
      <alignment horizontal="center"/>
    </xf>
    <xf numFmtId="4" fontId="22" fillId="14" borderId="3" xfId="4" applyNumberFormat="1" applyFill="1" applyBorder="1" applyAlignment="1" applyProtection="1">
      <alignment horizontal="center"/>
    </xf>
    <xf numFmtId="10" fontId="22" fillId="14" borderId="7" xfId="4" applyNumberFormat="1" applyFill="1" applyBorder="1" applyAlignment="1" applyProtection="1">
      <alignment horizontal="center"/>
    </xf>
    <xf numFmtId="0" fontId="26" fillId="15" borderId="1" xfId="4" applyFont="1" applyFill="1" applyBorder="1" applyAlignment="1" applyProtection="1">
      <alignment horizontal="center"/>
      <protection locked="0"/>
    </xf>
    <xf numFmtId="0" fontId="7" fillId="0" borderId="1" xfId="4" applyFont="1" applyFill="1" applyBorder="1" applyAlignment="1" applyProtection="1">
      <alignment horizontal="center" wrapText="1"/>
      <protection locked="0"/>
    </xf>
    <xf numFmtId="0" fontId="22" fillId="0" borderId="1" xfId="4" applyFill="1" applyBorder="1" applyAlignment="1" applyProtection="1">
      <alignment horizontal="center"/>
      <protection locked="0"/>
    </xf>
    <xf numFmtId="2" fontId="26" fillId="14" borderId="7" xfId="4" applyNumberFormat="1" applyFont="1" applyFill="1" applyBorder="1" applyAlignment="1" applyProtection="1">
      <alignment horizontal="center"/>
    </xf>
    <xf numFmtId="0" fontId="26" fillId="14" borderId="6" xfId="4" applyFont="1" applyFill="1" applyBorder="1" applyAlignment="1" applyProtection="1">
      <alignment horizontal="center"/>
    </xf>
    <xf numFmtId="0" fontId="26" fillId="14" borderId="3" xfId="4" applyFont="1" applyFill="1" applyBorder="1" applyAlignment="1" applyProtection="1">
      <alignment horizontal="center"/>
    </xf>
    <xf numFmtId="2" fontId="22" fillId="0" borderId="7" xfId="4" applyNumberFormat="1" applyFill="1" applyBorder="1" applyAlignment="1" applyProtection="1">
      <alignment horizontal="center"/>
      <protection locked="0"/>
    </xf>
    <xf numFmtId="2" fontId="22" fillId="0" borderId="6" xfId="4" applyNumberFormat="1" applyFill="1" applyBorder="1" applyAlignment="1" applyProtection="1">
      <alignment horizontal="center"/>
      <protection locked="0"/>
    </xf>
    <xf numFmtId="2" fontId="22" fillId="0" borderId="3" xfId="4" applyNumberFormat="1" applyFill="1" applyBorder="1" applyAlignment="1" applyProtection="1">
      <alignment horizontal="center"/>
      <protection locked="0"/>
    </xf>
    <xf numFmtId="2" fontId="22" fillId="14" borderId="6" xfId="4" applyNumberFormat="1" applyFill="1" applyBorder="1" applyAlignment="1" applyProtection="1">
      <alignment horizontal="center"/>
    </xf>
    <xf numFmtId="2" fontId="22" fillId="14" borderId="3" xfId="4" applyNumberFormat="1" applyFill="1" applyBorder="1" applyAlignment="1" applyProtection="1">
      <alignment horizontal="center"/>
    </xf>
    <xf numFmtId="0" fontId="19" fillId="0" borderId="7" xfId="4" applyFont="1" applyBorder="1" applyAlignment="1" applyProtection="1">
      <alignment horizontal="center"/>
      <protection locked="0"/>
    </xf>
    <xf numFmtId="0" fontId="22" fillId="0" borderId="6" xfId="4" applyBorder="1" applyAlignment="1" applyProtection="1">
      <alignment horizontal="center"/>
      <protection locked="0"/>
    </xf>
    <xf numFmtId="0" fontId="22" fillId="0" borderId="3" xfId="4" applyBorder="1" applyAlignment="1" applyProtection="1">
      <alignment horizontal="center"/>
      <protection locked="0"/>
    </xf>
    <xf numFmtId="0" fontId="22" fillId="0" borderId="7" xfId="4" applyBorder="1" applyAlignment="1" applyProtection="1">
      <alignment horizontal="center"/>
      <protection locked="0"/>
    </xf>
    <xf numFmtId="0" fontId="8" fillId="0" borderId="7" xfId="4" applyFont="1" applyFill="1" applyBorder="1" applyAlignment="1" applyProtection="1">
      <alignment horizontal="center"/>
      <protection locked="0"/>
    </xf>
    <xf numFmtId="0" fontId="7" fillId="0" borderId="1" xfId="4" applyFont="1" applyBorder="1" applyAlignment="1" applyProtection="1">
      <alignment horizontal="center"/>
      <protection locked="0"/>
    </xf>
    <xf numFmtId="0" fontId="22" fillId="0" borderId="1" xfId="4" applyBorder="1" applyAlignment="1" applyProtection="1">
      <alignment horizontal="center"/>
      <protection locked="0"/>
    </xf>
    <xf numFmtId="0" fontId="16" fillId="0" borderId="7" xfId="4" applyFont="1" applyFill="1" applyBorder="1" applyAlignment="1" applyProtection="1">
      <alignment horizontal="center"/>
      <protection locked="0"/>
    </xf>
    <xf numFmtId="0" fontId="19" fillId="0" borderId="7" xfId="4" applyFont="1" applyFill="1" applyBorder="1" applyAlignment="1" applyProtection="1">
      <alignment horizontal="center"/>
      <protection locked="0"/>
    </xf>
    <xf numFmtId="0" fontId="9" fillId="0" borderId="7" xfId="4" applyFont="1" applyFill="1" applyBorder="1" applyAlignment="1" applyProtection="1">
      <alignment horizontal="center"/>
      <protection locked="0"/>
    </xf>
    <xf numFmtId="0" fontId="26" fillId="15" borderId="1" xfId="4" applyFont="1" applyFill="1" applyBorder="1" applyAlignment="1" applyProtection="1">
      <alignment horizontal="center" wrapText="1"/>
      <protection locked="0"/>
    </xf>
    <xf numFmtId="0" fontId="44" fillId="23" borderId="1" xfId="0" applyFont="1" applyFill="1" applyBorder="1" applyAlignment="1" applyProtection="1">
      <alignment horizontal="center"/>
    </xf>
    <xf numFmtId="0" fontId="45" fillId="0" borderId="1" xfId="0" applyFont="1" applyBorder="1" applyAlignment="1" applyProtection="1">
      <alignment horizontal="left" wrapText="1"/>
      <protection locked="0"/>
    </xf>
    <xf numFmtId="0" fontId="45" fillId="0" borderId="1" xfId="0" applyFont="1" applyBorder="1" applyAlignment="1" applyProtection="1">
      <alignment horizontal="left"/>
      <protection locked="0"/>
    </xf>
    <xf numFmtId="0" fontId="45" fillId="0" borderId="1" xfId="0" applyFont="1" applyBorder="1" applyAlignment="1" applyProtection="1">
      <alignment horizontal="center"/>
      <protection locked="0"/>
    </xf>
    <xf numFmtId="0" fontId="37" fillId="0" borderId="1" xfId="6" applyFont="1" applyBorder="1" applyAlignment="1" applyProtection="1">
      <alignment horizontal="left" vertical="center" wrapText="1"/>
      <protection locked="0"/>
    </xf>
    <xf numFmtId="0" fontId="37" fillId="0" borderId="1" xfId="6" applyFont="1" applyFill="1" applyBorder="1" applyAlignment="1" applyProtection="1">
      <alignment horizontal="left" vertical="center" wrapText="1"/>
      <protection locked="0"/>
    </xf>
    <xf numFmtId="0" fontId="26" fillId="16" borderId="0" xfId="4" applyFont="1" applyFill="1" applyBorder="1" applyAlignment="1" applyProtection="1">
      <alignment horizontal="left"/>
      <protection locked="0"/>
    </xf>
    <xf numFmtId="0" fontId="22" fillId="15" borderId="1" xfId="4" applyFont="1" applyFill="1" applyBorder="1" applyAlignment="1" applyProtection="1">
      <alignment horizontal="center" wrapText="1"/>
      <protection locked="0"/>
    </xf>
    <xf numFmtId="0" fontId="10" fillId="0" borderId="1" xfId="4" applyFont="1" applyBorder="1" applyAlignment="1" applyProtection="1">
      <alignment horizontal="left" wrapText="1"/>
      <protection locked="0"/>
    </xf>
    <xf numFmtId="0" fontId="22" fillId="0" borderId="1" xfId="4" applyFont="1" applyBorder="1" applyAlignment="1" applyProtection="1">
      <alignment horizontal="left" wrapText="1"/>
      <protection locked="0"/>
    </xf>
    <xf numFmtId="0" fontId="22" fillId="0" borderId="1" xfId="4" applyFont="1" applyBorder="1" applyAlignment="1" applyProtection="1">
      <alignment horizontal="center" wrapText="1"/>
      <protection locked="0"/>
    </xf>
    <xf numFmtId="0" fontId="26" fillId="0" borderId="2" xfId="4" applyFont="1" applyBorder="1" applyAlignment="1" applyProtection="1">
      <alignment horizontal="left"/>
      <protection locked="0"/>
    </xf>
    <xf numFmtId="0" fontId="22" fillId="0" borderId="7" xfId="4" applyBorder="1" applyAlignment="1" applyProtection="1">
      <alignment horizontal="center" wrapText="1"/>
      <protection locked="0"/>
    </xf>
    <xf numFmtId="0" fontId="22" fillId="0" borderId="6" xfId="4" applyBorder="1" applyAlignment="1" applyProtection="1">
      <alignment horizontal="center" wrapText="1"/>
      <protection locked="0"/>
    </xf>
    <xf numFmtId="0" fontId="22" fillId="0" borderId="3" xfId="4" applyBorder="1" applyAlignment="1" applyProtection="1">
      <alignment horizontal="center" wrapText="1"/>
      <protection locked="0"/>
    </xf>
    <xf numFmtId="0" fontId="26" fillId="16" borderId="8" xfId="4" applyFont="1" applyFill="1" applyBorder="1" applyAlignment="1" applyProtection="1">
      <alignment horizontal="left"/>
      <protection locked="0"/>
    </xf>
    <xf numFmtId="0" fontId="26" fillId="15" borderId="7" xfId="4" applyFont="1" applyFill="1" applyBorder="1" applyAlignment="1" applyProtection="1">
      <alignment horizontal="center"/>
      <protection locked="0"/>
    </xf>
    <xf numFmtId="0" fontId="26" fillId="15" borderId="6" xfId="4" applyFont="1" applyFill="1" applyBorder="1" applyAlignment="1" applyProtection="1">
      <alignment horizontal="center"/>
      <protection locked="0"/>
    </xf>
    <xf numFmtId="0" fontId="26" fillId="15" borderId="3" xfId="4" applyFont="1" applyFill="1" applyBorder="1" applyAlignment="1" applyProtection="1">
      <alignment horizontal="center"/>
      <protection locked="0"/>
    </xf>
    <xf numFmtId="0" fontId="3" fillId="0" borderId="7" xfId="4" applyFont="1" applyBorder="1" applyAlignment="1" applyProtection="1">
      <alignment horizontal="center" wrapText="1"/>
      <protection locked="0"/>
    </xf>
    <xf numFmtId="0" fontId="22" fillId="17" borderId="1" xfId="4" applyFont="1" applyFill="1" applyBorder="1" applyAlignment="1" applyProtection="1">
      <alignment horizontal="center" wrapText="1"/>
      <protection locked="0"/>
    </xf>
    <xf numFmtId="0" fontId="19" fillId="0" borderId="1" xfId="4" applyFont="1" applyBorder="1" applyAlignment="1" applyProtection="1">
      <alignment horizontal="left" wrapText="1"/>
      <protection locked="0"/>
    </xf>
    <xf numFmtId="0" fontId="6" fillId="0" borderId="7" xfId="4" applyFont="1" applyBorder="1" applyAlignment="1" applyProtection="1">
      <alignment horizontal="left" wrapText="1"/>
      <protection locked="0"/>
    </xf>
    <xf numFmtId="0" fontId="14" fillId="0" borderId="6" xfId="4" applyFont="1" applyBorder="1" applyAlignment="1" applyProtection="1">
      <alignment horizontal="left" wrapText="1"/>
      <protection locked="0"/>
    </xf>
    <xf numFmtId="0" fontId="14" fillId="0" borderId="3" xfId="4" applyFont="1" applyBorder="1" applyAlignment="1" applyProtection="1">
      <alignment horizontal="left" wrapText="1"/>
      <protection locked="0"/>
    </xf>
    <xf numFmtId="0" fontId="19" fillId="0" borderId="7" xfId="4" applyFont="1" applyBorder="1" applyAlignment="1" applyProtection="1">
      <alignment horizontal="left" wrapText="1"/>
      <protection locked="0"/>
    </xf>
    <xf numFmtId="0" fontId="19" fillId="0" borderId="6" xfId="4" applyFont="1" applyBorder="1" applyAlignment="1" applyProtection="1">
      <alignment horizontal="left" wrapText="1"/>
      <protection locked="0"/>
    </xf>
    <xf numFmtId="0" fontId="19" fillId="0" borderId="3" xfId="4" applyFont="1" applyBorder="1" applyAlignment="1" applyProtection="1">
      <alignment horizontal="left" wrapText="1"/>
      <protection locked="0"/>
    </xf>
    <xf numFmtId="0" fontId="13" fillId="0" borderId="6" xfId="4" applyFont="1" applyBorder="1" applyAlignment="1" applyProtection="1">
      <alignment horizontal="left" wrapText="1"/>
      <protection locked="0"/>
    </xf>
    <xf numFmtId="0" fontId="13" fillId="0" borderId="3" xfId="4" applyFont="1" applyBorder="1" applyAlignment="1" applyProtection="1">
      <alignment horizontal="left" wrapText="1"/>
      <protection locked="0"/>
    </xf>
    <xf numFmtId="0" fontId="11" fillId="0" borderId="1" xfId="4" applyFont="1" applyBorder="1" applyAlignment="1" applyProtection="1">
      <alignment horizontal="left" wrapText="1"/>
      <protection locked="0"/>
    </xf>
    <xf numFmtId="0" fontId="6" fillId="0" borderId="1" xfId="4" applyFont="1" applyBorder="1" applyAlignment="1" applyProtection="1">
      <alignment horizontal="left" wrapText="1"/>
      <protection locked="0"/>
    </xf>
    <xf numFmtId="0" fontId="15" fillId="0" borderId="1" xfId="4" applyFont="1" applyBorder="1" applyAlignment="1" applyProtection="1">
      <alignment horizontal="left" wrapText="1"/>
      <protection locked="0"/>
    </xf>
    <xf numFmtId="0" fontId="46" fillId="0" borderId="1" xfId="6" applyFont="1" applyFill="1" applyBorder="1" applyAlignment="1" applyProtection="1">
      <alignment horizontal="left" vertical="center" wrapText="1"/>
      <protection locked="0"/>
    </xf>
    <xf numFmtId="0" fontId="16" fillId="0" borderId="7" xfId="4" applyFont="1" applyBorder="1" applyAlignment="1" applyProtection="1">
      <alignment horizontal="left"/>
      <protection locked="0"/>
    </xf>
    <xf numFmtId="0" fontId="22" fillId="0" borderId="6" xfId="4" applyBorder="1" applyAlignment="1" applyProtection="1">
      <alignment horizontal="left"/>
      <protection locked="0"/>
    </xf>
    <xf numFmtId="0" fontId="22" fillId="0" borderId="3" xfId="4" applyBorder="1" applyAlignment="1" applyProtection="1">
      <alignment horizontal="left"/>
      <protection locked="0"/>
    </xf>
    <xf numFmtId="0" fontId="6" fillId="0" borderId="7" xfId="4" applyFont="1" applyBorder="1" applyAlignment="1" applyProtection="1">
      <alignment horizontal="left"/>
      <protection locked="0"/>
    </xf>
    <xf numFmtId="0" fontId="8" fillId="0" borderId="7" xfId="4" applyFont="1" applyBorder="1" applyAlignment="1" applyProtection="1">
      <alignment horizontal="left"/>
      <protection locked="0"/>
    </xf>
    <xf numFmtId="0" fontId="26" fillId="0" borderId="1" xfId="0" applyFont="1" applyFill="1" applyBorder="1" applyAlignment="1">
      <alignment horizontal="center" wrapText="1"/>
    </xf>
    <xf numFmtId="0" fontId="26" fillId="0" borderId="1" xfId="0" applyFont="1" applyBorder="1" applyAlignment="1">
      <alignment horizontal="center" wrapText="1"/>
    </xf>
    <xf numFmtId="0" fontId="26" fillId="0" borderId="1" xfId="0" applyFont="1" applyFill="1" applyBorder="1" applyAlignment="1">
      <alignment horizontal="center" vertical="center" wrapText="1"/>
    </xf>
    <xf numFmtId="0" fontId="26" fillId="0" borderId="2" xfId="0" applyFont="1" applyBorder="1" applyAlignment="1">
      <alignment horizontal="center" wrapText="1"/>
    </xf>
    <xf numFmtId="0" fontId="19" fillId="21" borderId="1" xfId="0" applyFont="1" applyFill="1" applyBorder="1" applyAlignment="1" applyProtection="1">
      <alignment horizontal="right"/>
      <protection hidden="1"/>
    </xf>
  </cellXfs>
  <cellStyles count="10">
    <cellStyle name="Comma" xfId="5" builtinId="3"/>
    <cellStyle name="Normal" xfId="0" builtinId="0"/>
    <cellStyle name="Normal 2" xfId="2" xr:uid="{00000000-0005-0000-0000-000002000000}"/>
    <cellStyle name="Normal 2 2" xfId="4" xr:uid="{00000000-0005-0000-0000-000003000000}"/>
    <cellStyle name="Normal 2 2 2" xfId="8" xr:uid="{00000000-0005-0000-0000-000004000000}"/>
    <cellStyle name="Normal 2 2 3" xfId="7" xr:uid="{00000000-0005-0000-0000-000005000000}"/>
    <cellStyle name="Normal 2 2 4" xfId="9" xr:uid="{00000000-0005-0000-0000-000006000000}"/>
    <cellStyle name="Normal 3" xfId="6" xr:uid="{00000000-0005-0000-0000-000007000000}"/>
    <cellStyle name="Percent" xfId="1" builtinId="5"/>
    <cellStyle name="Percent 2" xfId="3" xr:uid="{00000000-0005-0000-0000-00000900000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000"/>
        </patternFill>
      </fill>
    </dxf>
    <dxf>
      <font>
        <color rgb="FF9C0006"/>
      </font>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03027891/Desktop/LAEP/ffinal%20Copy%20of%20CET%20Version%20May_1%20B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12606067/Downloads/Policy%20and%20Other%20Docs/Policy/by%20Kaushik/Retail%20Approval%20M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ikram%20Rathi%20Data%20Backup/BIL/Blank%20CAM%20Final_Sept18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etails"/>
      <sheetName val="CAM"/>
      <sheetName val="Fin-1"/>
      <sheetName val="Fin-2"/>
      <sheetName val="Fin-3"/>
      <sheetName val="DSCR"/>
      <sheetName val="Banking"/>
      <sheetName val="Existing Loans"/>
      <sheetName val="Industry Margin"/>
      <sheetName val="VAT"/>
      <sheetName val="Deviation Sheet"/>
      <sheetName val="Sheet1"/>
      <sheetName val="Sheet3"/>
      <sheetName val="Sheet2"/>
      <sheetName val="Sheet4"/>
    </sheetNames>
    <sheetDataSet>
      <sheetData sheetId="0"/>
      <sheetData sheetId="1"/>
      <sheetData sheetId="2">
        <row r="92">
          <cell r="D92">
            <v>9.4025380655841477</v>
          </cell>
        </row>
      </sheetData>
      <sheetData sheetId="3"/>
      <sheetData sheetId="4"/>
      <sheetData sheetId="5">
        <row r="46">
          <cell r="D46">
            <v>2.442862251614061</v>
          </cell>
        </row>
      </sheetData>
      <sheetData sheetId="6">
        <row r="16">
          <cell r="Z16" t="str">
            <v xml:space="preserve">Current Account </v>
          </cell>
        </row>
        <row r="17">
          <cell r="Z17" t="str">
            <v>CC/OD Account</v>
          </cell>
          <cell r="AB17" t="str">
            <v>Y</v>
          </cell>
        </row>
        <row r="18">
          <cell r="Z18" t="str">
            <v>Saving Account</v>
          </cell>
          <cell r="AB18" t="str">
            <v>N</v>
          </cell>
        </row>
      </sheetData>
      <sheetData sheetId="7">
        <row r="9">
          <cell r="AE9" t="str">
            <v>Auto Loan (Non Commercial)</v>
          </cell>
          <cell r="AF9" t="str">
            <v>Secured</v>
          </cell>
        </row>
        <row r="10">
          <cell r="AE10" t="str">
            <v>Auto Loan (Commercial)</v>
          </cell>
          <cell r="AF10" t="str">
            <v>Unsecured</v>
          </cell>
        </row>
        <row r="11">
          <cell r="AE11" t="str">
            <v>Bill Discounted</v>
          </cell>
        </row>
        <row r="12">
          <cell r="AE12" t="str">
            <v>Business Loan</v>
          </cell>
        </row>
        <row r="13">
          <cell r="AE13" t="str">
            <v>Commercial Vehicle</v>
          </cell>
        </row>
        <row r="14">
          <cell r="AE14" t="str">
            <v>Currency Loan</v>
          </cell>
        </row>
        <row r="15">
          <cell r="AE15" t="str">
            <v>Equipment Loan</v>
          </cell>
          <cell r="AF15" t="str">
            <v>Live</v>
          </cell>
        </row>
        <row r="16">
          <cell r="AE16" t="str">
            <v>Home Loan</v>
          </cell>
          <cell r="AF16" t="str">
            <v>BT - Takeover</v>
          </cell>
        </row>
        <row r="17">
          <cell r="AE17" t="str">
            <v>Letter of Credit</v>
          </cell>
          <cell r="AF17" t="str">
            <v>Closed</v>
          </cell>
        </row>
        <row r="18">
          <cell r="AE18" t="str">
            <v>Loan Against Receivables</v>
          </cell>
          <cell r="AF18" t="str">
            <v>Will be closed</v>
          </cell>
        </row>
        <row r="19">
          <cell r="AE19" t="str">
            <v>Mortgage Loan (LAP)</v>
          </cell>
          <cell r="AF19" t="str">
            <v>Not to be obligated</v>
          </cell>
        </row>
        <row r="20">
          <cell r="AE20" t="str">
            <v>CC/OD Limit</v>
          </cell>
        </row>
        <row r="21">
          <cell r="AE21" t="str">
            <v>Personal Loan</v>
          </cell>
        </row>
        <row r="22">
          <cell r="AE22" t="str">
            <v>Term Loan (EMI)</v>
          </cell>
        </row>
        <row r="23">
          <cell r="AE23" t="str">
            <v>Term Loan (Prin + Int)</v>
          </cell>
        </row>
        <row r="24">
          <cell r="AE24" t="str">
            <v>Education Loan</v>
          </cell>
        </row>
        <row r="25">
          <cell r="AE25" t="str">
            <v>Moratorium Loan</v>
          </cell>
        </row>
        <row r="26">
          <cell r="AE26" t="str">
            <v>Structured Loan/Graded EMI</v>
          </cell>
        </row>
        <row r="27">
          <cell r="AE27" t="str">
            <v>Others</v>
          </cell>
        </row>
      </sheetData>
      <sheetData sheetId="8">
        <row r="1">
          <cell r="C1" t="str">
            <v>Manufacturer</v>
          </cell>
          <cell r="D1" t="str">
            <v>Wholesaler</v>
          </cell>
          <cell r="E1" t="str">
            <v>Retailer</v>
          </cell>
          <cell r="F1" t="str">
            <v>Services</v>
          </cell>
        </row>
        <row r="2">
          <cell r="B2" t="str">
            <v>Milling Product</v>
          </cell>
        </row>
        <row r="3">
          <cell r="A3" t="str">
            <v>Agriculture</v>
          </cell>
          <cell r="B3" t="str">
            <v>Spices and Grams</v>
          </cell>
        </row>
        <row r="4">
          <cell r="A4" t="str">
            <v>Agriculture</v>
          </cell>
          <cell r="B4" t="str">
            <v>Dry Fruits</v>
          </cell>
        </row>
        <row r="5">
          <cell r="A5" t="str">
            <v>Agriculture</v>
          </cell>
          <cell r="B5" t="str">
            <v>Fruits and Nurts and Vegatables</v>
          </cell>
        </row>
        <row r="6">
          <cell r="A6" t="str">
            <v>Agriculture</v>
          </cell>
          <cell r="B6" t="str">
            <v>Floriculture</v>
          </cell>
        </row>
        <row r="7">
          <cell r="A7" t="str">
            <v>Agriculture</v>
          </cell>
          <cell r="B7" t="str">
            <v>Spices and Grams</v>
          </cell>
        </row>
        <row r="8">
          <cell r="A8" t="str">
            <v>Agriculture</v>
          </cell>
          <cell r="B8" t="str">
            <v>Seed Related</v>
          </cell>
        </row>
        <row r="9">
          <cell r="A9" t="str">
            <v>Auto_Ancilliaries</v>
          </cell>
          <cell r="B9" t="str">
            <v>Auto Ancilliaries</v>
          </cell>
        </row>
        <row r="10">
          <cell r="A10" t="str">
            <v>Auto_Ancilliaries</v>
          </cell>
          <cell r="B10" t="str">
            <v>Bearings</v>
          </cell>
        </row>
        <row r="11">
          <cell r="A11" t="str">
            <v>Auto_Ancilliaries</v>
          </cell>
          <cell r="B11" t="str">
            <v>Storage Batteries</v>
          </cell>
        </row>
        <row r="12">
          <cell r="A12" t="str">
            <v>Auto_Ancilliaries</v>
          </cell>
          <cell r="B12" t="str">
            <v>Valves</v>
          </cell>
        </row>
        <row r="13">
          <cell r="A13" t="str">
            <v>Automobile_2W</v>
          </cell>
          <cell r="B13" t="str">
            <v>2 wheeler dealers and manufacturers including scooters, bikes etc</v>
          </cell>
        </row>
        <row r="14">
          <cell r="A14" t="str">
            <v>Automobile_4W</v>
          </cell>
          <cell r="B14" t="str">
            <v>Authorised car dealers, servicing, manufacturers</v>
          </cell>
        </row>
        <row r="15">
          <cell r="A15" t="str">
            <v>Aviation</v>
          </cell>
          <cell r="B15" t="str">
            <v>Maintenance and overhauling servicesl ground handling</v>
          </cell>
        </row>
        <row r="16">
          <cell r="A16" t="str">
            <v>Aviation</v>
          </cell>
          <cell r="B16" t="str">
            <v>Flight operator</v>
          </cell>
        </row>
        <row r="17">
          <cell r="A17" t="str">
            <v>Bicycle</v>
          </cell>
          <cell r="B17" t="str">
            <v>Cycle and Accessories</v>
          </cell>
        </row>
        <row r="18">
          <cell r="A18" t="str">
            <v>Cable_TV</v>
          </cell>
          <cell r="B18" t="str">
            <v>Cable and other pay TV services</v>
          </cell>
        </row>
        <row r="19">
          <cell r="A19" t="str">
            <v>Casting_and_Forgings</v>
          </cell>
          <cell r="B19" t="str">
            <v>Castings and Forgings</v>
          </cell>
        </row>
        <row r="20">
          <cell r="A20" t="str">
            <v>Cement</v>
          </cell>
          <cell r="B20" t="str">
            <v>Cement and Asbestos Products</v>
          </cell>
        </row>
        <row r="21">
          <cell r="A21" t="str">
            <v>Chemical_Machinery</v>
          </cell>
          <cell r="B21" t="str">
            <v>Industrial Machincery - Chemicals</v>
          </cell>
        </row>
        <row r="22">
          <cell r="A22" t="str">
            <v>Chemicals</v>
          </cell>
          <cell r="B22" t="str">
            <v>Chemicals, petrochemicals, specility chemicals</v>
          </cell>
        </row>
        <row r="23">
          <cell r="A23" t="str">
            <v>Chemicals</v>
          </cell>
          <cell r="B23" t="str">
            <v>Carbon black</v>
          </cell>
        </row>
        <row r="24">
          <cell r="A24" t="str">
            <v>Chemicals</v>
          </cell>
          <cell r="B24" t="str">
            <v>Caustic Soda</v>
          </cell>
        </row>
        <row r="25">
          <cell r="A25" t="str">
            <v>Chemicals</v>
          </cell>
          <cell r="B25" t="str">
            <v>Inorganic and Organic Chemicals</v>
          </cell>
        </row>
        <row r="26">
          <cell r="A26" t="str">
            <v>Coal</v>
          </cell>
          <cell r="B26" t="str">
            <v>Coal and Lignite, Minerals</v>
          </cell>
        </row>
        <row r="27">
          <cell r="A27" t="str">
            <v>Coffee</v>
          </cell>
          <cell r="B27" t="str">
            <v>Coffee Producers and coffee chains</v>
          </cell>
        </row>
        <row r="28">
          <cell r="A28" t="str">
            <v>Cold_Storage</v>
          </cell>
          <cell r="B28" t="str">
            <v>Cold storage chains</v>
          </cell>
        </row>
        <row r="29">
          <cell r="A29" t="str">
            <v>Commercial_Vehicle</v>
          </cell>
          <cell r="B29" t="str">
            <v>LCV, HCV, Commercial Vehicles</v>
          </cell>
        </row>
        <row r="30">
          <cell r="A30" t="str">
            <v>Computer_and_Peripherals</v>
          </cell>
          <cell r="B30" t="str">
            <v>Computers - Hardware Sales and service, networking and peripheral sales like UPS monitor etc</v>
          </cell>
        </row>
        <row r="31">
          <cell r="A31" t="str">
            <v>Computer_and_Peripherals</v>
          </cell>
          <cell r="B31" t="str">
            <v>Office Equipment, Networking</v>
          </cell>
        </row>
        <row r="32">
          <cell r="A32" t="str">
            <v>Construction</v>
          </cell>
          <cell r="B32" t="str">
            <v>Contractor</v>
          </cell>
        </row>
        <row r="33">
          <cell r="A33" t="str">
            <v>Construction</v>
          </cell>
          <cell r="B33" t="str">
            <v>Structurals</v>
          </cell>
        </row>
        <row r="34">
          <cell r="A34" t="str">
            <v>Construction</v>
          </cell>
          <cell r="B34" t="str">
            <v>Turnkey Services</v>
          </cell>
        </row>
        <row r="35">
          <cell r="A35" t="str">
            <v>Construction_Equipment</v>
          </cell>
          <cell r="B35" t="str">
            <v>Construction Equipment</v>
          </cell>
        </row>
        <row r="36">
          <cell r="A36" t="str">
            <v>Construction_Equipment</v>
          </cell>
          <cell r="B36" t="str">
            <v>Prime Movers</v>
          </cell>
        </row>
        <row r="37">
          <cell r="A37" t="str">
            <v>Consumer_Durables</v>
          </cell>
          <cell r="B37" t="str">
            <v>Electronic Equipment</v>
          </cell>
        </row>
        <row r="38">
          <cell r="A38" t="str">
            <v>Consumer_Durables</v>
          </cell>
          <cell r="B38" t="str">
            <v>Consumer Electronic Spares / Components</v>
          </cell>
        </row>
        <row r="39">
          <cell r="A39" t="str">
            <v>Cosmetics_and_Toiletries</v>
          </cell>
          <cell r="B39" t="str">
            <v>Perfumes, cosmetics, toiletries, hair oil, cream</v>
          </cell>
        </row>
        <row r="40">
          <cell r="A40" t="str">
            <v>Drug_Stores</v>
          </cell>
          <cell r="B40" t="str">
            <v>Drugs and pharmaceuticals, drug proprietaries and druggists sundries</v>
          </cell>
        </row>
        <row r="41">
          <cell r="A41" t="str">
            <v>Dyes_and_Pigments</v>
          </cell>
          <cell r="B41" t="str">
            <v>Dyes and Pigments</v>
          </cell>
        </row>
        <row r="42">
          <cell r="A42" t="str">
            <v>Edible_Oils</v>
          </cell>
          <cell r="B42" t="str">
            <v>Edible Oils</v>
          </cell>
        </row>
        <row r="43">
          <cell r="A43" t="str">
            <v>Education</v>
          </cell>
          <cell r="B43" t="str">
            <v>Education</v>
          </cell>
        </row>
        <row r="44">
          <cell r="A44" t="str">
            <v>Education</v>
          </cell>
          <cell r="B44" t="str">
            <v>Coaching Classes</v>
          </cell>
        </row>
        <row r="45">
          <cell r="A45" t="str">
            <v>Education</v>
          </cell>
          <cell r="B45" t="str">
            <v>Education Consulting</v>
          </cell>
        </row>
        <row r="46">
          <cell r="A46" t="str">
            <v>Electricals</v>
          </cell>
          <cell r="B46" t="str">
            <v>Electrical good and equipments</v>
          </cell>
        </row>
        <row r="47">
          <cell r="A47" t="str">
            <v>Electricals</v>
          </cell>
          <cell r="B47" t="str">
            <v>Electrical equipments</v>
          </cell>
        </row>
        <row r="48">
          <cell r="A48" t="str">
            <v>Engineering</v>
          </cell>
          <cell r="B48" t="str">
            <v>Engineering</v>
          </cell>
        </row>
        <row r="49">
          <cell r="A49" t="str">
            <v>Engineering</v>
          </cell>
          <cell r="B49" t="str">
            <v>Precision Dyes and Parts, Fasteners</v>
          </cell>
        </row>
        <row r="50">
          <cell r="A50" t="str">
            <v>Engineering</v>
          </cell>
          <cell r="B50" t="str">
            <v>Safety Prodycts</v>
          </cell>
        </row>
        <row r="51">
          <cell r="A51" t="str">
            <v>Entertainment_and_Leisure</v>
          </cell>
          <cell r="B51" t="str">
            <v>Recreation and Amusement parks, event management; gyms</v>
          </cell>
        </row>
        <row r="52">
          <cell r="A52" t="str">
            <v>Fertiliser</v>
          </cell>
          <cell r="B52" t="str">
            <v>Fertilisers</v>
          </cell>
        </row>
        <row r="53">
          <cell r="A53" t="str">
            <v>Film_Industry</v>
          </cell>
          <cell r="B53" t="str">
            <v>Entertainment and Medic content provider, motion picture production, distribution, exhibition</v>
          </cell>
        </row>
        <row r="54">
          <cell r="A54" t="str">
            <v>Financial_Services</v>
          </cell>
          <cell r="B54" t="str">
            <v>Finance relared companies and consultancies; advisory firms</v>
          </cell>
        </row>
        <row r="55">
          <cell r="A55" t="str">
            <v>FMCG</v>
          </cell>
          <cell r="B55" t="str">
            <v>Wholesales of food products</v>
          </cell>
        </row>
        <row r="56">
          <cell r="A56" t="str">
            <v>FMCG</v>
          </cell>
          <cell r="B56" t="str">
            <v>Disributor/Dealers</v>
          </cell>
        </row>
        <row r="57">
          <cell r="A57" t="str">
            <v>Food_Processing</v>
          </cell>
          <cell r="B57" t="str">
            <v>Grocery and starch related products</v>
          </cell>
        </row>
        <row r="58">
          <cell r="A58" t="str">
            <v>Food_Processing</v>
          </cell>
          <cell r="B58" t="str">
            <v>Soft drinks, bottled water, Non-alcoholic beverages</v>
          </cell>
        </row>
        <row r="59">
          <cell r="A59" t="str">
            <v>Food_Processing</v>
          </cell>
          <cell r="B59" t="str">
            <v>Food processing</v>
          </cell>
        </row>
        <row r="60">
          <cell r="A60" t="str">
            <v>Food_Processing</v>
          </cell>
          <cell r="B60" t="str">
            <v>Cocoa, Confectionary, Dairy packaged food, bakery</v>
          </cell>
        </row>
        <row r="61">
          <cell r="A61" t="str">
            <v>Food_Processing</v>
          </cell>
          <cell r="B61" t="str">
            <v>Food other than poultary and meat</v>
          </cell>
        </row>
        <row r="62">
          <cell r="A62" t="str">
            <v>Food_Processing</v>
          </cell>
          <cell r="B62" t="str">
            <v>Marine Foods, Soya bean products</v>
          </cell>
        </row>
        <row r="63">
          <cell r="A63" t="str">
            <v>Future_Rentals</v>
          </cell>
          <cell r="B63" t="str">
            <v>LRD, lease rentals, rental income</v>
          </cell>
        </row>
        <row r="64">
          <cell r="A64" t="str">
            <v>Gems_and_Jewellery</v>
          </cell>
          <cell r="B64" t="str">
            <v>Gems and jewellery</v>
          </cell>
        </row>
        <row r="65">
          <cell r="A65" t="str">
            <v>Glass</v>
          </cell>
          <cell r="B65" t="str">
            <v>Glass and Glass Products</v>
          </cell>
        </row>
        <row r="66">
          <cell r="A66" t="str">
            <v>Glass</v>
          </cell>
          <cell r="B66" t="str">
            <v>Glass and Glass Products - Labware</v>
          </cell>
        </row>
        <row r="67">
          <cell r="A67" t="str">
            <v>Handicrafts</v>
          </cell>
          <cell r="B67" t="str">
            <v>Manufacturing of handicrafts and selling of same; art work</v>
          </cell>
        </row>
        <row r="68">
          <cell r="A68" t="str">
            <v>Hospitals_and_Clinics</v>
          </cell>
          <cell r="B68" t="str">
            <v>Diagnostic Centre, Hospitals / Gyms / health Centre</v>
          </cell>
        </row>
        <row r="69">
          <cell r="A69" t="str">
            <v>Hotel_and_Restaurants</v>
          </cell>
          <cell r="B69" t="str">
            <v>Hotels and Restaurants</v>
          </cell>
        </row>
        <row r="70">
          <cell r="A70" t="str">
            <v>Industrial_Equipment_or_Machinery</v>
          </cell>
          <cell r="B70" t="str">
            <v>Refactory and Intermediates</v>
          </cell>
        </row>
        <row r="71">
          <cell r="A71" t="str">
            <v>Industrial_Equipment_or_Machinery</v>
          </cell>
          <cell r="B71" t="str">
            <v>Compressors</v>
          </cell>
        </row>
        <row r="72">
          <cell r="A72" t="str">
            <v>Industrial_Equipment_or_Machinery</v>
          </cell>
          <cell r="B72" t="str">
            <v>Industrial Machinery</v>
          </cell>
        </row>
        <row r="73">
          <cell r="A73" t="str">
            <v>Industrial_Equipment_or_Machinery</v>
          </cell>
          <cell r="B73" t="str">
            <v>Machine Tools</v>
          </cell>
        </row>
        <row r="74">
          <cell r="A74" t="str">
            <v>Industrial_Equipment_or_Machinery</v>
          </cell>
          <cell r="B74" t="str">
            <v>Pharma Machinery</v>
          </cell>
        </row>
        <row r="75">
          <cell r="A75" t="str">
            <v>Industrial_Equipment_or_Machinery</v>
          </cell>
          <cell r="B75" t="str">
            <v>Abrasives and Grinding</v>
          </cell>
        </row>
        <row r="76">
          <cell r="A76" t="str">
            <v>Industrial_Equipment_or_Machinery</v>
          </cell>
          <cell r="B76" t="str">
            <v>Engines</v>
          </cell>
        </row>
        <row r="77">
          <cell r="A77" t="str">
            <v>Industrial_Equipment_or_Machinery</v>
          </cell>
          <cell r="B77" t="str">
            <v>Industrial Furnaces</v>
          </cell>
        </row>
        <row r="78">
          <cell r="A78" t="str">
            <v>Industrial_Equipment_or_Machinery</v>
          </cell>
          <cell r="B78" t="str">
            <v>Material Handling Equipment</v>
          </cell>
        </row>
        <row r="79">
          <cell r="A79" t="str">
            <v>Industrial_Equipment_or_Machinery</v>
          </cell>
          <cell r="B79" t="str">
            <v>Switching Appratus</v>
          </cell>
        </row>
        <row r="80">
          <cell r="A80" t="str">
            <v>Industrial_Equipment_or_Machinery</v>
          </cell>
          <cell r="B80" t="str">
            <v>Pumps</v>
          </cell>
        </row>
        <row r="81">
          <cell r="A81" t="str">
            <v>Industrial_Equipment_or_Machinery</v>
          </cell>
          <cell r="B81" t="str">
            <v>Welding Machinery</v>
          </cell>
        </row>
        <row r="82">
          <cell r="A82" t="str">
            <v>Industrial_Equipment_or_Machinery</v>
          </cell>
          <cell r="B82" t="str">
            <v>Electrodes and Graphite</v>
          </cell>
        </row>
        <row r="83">
          <cell r="A83" t="str">
            <v>Industrial_Equipment_or_Machinery</v>
          </cell>
          <cell r="B83" t="str">
            <v>General Purpose Machinery</v>
          </cell>
        </row>
        <row r="84">
          <cell r="A84" t="str">
            <v>Internet_or_Broadband_Services</v>
          </cell>
          <cell r="B84" t="str">
            <v>Internet Services, Others</v>
          </cell>
        </row>
        <row r="85">
          <cell r="A85" t="str">
            <v>IT_or_Software_or_ITES_or_BPO_or_KPO</v>
          </cell>
          <cell r="B85" t="str">
            <v>Computer Software and Education and post production animation</v>
          </cell>
        </row>
        <row r="86">
          <cell r="A86" t="str">
            <v>IT_or_Software_or_ITES_or_BPO_or_KPO</v>
          </cell>
          <cell r="B86" t="str">
            <v>ITES / Call Centres</v>
          </cell>
        </row>
        <row r="87">
          <cell r="A87" t="str">
            <v>IT_or_Software_or_ITES_or_BPO_or_KPO</v>
          </cell>
          <cell r="B87" t="str">
            <v>ERP / any type of protecting systems / anti virus</v>
          </cell>
        </row>
        <row r="88">
          <cell r="A88" t="str">
            <v>Jute</v>
          </cell>
          <cell r="B88" t="str">
            <v>Jute</v>
          </cell>
        </row>
        <row r="89">
          <cell r="A89" t="str">
            <v>Laundary_and_Surface_Care</v>
          </cell>
          <cell r="B89" t="str">
            <v>Laundary services and management of washing etc</v>
          </cell>
        </row>
        <row r="90">
          <cell r="A90" t="str">
            <v>Leather</v>
          </cell>
          <cell r="B90" t="str">
            <v>Foorwear bags</v>
          </cell>
        </row>
        <row r="91">
          <cell r="A91" t="str">
            <v>Leather</v>
          </cell>
          <cell r="B91" t="str">
            <v>Luggage and Leather Goods / other leather prodycts</v>
          </cell>
        </row>
        <row r="92">
          <cell r="A92" t="str">
            <v>Liquor_or_Breweries_or_imfi</v>
          </cell>
          <cell r="B92" t="str">
            <v>Beer, Wine and Distilled Alcoholic Beverages</v>
          </cell>
        </row>
        <row r="93">
          <cell r="A93" t="str">
            <v>Liquor_or_Breweries_or_imfi</v>
          </cell>
          <cell r="B93" t="str">
            <v>Breweries, Distilleries</v>
          </cell>
        </row>
        <row r="94">
          <cell r="A94" t="str">
            <v>Live_Stock</v>
          </cell>
          <cell r="B94" t="str">
            <v>Animal Feed</v>
          </cell>
        </row>
        <row r="95">
          <cell r="A95" t="str">
            <v>Logistics</v>
          </cell>
          <cell r="B95" t="str">
            <v>Courier - MNC Cos/</v>
          </cell>
        </row>
        <row r="96">
          <cell r="A96" t="str">
            <v>Logistics</v>
          </cell>
          <cell r="B96" t="str">
            <v>Courier - Local</v>
          </cell>
        </row>
        <row r="97">
          <cell r="A97" t="str">
            <v>Media_or_Entertainment_TV_Broadcasting</v>
          </cell>
          <cell r="B97" t="str">
            <v>Media, Advertising and Broadcasting, Animation and Post production</v>
          </cell>
        </row>
        <row r="98">
          <cell r="A98" t="str">
            <v>Medical_or_Pharma_Equipments</v>
          </cell>
          <cell r="B98" t="str">
            <v>Medical Equipment</v>
          </cell>
        </row>
        <row r="99">
          <cell r="A99" t="str">
            <v>Medical_or_Pharma_Equipments</v>
          </cell>
          <cell r="B99" t="str">
            <v>Medical Supplies</v>
          </cell>
        </row>
        <row r="100">
          <cell r="A100" t="str">
            <v>Metals_aluminium</v>
          </cell>
          <cell r="B100" t="str">
            <v>Aluminium and Aluminium Products (manufacturers)</v>
          </cell>
        </row>
        <row r="101">
          <cell r="A101" t="str">
            <v>Metals_copper</v>
          </cell>
          <cell r="B101" t="str">
            <v>Copper and Copper Products</v>
          </cell>
        </row>
        <row r="102">
          <cell r="A102" t="str">
            <v>Metals_Iron_and_Steel</v>
          </cell>
          <cell r="B102" t="str">
            <v>Iron, Steel &amp; Steel Alloys, Wires and Cables</v>
          </cell>
        </row>
        <row r="103">
          <cell r="A103" t="str">
            <v>Metals_others</v>
          </cell>
          <cell r="B103" t="str">
            <v>other than iron and steel, zince, copper aluminium</v>
          </cell>
        </row>
        <row r="104">
          <cell r="A104" t="str">
            <v>Metals_zinc</v>
          </cell>
          <cell r="B104" t="str">
            <v>Zinc</v>
          </cell>
        </row>
        <row r="105">
          <cell r="A105" t="str">
            <v>Mining</v>
          </cell>
          <cell r="B105" t="str">
            <v>Mining</v>
          </cell>
        </row>
        <row r="106">
          <cell r="A106" t="str">
            <v>Others</v>
          </cell>
          <cell r="B106" t="str">
            <v>Industries not classified elsewhere</v>
          </cell>
        </row>
        <row r="107">
          <cell r="A107" t="str">
            <v>Pollution</v>
          </cell>
          <cell r="B107" t="str">
            <v>Pollution Control</v>
          </cell>
        </row>
        <row r="108">
          <cell r="A108" t="str">
            <v>Packaging</v>
          </cell>
          <cell r="B108" t="str">
            <v>Packaging Material</v>
          </cell>
        </row>
        <row r="109">
          <cell r="A109" t="str">
            <v>Packaging</v>
          </cell>
          <cell r="B109" t="str">
            <v>Plastic Packaging Goods</v>
          </cell>
        </row>
        <row r="110">
          <cell r="A110" t="str">
            <v>Paints</v>
          </cell>
          <cell r="B110" t="str">
            <v>Paints and Varnishes</v>
          </cell>
        </row>
        <row r="111">
          <cell r="A111" t="str">
            <v>Paints</v>
          </cell>
          <cell r="B111" t="str">
            <v>Paints Equipment</v>
          </cell>
        </row>
        <row r="112">
          <cell r="A112" t="str">
            <v>Paper</v>
          </cell>
          <cell r="B112" t="str">
            <v>Paper and Paper Products</v>
          </cell>
        </row>
        <row r="113">
          <cell r="A113" t="str">
            <v>Pesticides</v>
          </cell>
          <cell r="B113" t="str">
            <v>Pesticied</v>
          </cell>
        </row>
        <row r="114">
          <cell r="A114" t="str">
            <v>Petroleum_Productdealer</v>
          </cell>
          <cell r="B114" t="str">
            <v>Crude Oil and Natural Gas</v>
          </cell>
        </row>
        <row r="115">
          <cell r="A115" t="str">
            <v>Petroleum_Productdealer</v>
          </cell>
          <cell r="B115" t="str">
            <v>Petroleum Products, LPG Dealers</v>
          </cell>
        </row>
        <row r="116">
          <cell r="A116" t="str">
            <v>Petroleum_Productdealer</v>
          </cell>
          <cell r="B116" t="str">
            <v>Lubricants / Gas Cyliners</v>
          </cell>
        </row>
        <row r="117">
          <cell r="A117" t="str">
            <v>Pharmaceuticals</v>
          </cell>
          <cell r="B117" t="str">
            <v>Biotech, Research</v>
          </cell>
        </row>
        <row r="118">
          <cell r="A118" t="str">
            <v>Pharmaceuticals</v>
          </cell>
          <cell r="B118" t="str">
            <v>CRAMS / Formulations / API / Ayurveda / Bulk Drugs</v>
          </cell>
        </row>
        <row r="119">
          <cell r="A119" t="str">
            <v>Photographic_and_Allied_Products</v>
          </cell>
          <cell r="B119" t="str">
            <v>Photgraphic and Allied Products</v>
          </cell>
        </row>
        <row r="120">
          <cell r="A120" t="str">
            <v>Pipes</v>
          </cell>
          <cell r="B120" t="str">
            <v>Manufacturing and sales of pipes, PVC including dealers</v>
          </cell>
        </row>
        <row r="121">
          <cell r="A121" t="str">
            <v>Plastics</v>
          </cell>
          <cell r="B121" t="str">
            <v>Polymers</v>
          </cell>
        </row>
        <row r="122">
          <cell r="A122" t="str">
            <v>Plastics</v>
          </cell>
          <cell r="B122" t="str">
            <v>Plastic, Films</v>
          </cell>
        </row>
        <row r="123">
          <cell r="A123" t="str">
            <v>Plastics</v>
          </cell>
          <cell r="B123" t="str">
            <v>Plastic tubes and sheets and other plastic products, plastic resins, thermoplastics</v>
          </cell>
        </row>
        <row r="124">
          <cell r="A124" t="str">
            <v>Poultry</v>
          </cell>
          <cell r="B124" t="str">
            <v>Poultry and Meat Products</v>
          </cell>
        </row>
        <row r="125">
          <cell r="A125" t="str">
            <v>Power</v>
          </cell>
          <cell r="B125" t="str">
            <v>Motors, Generator and pumps and other power equipments</v>
          </cell>
        </row>
        <row r="126">
          <cell r="A126" t="str">
            <v>Power</v>
          </cell>
          <cell r="B126" t="str">
            <v>Transformers</v>
          </cell>
        </row>
        <row r="127">
          <cell r="A127" t="str">
            <v>Power</v>
          </cell>
          <cell r="B127" t="str">
            <v>Transmission line towers and equipment</v>
          </cell>
        </row>
        <row r="128">
          <cell r="A128" t="str">
            <v>Printing_and_Publishing</v>
          </cell>
          <cell r="B128" t="str">
            <v>Printing machinery</v>
          </cell>
        </row>
        <row r="129">
          <cell r="A129" t="str">
            <v>Printing_and_Publishing</v>
          </cell>
          <cell r="B129" t="str">
            <v>Publishing</v>
          </cell>
        </row>
        <row r="130">
          <cell r="A130" t="str">
            <v>Professional_Services</v>
          </cell>
          <cell r="B130" t="str">
            <v>Legal Services, Solicitor firms, Public Relations, Professional / Consultants / specialised dance schools</v>
          </cell>
        </row>
        <row r="131">
          <cell r="A131" t="str">
            <v>Professional_Services</v>
          </cell>
          <cell r="B131" t="str">
            <v>Technical Consultancy and Engg services, IT consulting, salaried employees, doctors, only rental income</v>
          </cell>
        </row>
        <row r="132">
          <cell r="A132" t="str">
            <v>Professional_Services</v>
          </cell>
          <cell r="B132" t="str">
            <v>Executive search / manpower servicess, hostel management</v>
          </cell>
        </row>
        <row r="133">
          <cell r="A133" t="str">
            <v>Professional_Services</v>
          </cell>
          <cell r="B133" t="str">
            <v>Tax &amp; Audit, Architects</v>
          </cell>
        </row>
        <row r="134">
          <cell r="A134" t="str">
            <v>Professional_Services</v>
          </cell>
          <cell r="B134" t="str">
            <v>HR &amp; A / Medical Transcriptions</v>
          </cell>
        </row>
        <row r="135">
          <cell r="A135" t="str">
            <v>Real_Estate</v>
          </cell>
          <cell r="B135" t="str">
            <v>Commercial residential industrial buildings</v>
          </cell>
        </row>
        <row r="136">
          <cell r="A136" t="str">
            <v>Real_Estate</v>
          </cell>
          <cell r="B136" t="str">
            <v>Brokers and Agents</v>
          </cell>
        </row>
        <row r="137">
          <cell r="A137" t="str">
            <v>Retail</v>
          </cell>
          <cell r="B137" t="str">
            <v>Multibrand Stores</v>
          </cell>
        </row>
        <row r="138">
          <cell r="A138" t="str">
            <v>Retail</v>
          </cell>
          <cell r="B138" t="str">
            <v>General Merchandise Stores / Kiryana Stores, grocery stores etc</v>
          </cell>
        </row>
        <row r="139">
          <cell r="A139" t="str">
            <v>Retail</v>
          </cell>
          <cell r="B139" t="str">
            <v>General Merchandise stores</v>
          </cell>
        </row>
        <row r="140">
          <cell r="A140" t="str">
            <v>Rubber_Natural</v>
          </cell>
          <cell r="B140" t="str">
            <v>Rubber and Rubber products</v>
          </cell>
        </row>
        <row r="141">
          <cell r="A141" t="str">
            <v>Soaps_and_Detergents</v>
          </cell>
          <cell r="B141" t="str">
            <v>Detergent and intermediaries</v>
          </cell>
        </row>
        <row r="142">
          <cell r="A142" t="str">
            <v>Soaps_and_Detergents</v>
          </cell>
          <cell r="B142" t="str">
            <v>Personal Care</v>
          </cell>
        </row>
        <row r="143">
          <cell r="A143" t="str">
            <v>Soaps_and_Detergents</v>
          </cell>
          <cell r="B143" t="str">
            <v>Manufacturers of toiler soaps, detergents, shampoos, toothpaste, shaving products, shoe polish and household accessories</v>
          </cell>
        </row>
        <row r="144">
          <cell r="A144" t="str">
            <v>Speciality</v>
          </cell>
          <cell r="B144" t="str">
            <v>Books, office supplies and stationery</v>
          </cell>
        </row>
        <row r="145">
          <cell r="A145" t="str">
            <v>Speciality</v>
          </cell>
          <cell r="B145" t="str">
            <v>Hobby, Toy, Game, Camera and Photographic Supply Stores</v>
          </cell>
        </row>
        <row r="146">
          <cell r="A146" t="str">
            <v>Speciality</v>
          </cell>
          <cell r="B146" t="str">
            <v>Sports Goods, Sports Academy</v>
          </cell>
        </row>
        <row r="147">
          <cell r="A147" t="str">
            <v>Speciality</v>
          </cell>
          <cell r="B147" t="str">
            <v>Home Furnishing / Kitchen and household hardware</v>
          </cell>
        </row>
        <row r="148">
          <cell r="A148" t="str">
            <v>Speciality</v>
          </cell>
          <cell r="B148" t="str">
            <v>Opticians</v>
          </cell>
        </row>
        <row r="149">
          <cell r="A149" t="str">
            <v>Speciality</v>
          </cell>
          <cell r="B149" t="str">
            <v>Home Appliances / Kitchen Appliances</v>
          </cell>
        </row>
        <row r="150">
          <cell r="A150" t="str">
            <v>Sugar</v>
          </cell>
          <cell r="B150" t="str">
            <v>Sugar</v>
          </cell>
        </row>
        <row r="151">
          <cell r="A151" t="str">
            <v>Tea</v>
          </cell>
          <cell r="B151" t="str">
            <v>Tea</v>
          </cell>
        </row>
        <row r="152">
          <cell r="A152" t="str">
            <v>Telecom_and_Telecom_Products</v>
          </cell>
          <cell r="B152" t="str">
            <v>Other communication services (telex, wireless, fax, pager, other telephone / communication services) mobile phones retail wholesale seller</v>
          </cell>
        </row>
        <row r="153">
          <cell r="A153" t="str">
            <v>Textile_Machinery</v>
          </cell>
          <cell r="B153" t="str">
            <v>Textile machinery</v>
          </cell>
        </row>
        <row r="154">
          <cell r="A154" t="str">
            <v>Textile_Furnishing</v>
          </cell>
          <cell r="B154" t="str">
            <v>Home furnishing</v>
          </cell>
        </row>
        <row r="155">
          <cell r="A155" t="str">
            <v>Textile_Processing</v>
          </cell>
          <cell r="B155" t="str">
            <v>Dyeing, cutting, stitching, any other process</v>
          </cell>
        </row>
        <row r="156">
          <cell r="A156" t="str">
            <v>Textile_Yarn</v>
          </cell>
          <cell r="B156" t="str">
            <v>Textiles, Blended Yarn</v>
          </cell>
        </row>
        <row r="157">
          <cell r="A157" t="str">
            <v>Textile_Garments_and_Apparels</v>
          </cell>
          <cell r="B157" t="str">
            <v>Readymade garments</v>
          </cell>
        </row>
        <row r="158">
          <cell r="A158" t="str">
            <v>Textile_Fabric</v>
          </cell>
          <cell r="B158" t="str">
            <v>Cotton, synthetic, blended, knitted and silk fabric or cloth</v>
          </cell>
        </row>
        <row r="159">
          <cell r="A159" t="str">
            <v>Textile_Ginning</v>
          </cell>
          <cell r="B159" t="str">
            <v>Ginning of cotton</v>
          </cell>
        </row>
        <row r="160">
          <cell r="A160" t="str">
            <v>Textile_Others</v>
          </cell>
          <cell r="B160" t="str">
            <v>Textile other than mentioned above</v>
          </cell>
        </row>
        <row r="161">
          <cell r="A161" t="str">
            <v>Textile_Synthetic</v>
          </cell>
          <cell r="B161" t="str">
            <v>Silk, PSF, VSF, nylon</v>
          </cell>
        </row>
        <row r="162">
          <cell r="A162" t="str">
            <v>Textile_Synthetic</v>
          </cell>
          <cell r="B162" t="str">
            <v>Woolen</v>
          </cell>
        </row>
        <row r="163">
          <cell r="A163" t="str">
            <v>Tiles_Ceramic_or_Building_Construction_Material</v>
          </cell>
          <cell r="B163" t="str">
            <v>Construction materials, ceramic tiles</v>
          </cell>
        </row>
        <row r="164">
          <cell r="A164" t="str">
            <v>Tiles_Ceramic_or_Building_Construction_Material</v>
          </cell>
          <cell r="B164" t="str">
            <v>Marble and Granite</v>
          </cell>
        </row>
        <row r="165">
          <cell r="A165" t="str">
            <v>Timber_and_Timber_Products</v>
          </cell>
          <cell r="B165" t="str">
            <v>Wood and wood products - including furnitures</v>
          </cell>
        </row>
        <row r="166">
          <cell r="A166" t="str">
            <v>Tobacco</v>
          </cell>
          <cell r="B166" t="str">
            <v>Tobacco Products</v>
          </cell>
        </row>
        <row r="167">
          <cell r="A167" t="str">
            <v>Tours_and_Travels</v>
          </cell>
          <cell r="B167" t="str">
            <v>Passenger Transport Services (Road)</v>
          </cell>
        </row>
        <row r="168">
          <cell r="A168" t="str">
            <v>Tours_and_Travels</v>
          </cell>
          <cell r="B168" t="str">
            <v>Ticketing and Taxi Services</v>
          </cell>
        </row>
        <row r="169">
          <cell r="A169" t="str">
            <v>Tours_and_Travels</v>
          </cell>
          <cell r="B169" t="str">
            <v>Taxi / Car Rental</v>
          </cell>
        </row>
        <row r="170">
          <cell r="A170" t="str">
            <v>Tractors</v>
          </cell>
          <cell r="B170" t="str">
            <v>Tractors</v>
          </cell>
        </row>
        <row r="171">
          <cell r="A171" t="str">
            <v>Transport_Road</v>
          </cell>
          <cell r="B171" t="str">
            <v>Goods Transport Services (Road)</v>
          </cell>
        </row>
        <row r="172">
          <cell r="A172" t="str">
            <v>Tyres</v>
          </cell>
          <cell r="B172" t="str">
            <v>Tyres</v>
          </cell>
        </row>
        <row r="173">
          <cell r="A173" t="str">
            <v>Warehousing</v>
          </cell>
          <cell r="B173" t="str">
            <v>Clearing and Forwarding, Storage &amp; Warehouding agents</v>
          </cell>
        </row>
        <row r="174">
          <cell r="A174" t="str">
            <v>Watches</v>
          </cell>
          <cell r="B174" t="str">
            <v>Clocks and Watches</v>
          </cell>
        </row>
      </sheetData>
      <sheetData sheetId="9"/>
      <sheetData sheetId="10"/>
      <sheetData sheetId="11">
        <row r="3">
          <cell r="F3" t="str">
            <v>Main Applicant</v>
          </cell>
        </row>
        <row r="4">
          <cell r="F4" t="str">
            <v xml:space="preserve">Co Applicant </v>
          </cell>
        </row>
        <row r="5">
          <cell r="F5" t="str">
            <v>Guarantor</v>
          </cell>
          <cell r="H5" t="str">
            <v>Partnership Firm</v>
          </cell>
          <cell r="K5" t="str">
            <v>Positve</v>
          </cell>
        </row>
        <row r="6">
          <cell r="H6" t="str">
            <v>Partner</v>
          </cell>
          <cell r="K6" t="str">
            <v>Negative</v>
          </cell>
        </row>
        <row r="7">
          <cell r="H7" t="str">
            <v>Partner</v>
          </cell>
          <cell r="K7" t="str">
            <v>Not Applicable</v>
          </cell>
        </row>
        <row r="8">
          <cell r="H8" t="str">
            <v>Proprietor</v>
          </cell>
          <cell r="K8" t="str">
            <v xml:space="preserve">Referred </v>
          </cell>
        </row>
        <row r="9">
          <cell r="H9" t="str">
            <v>Director</v>
          </cell>
        </row>
        <row r="10">
          <cell r="H10" t="str">
            <v>Spouse</v>
          </cell>
        </row>
        <row r="11">
          <cell r="H11" t="str">
            <v>Brother</v>
          </cell>
        </row>
        <row r="12">
          <cell r="H12" t="str">
            <v>Father</v>
          </cell>
        </row>
        <row r="13">
          <cell r="H13" t="str">
            <v>Mother</v>
          </cell>
        </row>
        <row r="14">
          <cell r="H14" t="str">
            <v>Other</v>
          </cell>
        </row>
        <row r="16">
          <cell r="J16" t="str">
            <v>Positive</v>
          </cell>
          <cell r="L16" t="str">
            <v>SORP</v>
          </cell>
        </row>
        <row r="17">
          <cell r="J17" t="str">
            <v>Negative</v>
          </cell>
          <cell r="L17" t="str">
            <v>SOCP</v>
          </cell>
        </row>
        <row r="18">
          <cell r="J18" t="str">
            <v>Waived</v>
          </cell>
          <cell r="L18" t="str">
            <v>Industrial Self Occupied</v>
          </cell>
        </row>
        <row r="19">
          <cell r="J19" t="str">
            <v xml:space="preserve">Refered </v>
          </cell>
          <cell r="L19" t="str">
            <v>Rented Residential</v>
          </cell>
        </row>
        <row r="20">
          <cell r="J20" t="str">
            <v>NA</v>
          </cell>
          <cell r="L20" t="str">
            <v>Rented Commercial</v>
          </cell>
        </row>
        <row r="21">
          <cell r="L21" t="str">
            <v>Vacant Resi/Comm</v>
          </cell>
        </row>
        <row r="22">
          <cell r="L22" t="str">
            <v>Plot</v>
          </cell>
        </row>
      </sheetData>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7">
          <cell r="I7" t="str">
            <v>Positive</v>
          </cell>
        </row>
        <row r="8">
          <cell r="I8" t="str">
            <v>Negative</v>
          </cell>
        </row>
        <row r="9">
          <cell r="I9" t="str">
            <v>Waived</v>
          </cell>
        </row>
        <row r="10">
          <cell r="I10" t="str">
            <v xml:space="preserve">Refered </v>
          </cell>
        </row>
        <row r="11">
          <cell r="I11" t="str">
            <v>NA</v>
          </cell>
        </row>
      </sheetData>
      <sheetData sheetId="2">
        <row r="5">
          <cell r="H5" t="str">
            <v>NCM</v>
          </cell>
        </row>
        <row r="6">
          <cell r="H6" t="str">
            <v>ZCM</v>
          </cell>
        </row>
        <row r="7">
          <cell r="H7" t="str">
            <v>RCM</v>
          </cell>
        </row>
        <row r="8">
          <cell r="H8" t="str">
            <v>CM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er's International"/>
      <sheetName val="Klarke Facility Management"/>
      <sheetName val="Pharmer"/>
      <sheetName val="FNS International"/>
      <sheetName val="Alaric Score"/>
      <sheetName val="Customer Details"/>
      <sheetName val="CAM"/>
      <sheetName val="Fin-1"/>
      <sheetName val="Fin-2"/>
      <sheetName val="Fin-3"/>
      <sheetName val="DSCR"/>
      <sheetName val="Banking"/>
      <sheetName val="VAT"/>
      <sheetName val="Existing Loans"/>
      <sheetName val="Deviation Sheet"/>
      <sheetName val="Industry Margin - Mfg"/>
      <sheetName val="Industry Margin - Trading"/>
      <sheetName val="Industry Margin - Service"/>
      <sheetName val="Industry Margin"/>
      <sheetName val="Sheet1"/>
      <sheetName val="Sheet3"/>
      <sheetName val="Sheet2"/>
      <sheetName val="Sheet4"/>
      <sheetName val="Sheet5"/>
      <sheetName val="Scorecard"/>
      <sheetName val="Sheet8"/>
      <sheetName val="Sheet6"/>
      <sheetName val="Working -1"/>
      <sheetName val="Working -2"/>
      <sheetName val="Working -3"/>
      <sheetName val="Working -4"/>
      <sheetName val="Working -5"/>
    </sheetNames>
    <definedNames>
      <definedName name="Status" sheetId="6"/>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X176"/>
  <sheetViews>
    <sheetView showGridLines="0" tabSelected="1" zoomScaleNormal="100" workbookViewId="0"/>
  </sheetViews>
  <sheetFormatPr defaultColWidth="9.140625" defaultRowHeight="12.75"/>
  <cols>
    <col min="1" max="1" width="14.42578125" style="3" customWidth="1"/>
    <col min="2" max="2" width="21.7109375" style="2" customWidth="1"/>
    <col min="3" max="3" width="25.140625" style="2" customWidth="1"/>
    <col min="4" max="4" width="12.140625" style="2" customWidth="1"/>
    <col min="5" max="5" width="9.42578125" style="2" customWidth="1"/>
    <col min="6" max="6" width="11.42578125" style="2" customWidth="1"/>
    <col min="7" max="7" width="7.7109375" style="2" customWidth="1"/>
    <col min="8" max="8" width="10.140625" style="2" customWidth="1"/>
    <col min="9" max="9" width="20.5703125" style="2" customWidth="1"/>
    <col min="10" max="10" width="17.7109375" style="1" customWidth="1"/>
    <col min="11" max="11" width="17.5703125" style="1" customWidth="1"/>
    <col min="12" max="15" width="13.140625" style="1" customWidth="1"/>
    <col min="16" max="21" width="9.140625" style="1" customWidth="1"/>
    <col min="22" max="22" width="10.140625" style="1" customWidth="1"/>
    <col min="23" max="16384" width="9.140625" style="1"/>
  </cols>
  <sheetData>
    <row r="1" spans="1:24" s="106" customFormat="1" ht="15">
      <c r="A1" s="104" t="s">
        <v>315</v>
      </c>
      <c r="B1" s="105"/>
      <c r="C1" s="105"/>
      <c r="D1" s="105"/>
      <c r="E1" s="105"/>
      <c r="F1" s="105"/>
      <c r="G1" s="105"/>
      <c r="H1" s="105"/>
      <c r="I1" s="105"/>
      <c r="J1" s="105"/>
      <c r="K1" s="105"/>
      <c r="L1" s="105"/>
      <c r="M1" s="105"/>
      <c r="N1" s="105"/>
    </row>
    <row r="2" spans="1:24">
      <c r="A2" s="6"/>
      <c r="B2" s="5"/>
      <c r="C2" s="5"/>
      <c r="D2" s="5"/>
      <c r="E2" s="5"/>
      <c r="F2" s="5"/>
      <c r="G2" s="5"/>
      <c r="H2" s="5"/>
      <c r="I2" s="5"/>
      <c r="J2" s="4"/>
      <c r="K2" s="4"/>
      <c r="L2" s="4"/>
      <c r="M2" s="4"/>
      <c r="N2" s="4"/>
    </row>
    <row r="3" spans="1:24">
      <c r="A3" s="246" t="s">
        <v>113</v>
      </c>
      <c r="B3" s="246"/>
      <c r="C3" s="20"/>
      <c r="D3" s="236" t="s">
        <v>112</v>
      </c>
      <c r="E3" s="236"/>
      <c r="F3" s="240"/>
      <c r="G3" s="241"/>
      <c r="H3" s="242"/>
      <c r="I3" s="4"/>
      <c r="J3" s="209" t="s">
        <v>111</v>
      </c>
      <c r="K3" s="19"/>
      <c r="L3" s="18"/>
      <c r="M3" s="4"/>
      <c r="N3" s="4"/>
      <c r="O3" s="4"/>
    </row>
    <row r="4" spans="1:24">
      <c r="A4" s="246" t="s">
        <v>110</v>
      </c>
      <c r="B4" s="246"/>
      <c r="C4" s="17"/>
      <c r="D4" s="236" t="s">
        <v>109</v>
      </c>
      <c r="E4" s="236"/>
      <c r="F4" s="243"/>
      <c r="G4" s="244"/>
      <c r="H4" s="245"/>
      <c r="I4" s="4"/>
      <c r="J4" s="209" t="s">
        <v>223</v>
      </c>
      <c r="K4" s="152"/>
      <c r="L4" s="16"/>
      <c r="M4" s="4"/>
      <c r="N4" s="4"/>
      <c r="O4" s="210" t="s">
        <v>162</v>
      </c>
    </row>
    <row r="5" spans="1:24">
      <c r="A5" s="246" t="s">
        <v>108</v>
      </c>
      <c r="B5" s="246"/>
      <c r="C5" s="15"/>
      <c r="D5" s="236" t="s">
        <v>163</v>
      </c>
      <c r="E5" s="236"/>
      <c r="F5" s="237"/>
      <c r="G5" s="238"/>
      <c r="H5" s="239"/>
      <c r="I5" s="4"/>
      <c r="J5" s="209" t="s">
        <v>106</v>
      </c>
      <c r="K5" s="81" t="e">
        <f>ROUNDUP(PMT(K3/360,K4*30,-F3*100000),2)</f>
        <v>#NUM!</v>
      </c>
      <c r="L5" s="61"/>
      <c r="M5" s="4"/>
      <c r="N5" s="4"/>
      <c r="O5" s="106" t="s">
        <v>165</v>
      </c>
    </row>
    <row r="6" spans="1:24">
      <c r="A6" s="246" t="s">
        <v>105</v>
      </c>
      <c r="B6" s="246"/>
      <c r="C6" s="148"/>
      <c r="D6" s="236" t="s">
        <v>104</v>
      </c>
      <c r="E6" s="236"/>
      <c r="F6" s="237"/>
      <c r="G6" s="238"/>
      <c r="H6" s="239"/>
      <c r="I6" s="4"/>
      <c r="J6" s="4"/>
      <c r="K6" s="4"/>
      <c r="L6" s="4"/>
      <c r="M6" s="4"/>
      <c r="N6" s="4"/>
      <c r="O6" s="106" t="s">
        <v>166</v>
      </c>
    </row>
    <row r="7" spans="1:24" s="62" customFormat="1" ht="38.25" customHeight="1">
      <c r="A7" s="140" t="s">
        <v>103</v>
      </c>
      <c r="B7" s="140" t="s">
        <v>102</v>
      </c>
      <c r="C7" s="140" t="s">
        <v>101</v>
      </c>
      <c r="D7" s="140" t="s">
        <v>100</v>
      </c>
      <c r="E7" s="140" t="s">
        <v>99</v>
      </c>
      <c r="F7" s="140" t="s">
        <v>98</v>
      </c>
      <c r="G7" s="140" t="s">
        <v>97</v>
      </c>
      <c r="H7" s="140" t="s">
        <v>96</v>
      </c>
      <c r="I7" s="140" t="s">
        <v>68</v>
      </c>
      <c r="J7" s="140" t="s">
        <v>164</v>
      </c>
      <c r="K7" s="140" t="s">
        <v>95</v>
      </c>
      <c r="L7" s="140" t="s">
        <v>94</v>
      </c>
      <c r="M7" s="4"/>
      <c r="N7" s="4"/>
      <c r="O7" s="4"/>
      <c r="P7" s="1"/>
    </row>
    <row r="8" spans="1:24" s="10" customFormat="1" ht="25.5">
      <c r="A8" s="9" t="s">
        <v>257</v>
      </c>
      <c r="B8" s="163"/>
      <c r="C8" s="158"/>
      <c r="D8" s="157"/>
      <c r="E8" s="145"/>
      <c r="F8" s="159"/>
      <c r="G8" s="141">
        <f t="shared" ref="G8:G13" ca="1" si="0">(TODAY()-F8)/365</f>
        <v>120.14246575342466</v>
      </c>
      <c r="H8" s="143">
        <f ca="1">G8+$K$4/12</f>
        <v>120.14246575342466</v>
      </c>
      <c r="I8" s="11" t="s">
        <v>253</v>
      </c>
      <c r="J8" s="103">
        <f>VLOOKUP(I8,'With Holding Percentages'!$A$2:$B$43,2,FALSE)</f>
        <v>0.2</v>
      </c>
      <c r="K8" s="60" t="s">
        <v>82</v>
      </c>
      <c r="L8" s="60" t="s">
        <v>258</v>
      </c>
      <c r="M8" s="4"/>
      <c r="N8" s="4"/>
      <c r="O8" s="4"/>
      <c r="U8" s="2" t="s">
        <v>210</v>
      </c>
      <c r="V8" s="10" t="s">
        <v>93</v>
      </c>
      <c r="W8" s="10" t="s">
        <v>92</v>
      </c>
      <c r="X8" s="14" t="s">
        <v>91</v>
      </c>
    </row>
    <row r="9" spans="1:24" s="10" customFormat="1">
      <c r="A9" s="9" t="s">
        <v>222</v>
      </c>
      <c r="B9" s="158"/>
      <c r="C9" s="158"/>
      <c r="D9" s="149"/>
      <c r="E9" s="9"/>
      <c r="F9" s="159"/>
      <c r="G9" s="141">
        <f t="shared" ca="1" si="0"/>
        <v>120.14246575342466</v>
      </c>
      <c r="H9" s="143">
        <f t="shared" ref="H9:H13" ca="1" si="1">G9+$K$4/12</f>
        <v>120.14246575342466</v>
      </c>
      <c r="I9" s="162"/>
      <c r="J9" s="103" t="e">
        <f>VLOOKUP(I9,'With Holding Percentages'!$A$2:$B$42,2,FALSE)</f>
        <v>#N/A</v>
      </c>
      <c r="K9" s="60" t="s">
        <v>258</v>
      </c>
      <c r="L9" s="60" t="s">
        <v>82</v>
      </c>
      <c r="M9" s="4"/>
      <c r="N9" s="4"/>
      <c r="O9" s="4"/>
      <c r="U9" s="2">
        <v>1</v>
      </c>
      <c r="V9" s="10" t="s">
        <v>90</v>
      </c>
      <c r="W9" s="10" t="s">
        <v>89</v>
      </c>
      <c r="X9" s="14" t="s">
        <v>88</v>
      </c>
    </row>
    <row r="10" spans="1:24" s="10" customFormat="1">
      <c r="A10" s="9" t="s">
        <v>222</v>
      </c>
      <c r="B10" s="158"/>
      <c r="C10" s="158"/>
      <c r="D10" s="149"/>
      <c r="E10" s="9"/>
      <c r="F10" s="159"/>
      <c r="G10" s="141">
        <f t="shared" ca="1" si="0"/>
        <v>120.14246575342466</v>
      </c>
      <c r="H10" s="143">
        <f t="shared" ca="1" si="1"/>
        <v>120.14246575342466</v>
      </c>
      <c r="I10" s="162"/>
      <c r="J10" s="103" t="e">
        <f>VLOOKUP(I10,'With Holding Percentages'!$A$2:$B$42,2,FALSE)</f>
        <v>#N/A</v>
      </c>
      <c r="K10" s="60" t="s">
        <v>258</v>
      </c>
      <c r="L10" s="60" t="s">
        <v>82</v>
      </c>
      <c r="M10" s="4"/>
      <c r="N10" s="4"/>
      <c r="O10" s="4"/>
      <c r="U10" s="2">
        <v>2</v>
      </c>
      <c r="V10" s="10" t="s">
        <v>87</v>
      </c>
      <c r="W10" s="10" t="s">
        <v>86</v>
      </c>
      <c r="X10" s="14" t="s">
        <v>85</v>
      </c>
    </row>
    <row r="11" spans="1:24">
      <c r="A11" s="9"/>
      <c r="B11" s="9"/>
      <c r="C11" s="158"/>
      <c r="D11" s="8"/>
      <c r="E11" s="9"/>
      <c r="F11" s="12"/>
      <c r="G11" s="141">
        <f t="shared" ca="1" si="0"/>
        <v>120.14246575342466</v>
      </c>
      <c r="H11" s="143">
        <f t="shared" ca="1" si="1"/>
        <v>120.14246575342466</v>
      </c>
      <c r="I11" s="162"/>
      <c r="J11" s="103"/>
      <c r="K11" s="60"/>
      <c r="L11" s="60"/>
      <c r="M11" s="4"/>
      <c r="N11" s="4"/>
      <c r="O11" s="4"/>
      <c r="U11" s="2">
        <v>3</v>
      </c>
      <c r="V11" s="1" t="s">
        <v>84</v>
      </c>
      <c r="W11" s="10" t="s">
        <v>83</v>
      </c>
      <c r="X11" s="10"/>
    </row>
    <row r="12" spans="1:24">
      <c r="A12" s="9"/>
      <c r="B12" s="9"/>
      <c r="C12" s="13"/>
      <c r="D12" s="8"/>
      <c r="E12" s="9"/>
      <c r="F12" s="12"/>
      <c r="G12" s="141">
        <f t="shared" ca="1" si="0"/>
        <v>120.14246575342466</v>
      </c>
      <c r="H12" s="143">
        <f t="shared" ca="1" si="1"/>
        <v>120.14246575342466</v>
      </c>
      <c r="I12" s="11"/>
      <c r="J12" s="103"/>
      <c r="K12" s="60"/>
      <c r="L12" s="60"/>
      <c r="M12" s="4"/>
      <c r="N12" s="4"/>
      <c r="O12" s="4"/>
      <c r="U12" s="2">
        <v>4</v>
      </c>
      <c r="W12" s="10"/>
      <c r="X12" s="10"/>
    </row>
    <row r="13" spans="1:24">
      <c r="A13" s="9"/>
      <c r="B13" s="9"/>
      <c r="C13" s="13"/>
      <c r="D13" s="8"/>
      <c r="E13" s="9"/>
      <c r="F13" s="12"/>
      <c r="G13" s="141">
        <f t="shared" ca="1" si="0"/>
        <v>120.14246575342466</v>
      </c>
      <c r="H13" s="143">
        <f t="shared" ca="1" si="1"/>
        <v>120.14246575342466</v>
      </c>
      <c r="I13" s="11"/>
      <c r="J13" s="103"/>
      <c r="K13" s="60"/>
      <c r="L13" s="60"/>
      <c r="M13" s="4"/>
      <c r="N13" s="4"/>
      <c r="O13" s="4"/>
      <c r="U13" s="2">
        <v>5</v>
      </c>
      <c r="W13" s="10"/>
      <c r="X13" s="10"/>
    </row>
    <row r="14" spans="1:24">
      <c r="A14" s="63"/>
      <c r="B14" s="7"/>
      <c r="C14" s="7"/>
      <c r="D14" s="64"/>
      <c r="E14" s="7"/>
      <c r="F14" s="7"/>
      <c r="G14" s="7"/>
      <c r="H14" s="7"/>
      <c r="I14" s="5"/>
      <c r="J14" s="4"/>
      <c r="K14" s="4"/>
      <c r="L14" s="4"/>
      <c r="M14" s="4"/>
      <c r="N14" s="4"/>
      <c r="O14" s="4"/>
      <c r="U14" s="2">
        <v>6</v>
      </c>
      <c r="V14" s="1" t="s">
        <v>81</v>
      </c>
      <c r="W14" s="10"/>
    </row>
    <row r="15" spans="1:24">
      <c r="A15" s="211" t="s">
        <v>80</v>
      </c>
      <c r="B15" s="145"/>
      <c r="C15" s="211" t="s">
        <v>79</v>
      </c>
      <c r="D15" s="149"/>
      <c r="E15" s="7"/>
      <c r="F15" s="7"/>
      <c r="G15" s="7"/>
      <c r="H15" s="7"/>
      <c r="I15" s="5"/>
      <c r="J15" s="4"/>
      <c r="K15" s="4"/>
      <c r="L15" s="4"/>
      <c r="M15" s="4"/>
      <c r="N15" s="4"/>
      <c r="O15" s="4"/>
      <c r="U15" s="2">
        <v>7</v>
      </c>
      <c r="V15" s="1" t="s">
        <v>78</v>
      </c>
    </row>
    <row r="16" spans="1:24">
      <c r="A16" s="211" t="s">
        <v>77</v>
      </c>
      <c r="B16" s="145"/>
      <c r="C16" s="211" t="s">
        <v>76</v>
      </c>
      <c r="D16" s="149"/>
      <c r="E16" s="7"/>
      <c r="F16" s="7"/>
      <c r="G16" s="7"/>
      <c r="H16" s="7"/>
      <c r="I16" s="5"/>
      <c r="J16" s="4"/>
      <c r="K16" s="4"/>
      <c r="L16" s="4"/>
      <c r="M16" s="4"/>
      <c r="N16" s="4"/>
      <c r="O16" s="4"/>
      <c r="U16" s="2">
        <v>8</v>
      </c>
      <c r="V16" s="1" t="s">
        <v>75</v>
      </c>
    </row>
    <row r="17" spans="1:21">
      <c r="A17" s="212"/>
      <c r="B17" s="7"/>
      <c r="C17" s="7"/>
      <c r="D17" s="64"/>
      <c r="E17" s="7"/>
      <c r="F17" s="7"/>
      <c r="G17" s="7"/>
      <c r="H17" s="7"/>
      <c r="I17" s="5"/>
      <c r="J17" s="4"/>
      <c r="K17" s="4"/>
      <c r="L17" s="4"/>
      <c r="M17" s="4"/>
      <c r="N17" s="4"/>
      <c r="O17" s="4"/>
      <c r="U17" s="2">
        <v>9</v>
      </c>
    </row>
    <row r="18" spans="1:21" ht="39.6" customHeight="1">
      <c r="A18" s="213" t="s">
        <v>180</v>
      </c>
      <c r="B18" s="234"/>
      <c r="C18" s="234"/>
      <c r="D18" s="234"/>
      <c r="E18" s="5"/>
      <c r="F18" s="5"/>
      <c r="G18" s="5"/>
      <c r="H18" s="5"/>
      <c r="I18" s="5"/>
      <c r="J18" s="4"/>
      <c r="K18" s="4"/>
      <c r="L18" s="4"/>
      <c r="M18" s="4"/>
      <c r="N18" s="4"/>
      <c r="O18" s="4"/>
      <c r="U18" s="2">
        <v>10</v>
      </c>
    </row>
    <row r="19" spans="1:21" ht="12.75" customHeight="1">
      <c r="A19" s="213" t="s">
        <v>181</v>
      </c>
      <c r="B19" s="234"/>
      <c r="C19" s="234"/>
      <c r="D19" s="234"/>
      <c r="E19" s="5"/>
      <c r="F19" s="5"/>
      <c r="G19" s="5"/>
      <c r="H19" s="5"/>
      <c r="I19" s="5"/>
      <c r="J19" s="4"/>
      <c r="K19" s="4"/>
      <c r="L19" s="4"/>
      <c r="M19" s="4"/>
      <c r="N19" s="4"/>
      <c r="O19" s="4"/>
    </row>
    <row r="20" spans="1:21" ht="12.75" customHeight="1">
      <c r="A20" s="213" t="s">
        <v>217</v>
      </c>
      <c r="B20" s="234"/>
      <c r="C20" s="234"/>
      <c r="D20" s="234"/>
      <c r="E20" s="5"/>
      <c r="F20" s="5"/>
      <c r="G20" s="5"/>
      <c r="H20" s="5"/>
      <c r="I20" s="5"/>
      <c r="J20" s="4"/>
      <c r="K20" s="4"/>
      <c r="L20" s="4"/>
      <c r="M20" s="4"/>
      <c r="N20" s="4"/>
      <c r="O20" s="4"/>
    </row>
    <row r="21" spans="1:21" ht="12.75" customHeight="1">
      <c r="A21" s="213" t="s">
        <v>182</v>
      </c>
      <c r="B21" s="235"/>
      <c r="C21" s="235"/>
      <c r="D21" s="235"/>
      <c r="E21" s="5"/>
      <c r="F21" s="5"/>
      <c r="G21" s="5"/>
      <c r="H21" s="5"/>
      <c r="I21" s="5"/>
      <c r="J21" s="4"/>
      <c r="K21" s="4"/>
      <c r="L21" s="4"/>
      <c r="M21" s="4"/>
      <c r="N21" s="4"/>
      <c r="O21" s="4"/>
    </row>
    <row r="22" spans="1:21" ht="12.75" customHeight="1">
      <c r="A22" s="6"/>
      <c r="B22" s="161"/>
      <c r="C22" s="161"/>
      <c r="D22" s="161"/>
      <c r="E22" s="5"/>
      <c r="F22" s="5"/>
      <c r="G22" s="5"/>
      <c r="H22" s="5"/>
      <c r="I22" s="5"/>
      <c r="J22" s="4"/>
      <c r="K22" s="4"/>
      <c r="L22" s="4"/>
      <c r="M22" s="4"/>
      <c r="N22" s="4"/>
      <c r="O22" s="4"/>
    </row>
    <row r="23" spans="1:21" ht="12.75" customHeight="1">
      <c r="A23" s="6"/>
      <c r="B23" s="161"/>
      <c r="C23" s="161"/>
      <c r="D23" s="161"/>
      <c r="E23" s="5"/>
      <c r="F23" s="5"/>
      <c r="G23" s="5"/>
      <c r="H23" s="5"/>
      <c r="I23" s="5"/>
      <c r="J23" s="4"/>
      <c r="K23" s="4"/>
      <c r="L23" s="4"/>
      <c r="M23" s="4"/>
      <c r="N23" s="4"/>
      <c r="O23" s="4"/>
    </row>
    <row r="24" spans="1:21" ht="12.75" hidden="1" customHeight="1">
      <c r="B24" s="160"/>
      <c r="C24" s="160"/>
      <c r="D24" s="160"/>
      <c r="M24" s="4"/>
      <c r="N24" s="4"/>
      <c r="O24" s="4"/>
    </row>
    <row r="25" spans="1:21" ht="12.75" hidden="1" customHeight="1">
      <c r="B25" s="160"/>
      <c r="C25" s="160"/>
      <c r="D25" s="160"/>
      <c r="M25" s="4"/>
      <c r="N25" s="4"/>
      <c r="O25" s="4"/>
    </row>
    <row r="26" spans="1:21" ht="15" hidden="1" customHeight="1">
      <c r="B26" s="160"/>
      <c r="C26" s="160"/>
      <c r="D26" s="160"/>
      <c r="I26" s="65" t="s">
        <v>31</v>
      </c>
      <c r="M26" s="4"/>
      <c r="N26" s="4"/>
      <c r="O26" s="4"/>
    </row>
    <row r="27" spans="1:21" ht="15" hidden="1" customHeight="1">
      <c r="B27" s="160"/>
      <c r="C27" s="160"/>
      <c r="D27" s="160"/>
      <c r="I27" s="65" t="s">
        <v>32</v>
      </c>
      <c r="M27" s="4"/>
      <c r="N27" s="4"/>
      <c r="O27" s="4"/>
    </row>
    <row r="28" spans="1:21" ht="30" hidden="1" customHeight="1">
      <c r="B28" s="160"/>
      <c r="C28" s="160"/>
      <c r="D28" s="160"/>
      <c r="I28" s="65" t="s">
        <v>33</v>
      </c>
    </row>
    <row r="29" spans="1:21" ht="30" hidden="1" customHeight="1">
      <c r="B29" s="150"/>
      <c r="C29" s="150"/>
      <c r="D29" s="150"/>
      <c r="I29" s="65" t="s">
        <v>34</v>
      </c>
    </row>
    <row r="30" spans="1:21" ht="15" hidden="1" customHeight="1">
      <c r="B30" s="150"/>
      <c r="C30" s="150"/>
      <c r="D30" s="150"/>
      <c r="I30" s="66" t="s">
        <v>35</v>
      </c>
    </row>
    <row r="31" spans="1:21" ht="15" hidden="1" customHeight="1">
      <c r="B31" s="150"/>
      <c r="C31" s="150"/>
      <c r="D31" s="150"/>
      <c r="I31" s="66" t="s">
        <v>36</v>
      </c>
    </row>
    <row r="32" spans="1:21" ht="15" hidden="1" customHeight="1">
      <c r="B32" s="150"/>
      <c r="C32" s="150"/>
      <c r="D32" s="150"/>
      <c r="I32" s="67" t="s">
        <v>37</v>
      </c>
    </row>
    <row r="33" spans="2:9" ht="30" hidden="1" customHeight="1">
      <c r="B33" s="150"/>
      <c r="C33" s="150"/>
      <c r="D33" s="150"/>
      <c r="I33" s="65" t="s">
        <v>38</v>
      </c>
    </row>
    <row r="34" spans="2:9" ht="15" hidden="1" customHeight="1">
      <c r="B34" s="150"/>
      <c r="C34" s="150"/>
      <c r="D34" s="150"/>
      <c r="I34" s="65" t="s">
        <v>39</v>
      </c>
    </row>
    <row r="35" spans="2:9" ht="15" hidden="1" customHeight="1">
      <c r="B35" s="150"/>
      <c r="C35" s="150"/>
      <c r="D35" s="150"/>
      <c r="I35" s="65" t="s">
        <v>40</v>
      </c>
    </row>
    <row r="36" spans="2:9" ht="15" hidden="1" customHeight="1">
      <c r="B36" s="150"/>
      <c r="C36" s="150"/>
      <c r="D36" s="150"/>
      <c r="I36" s="65" t="s">
        <v>41</v>
      </c>
    </row>
    <row r="37" spans="2:9" ht="30" hidden="1" customHeight="1">
      <c r="B37" s="150"/>
      <c r="C37" s="150"/>
      <c r="D37" s="150"/>
      <c r="I37" s="65" t="s">
        <v>42</v>
      </c>
    </row>
    <row r="38" spans="2:9" ht="15" hidden="1" customHeight="1">
      <c r="B38" s="150"/>
      <c r="C38" s="150"/>
      <c r="D38" s="150"/>
      <c r="I38" s="68" t="s">
        <v>43</v>
      </c>
    </row>
    <row r="39" spans="2:9" ht="15" hidden="1" customHeight="1">
      <c r="B39" s="150"/>
      <c r="C39" s="150"/>
      <c r="D39" s="150"/>
      <c r="I39" s="67" t="s">
        <v>44</v>
      </c>
    </row>
    <row r="40" spans="2:9" ht="15" hidden="1" customHeight="1">
      <c r="B40" s="150"/>
      <c r="C40" s="150"/>
      <c r="D40" s="150"/>
      <c r="I40" s="65" t="s">
        <v>45</v>
      </c>
    </row>
    <row r="41" spans="2:9" ht="30" hidden="1" customHeight="1">
      <c r="B41" s="150"/>
      <c r="C41" s="150"/>
      <c r="D41" s="150"/>
      <c r="I41" s="65" t="s">
        <v>46</v>
      </c>
    </row>
    <row r="42" spans="2:9" ht="15" hidden="1" customHeight="1">
      <c r="B42" s="150"/>
      <c r="C42" s="150"/>
      <c r="D42" s="150"/>
      <c r="I42" s="65" t="s">
        <v>47</v>
      </c>
    </row>
    <row r="43" spans="2:9" ht="15" hidden="1" customHeight="1">
      <c r="B43" s="150"/>
      <c r="C43" s="150"/>
      <c r="D43" s="150"/>
      <c r="I43" s="65" t="s">
        <v>48</v>
      </c>
    </row>
    <row r="44" spans="2:9" ht="30" hidden="1" customHeight="1">
      <c r="B44" s="150"/>
      <c r="C44" s="150"/>
      <c r="D44" s="150"/>
      <c r="I44" s="65" t="s">
        <v>49</v>
      </c>
    </row>
    <row r="45" spans="2:9" ht="15" hidden="1" customHeight="1">
      <c r="B45" s="150"/>
      <c r="C45" s="150"/>
      <c r="D45" s="150"/>
      <c r="I45" s="65" t="s">
        <v>50</v>
      </c>
    </row>
    <row r="46" spans="2:9" ht="15" hidden="1" customHeight="1">
      <c r="B46" s="150"/>
      <c r="C46" s="150"/>
      <c r="D46" s="150"/>
      <c r="I46" s="65" t="s">
        <v>51</v>
      </c>
    </row>
    <row r="47" spans="2:9" ht="15" hidden="1" customHeight="1">
      <c r="B47" s="150"/>
      <c r="C47" s="150"/>
      <c r="D47" s="150"/>
      <c r="I47" s="65" t="s">
        <v>52</v>
      </c>
    </row>
    <row r="48" spans="2:9" ht="15" hidden="1" customHeight="1">
      <c r="B48" s="150"/>
      <c r="C48" s="150"/>
      <c r="D48" s="150"/>
      <c r="I48" s="65" t="s">
        <v>53</v>
      </c>
    </row>
    <row r="49" spans="2:9" ht="15" hidden="1" customHeight="1">
      <c r="B49" s="150"/>
      <c r="C49" s="150"/>
      <c r="D49" s="150"/>
      <c r="I49" s="65" t="s">
        <v>54</v>
      </c>
    </row>
    <row r="50" spans="2:9" ht="15" hidden="1" customHeight="1">
      <c r="B50" s="150"/>
      <c r="C50" s="150"/>
      <c r="D50" s="150"/>
      <c r="I50" s="65" t="s">
        <v>55</v>
      </c>
    </row>
    <row r="51" spans="2:9" ht="15" hidden="1" customHeight="1">
      <c r="B51" s="150"/>
      <c r="C51" s="150"/>
      <c r="D51" s="150"/>
      <c r="I51" s="65" t="s">
        <v>56</v>
      </c>
    </row>
    <row r="52" spans="2:9" ht="15" hidden="1" customHeight="1">
      <c r="B52" s="150"/>
      <c r="C52" s="150"/>
      <c r="D52" s="150"/>
      <c r="I52" s="65" t="s">
        <v>57</v>
      </c>
    </row>
    <row r="53" spans="2:9" ht="15" hidden="1" customHeight="1">
      <c r="B53" s="150"/>
      <c r="C53" s="150"/>
      <c r="D53" s="150"/>
      <c r="I53" s="65" t="s">
        <v>58</v>
      </c>
    </row>
    <row r="54" spans="2:9" ht="15" hidden="1" customHeight="1">
      <c r="B54" s="150"/>
      <c r="C54" s="150"/>
      <c r="D54" s="150"/>
      <c r="I54" s="65" t="s">
        <v>59</v>
      </c>
    </row>
    <row r="55" spans="2:9" ht="15" hidden="1" customHeight="1">
      <c r="B55" s="150"/>
      <c r="C55" s="150"/>
      <c r="D55" s="150"/>
      <c r="I55" s="65" t="s">
        <v>60</v>
      </c>
    </row>
    <row r="56" spans="2:9" ht="15" hidden="1" customHeight="1">
      <c r="B56" s="150"/>
      <c r="C56" s="150"/>
      <c r="D56" s="150"/>
      <c r="I56" s="65" t="s">
        <v>61</v>
      </c>
    </row>
    <row r="57" spans="2:9" ht="30" hidden="1" customHeight="1">
      <c r="B57" s="150"/>
      <c r="C57" s="150"/>
      <c r="D57" s="150"/>
      <c r="I57" s="65" t="s">
        <v>62</v>
      </c>
    </row>
    <row r="58" spans="2:9" ht="15" hidden="1" customHeight="1">
      <c r="B58" s="150"/>
      <c r="C58" s="150"/>
      <c r="D58" s="150"/>
      <c r="I58" s="65" t="s">
        <v>63</v>
      </c>
    </row>
    <row r="59" spans="2:9" ht="15" hidden="1" customHeight="1">
      <c r="B59" s="150"/>
      <c r="C59" s="150"/>
      <c r="D59" s="150"/>
      <c r="I59" s="65" t="s">
        <v>64</v>
      </c>
    </row>
    <row r="60" spans="2:9" ht="15" hidden="1" customHeight="1">
      <c r="B60" s="150"/>
      <c r="C60" s="150"/>
      <c r="D60" s="150"/>
      <c r="I60" s="65" t="s">
        <v>65</v>
      </c>
    </row>
    <row r="61" spans="2:9" ht="30" hidden="1" customHeight="1">
      <c r="B61" s="150"/>
      <c r="C61" s="150"/>
      <c r="D61" s="150"/>
      <c r="I61" s="65" t="s">
        <v>66</v>
      </c>
    </row>
    <row r="62" spans="2:9" ht="15" hidden="1" customHeight="1">
      <c r="B62" s="150"/>
      <c r="C62" s="150"/>
      <c r="D62" s="150"/>
      <c r="I62" s="65" t="s">
        <v>67</v>
      </c>
    </row>
    <row r="63" spans="2:9" ht="12.75" hidden="1" customHeight="1">
      <c r="B63" s="150"/>
      <c r="C63" s="150"/>
      <c r="D63" s="150"/>
    </row>
    <row r="64" spans="2:9" ht="12.75" hidden="1" customHeight="1">
      <c r="B64" s="150"/>
      <c r="C64" s="150"/>
      <c r="D64" s="150"/>
    </row>
    <row r="65" spans="2:4" ht="12.75" hidden="1" customHeight="1">
      <c r="B65" s="150"/>
      <c r="C65" s="150"/>
      <c r="D65" s="150"/>
    </row>
    <row r="66" spans="2:4" ht="12.75" hidden="1" customHeight="1">
      <c r="B66" s="150"/>
      <c r="C66" s="150"/>
      <c r="D66" s="150"/>
    </row>
    <row r="67" spans="2:4" ht="12.75" hidden="1" customHeight="1">
      <c r="B67" s="150"/>
      <c r="C67" s="150"/>
      <c r="D67" s="150"/>
    </row>
    <row r="68" spans="2:4" ht="12.75" hidden="1" customHeight="1">
      <c r="B68" s="150"/>
      <c r="C68" s="150"/>
      <c r="D68" s="150"/>
    </row>
    <row r="69" spans="2:4" ht="12.75" hidden="1" customHeight="1">
      <c r="B69" s="150"/>
      <c r="C69" s="150"/>
      <c r="D69" s="150"/>
    </row>
    <row r="70" spans="2:4" ht="12.75" hidden="1" customHeight="1">
      <c r="B70" s="150"/>
      <c r="C70" s="150"/>
      <c r="D70" s="150"/>
    </row>
    <row r="71" spans="2:4" ht="12.75" hidden="1" customHeight="1">
      <c r="B71" s="150"/>
      <c r="C71" s="150"/>
      <c r="D71" s="150"/>
    </row>
    <row r="72" spans="2:4" ht="12.75" hidden="1" customHeight="1">
      <c r="B72" s="150"/>
      <c r="C72" s="150"/>
      <c r="D72" s="150"/>
    </row>
    <row r="73" spans="2:4" ht="12.75" hidden="1" customHeight="1">
      <c r="B73" s="150"/>
      <c r="C73" s="150"/>
      <c r="D73" s="150"/>
    </row>
    <row r="74" spans="2:4" ht="12.75" hidden="1" customHeight="1">
      <c r="B74" s="150"/>
      <c r="C74" s="150"/>
      <c r="D74" s="150"/>
    </row>
    <row r="75" spans="2:4" ht="12.75" hidden="1" customHeight="1">
      <c r="B75" s="150"/>
      <c r="C75" s="150"/>
      <c r="D75" s="150"/>
    </row>
    <row r="76" spans="2:4" ht="12.75" hidden="1" customHeight="1">
      <c r="B76" s="150"/>
      <c r="C76" s="150"/>
      <c r="D76" s="150"/>
    </row>
    <row r="77" spans="2:4" ht="12.75" hidden="1" customHeight="1">
      <c r="B77" s="150"/>
      <c r="C77" s="150"/>
      <c r="D77" s="150"/>
    </row>
    <row r="78" spans="2:4" ht="12.75" hidden="1" customHeight="1">
      <c r="B78" s="150"/>
      <c r="C78" s="150"/>
      <c r="D78" s="150"/>
    </row>
    <row r="79" spans="2:4" ht="12.75" hidden="1" customHeight="1">
      <c r="B79" s="150"/>
      <c r="C79" s="150"/>
      <c r="D79" s="150"/>
    </row>
    <row r="80" spans="2:4" ht="12.75" hidden="1" customHeight="1">
      <c r="B80" s="150"/>
      <c r="C80" s="150"/>
      <c r="D80" s="150"/>
    </row>
    <row r="81" spans="2:4" ht="12.75" hidden="1" customHeight="1">
      <c r="B81" s="150"/>
      <c r="C81" s="150"/>
      <c r="D81" s="150"/>
    </row>
    <row r="82" spans="2:4" ht="12.75" hidden="1" customHeight="1">
      <c r="B82" s="150"/>
      <c r="C82" s="150"/>
      <c r="D82" s="150"/>
    </row>
    <row r="83" spans="2:4" ht="12.75" hidden="1" customHeight="1">
      <c r="B83" s="150"/>
      <c r="C83" s="150"/>
      <c r="D83" s="150"/>
    </row>
    <row r="84" spans="2:4" ht="12.75" hidden="1" customHeight="1">
      <c r="B84" s="150"/>
      <c r="C84" s="150"/>
      <c r="D84" s="150"/>
    </row>
    <row r="85" spans="2:4" ht="12.75" hidden="1" customHeight="1">
      <c r="B85" s="150"/>
      <c r="C85" s="150"/>
      <c r="D85" s="150"/>
    </row>
    <row r="86" spans="2:4" ht="12.75" hidden="1" customHeight="1">
      <c r="B86" s="150"/>
      <c r="C86" s="150"/>
      <c r="D86" s="150"/>
    </row>
    <row r="87" spans="2:4" ht="12.75" hidden="1" customHeight="1">
      <c r="B87" s="150"/>
      <c r="C87" s="150"/>
      <c r="D87" s="150"/>
    </row>
    <row r="88" spans="2:4" ht="12.75" hidden="1" customHeight="1">
      <c r="B88" s="150"/>
      <c r="C88" s="150"/>
      <c r="D88" s="150"/>
    </row>
    <row r="89" spans="2:4" ht="12.75" hidden="1" customHeight="1">
      <c r="B89" s="150"/>
      <c r="C89" s="150"/>
      <c r="D89" s="150"/>
    </row>
    <row r="90" spans="2:4" ht="12.75" hidden="1" customHeight="1">
      <c r="B90" s="150"/>
      <c r="C90" s="150"/>
      <c r="D90" s="150"/>
    </row>
    <row r="91" spans="2:4" ht="12.75" hidden="1" customHeight="1">
      <c r="B91" s="150"/>
      <c r="C91" s="150"/>
      <c r="D91" s="150"/>
    </row>
    <row r="92" spans="2:4" ht="12.75" hidden="1" customHeight="1">
      <c r="B92" s="150"/>
      <c r="C92" s="150"/>
      <c r="D92" s="150"/>
    </row>
    <row r="93" spans="2:4" ht="12.75" hidden="1" customHeight="1">
      <c r="B93" s="150"/>
      <c r="C93" s="150"/>
      <c r="D93" s="150"/>
    </row>
    <row r="94" spans="2:4" ht="12.75" hidden="1" customHeight="1">
      <c r="B94" s="150"/>
      <c r="C94" s="150"/>
      <c r="D94" s="150"/>
    </row>
    <row r="95" spans="2:4" ht="12.75" hidden="1" customHeight="1">
      <c r="B95" s="150"/>
      <c r="C95" s="150"/>
      <c r="D95" s="150"/>
    </row>
    <row r="96" spans="2:4" ht="12.75" hidden="1" customHeight="1">
      <c r="B96" s="150"/>
      <c r="C96" s="150"/>
      <c r="D96" s="150"/>
    </row>
    <row r="97" spans="2:4" ht="12.75" hidden="1" customHeight="1">
      <c r="B97" s="150"/>
      <c r="C97" s="150"/>
      <c r="D97" s="150"/>
    </row>
    <row r="98" spans="2:4" ht="12.75" hidden="1" customHeight="1">
      <c r="B98" s="150"/>
      <c r="C98" s="150"/>
      <c r="D98" s="150"/>
    </row>
    <row r="99" spans="2:4" ht="12.75" hidden="1" customHeight="1">
      <c r="B99" s="150"/>
      <c r="C99" s="150"/>
      <c r="D99" s="150"/>
    </row>
    <row r="100" spans="2:4" ht="12.75" hidden="1" customHeight="1">
      <c r="B100" s="150"/>
      <c r="C100" s="150"/>
      <c r="D100" s="150"/>
    </row>
    <row r="101" spans="2:4" ht="12.75" hidden="1" customHeight="1">
      <c r="B101" s="150"/>
      <c r="C101" s="150"/>
      <c r="D101" s="150"/>
    </row>
    <row r="102" spans="2:4" ht="12.75" hidden="1" customHeight="1">
      <c r="B102" s="150"/>
      <c r="C102" s="150"/>
      <c r="D102" s="150"/>
    </row>
    <row r="103" spans="2:4" ht="12.75" hidden="1" customHeight="1">
      <c r="B103" s="150"/>
      <c r="C103" s="150"/>
      <c r="D103" s="150"/>
    </row>
    <row r="104" spans="2:4" ht="12.75" hidden="1" customHeight="1">
      <c r="B104" s="150"/>
      <c r="C104" s="150"/>
      <c r="D104" s="150"/>
    </row>
    <row r="105" spans="2:4" ht="12.75" hidden="1" customHeight="1">
      <c r="B105" s="150"/>
      <c r="C105" s="150"/>
      <c r="D105" s="150"/>
    </row>
    <row r="106" spans="2:4" ht="12.75" hidden="1" customHeight="1">
      <c r="B106" s="150"/>
      <c r="C106" s="150"/>
      <c r="D106" s="150"/>
    </row>
    <row r="107" spans="2:4" ht="12.75" hidden="1" customHeight="1">
      <c r="B107" s="150"/>
      <c r="C107" s="150"/>
      <c r="D107" s="150"/>
    </row>
    <row r="108" spans="2:4" ht="12.75" hidden="1" customHeight="1">
      <c r="B108" s="150"/>
      <c r="C108" s="150"/>
      <c r="D108" s="150"/>
    </row>
    <row r="109" spans="2:4" ht="12.75" hidden="1" customHeight="1">
      <c r="B109" s="150"/>
      <c r="C109" s="150"/>
      <c r="D109" s="150"/>
    </row>
    <row r="110" spans="2:4" ht="12.75" hidden="1" customHeight="1">
      <c r="B110" s="150"/>
      <c r="C110" s="150"/>
      <c r="D110" s="150"/>
    </row>
    <row r="111" spans="2:4" ht="12.75" hidden="1" customHeight="1">
      <c r="B111" s="150"/>
      <c r="C111" s="150"/>
      <c r="D111" s="150"/>
    </row>
    <row r="112" spans="2:4" ht="12.75" hidden="1" customHeight="1">
      <c r="B112" s="150"/>
      <c r="C112" s="150"/>
      <c r="D112" s="150"/>
    </row>
    <row r="113" spans="2:4" ht="12.75" hidden="1" customHeight="1">
      <c r="B113" s="150"/>
      <c r="C113" s="150"/>
      <c r="D113" s="150"/>
    </row>
    <row r="114" spans="2:4" ht="12.75" hidden="1" customHeight="1">
      <c r="B114" s="150"/>
      <c r="C114" s="150"/>
      <c r="D114" s="150"/>
    </row>
    <row r="115" spans="2:4" ht="12.75" hidden="1" customHeight="1">
      <c r="B115" s="150"/>
      <c r="C115" s="150"/>
      <c r="D115" s="150"/>
    </row>
    <row r="116" spans="2:4" ht="12.75" hidden="1" customHeight="1">
      <c r="B116" s="150"/>
      <c r="C116" s="150"/>
      <c r="D116" s="150"/>
    </row>
    <row r="117" spans="2:4" ht="12.75" hidden="1" customHeight="1">
      <c r="B117" s="150"/>
      <c r="C117" s="150"/>
      <c r="D117" s="150"/>
    </row>
    <row r="118" spans="2:4" ht="12.75" hidden="1" customHeight="1">
      <c r="B118" s="150"/>
      <c r="C118" s="150"/>
      <c r="D118" s="150"/>
    </row>
    <row r="119" spans="2:4" ht="12.75" hidden="1" customHeight="1">
      <c r="B119" s="150"/>
      <c r="C119" s="150"/>
      <c r="D119" s="150"/>
    </row>
    <row r="120" spans="2:4" ht="12.75" hidden="1" customHeight="1">
      <c r="B120" s="150"/>
      <c r="C120" s="150"/>
      <c r="D120" s="150"/>
    </row>
    <row r="121" spans="2:4" ht="12.75" hidden="1" customHeight="1">
      <c r="B121" s="150"/>
      <c r="C121" s="150"/>
      <c r="D121" s="150"/>
    </row>
    <row r="122" spans="2:4" ht="12.75" hidden="1" customHeight="1">
      <c r="B122" s="150"/>
      <c r="C122" s="150"/>
      <c r="D122" s="150"/>
    </row>
    <row r="123" spans="2:4" ht="12.75" hidden="1" customHeight="1">
      <c r="B123" s="150"/>
      <c r="C123" s="150"/>
      <c r="D123" s="150"/>
    </row>
    <row r="124" spans="2:4" ht="12.75" hidden="1" customHeight="1">
      <c r="B124" s="150"/>
      <c r="C124" s="150"/>
      <c r="D124" s="150"/>
    </row>
    <row r="125" spans="2:4" ht="12.75" hidden="1" customHeight="1">
      <c r="B125" s="150"/>
      <c r="C125" s="150"/>
      <c r="D125" s="150"/>
    </row>
    <row r="126" spans="2:4" ht="12.75" hidden="1" customHeight="1">
      <c r="B126" s="150"/>
      <c r="C126" s="150"/>
      <c r="D126" s="150"/>
    </row>
    <row r="127" spans="2:4" ht="12.75" hidden="1" customHeight="1">
      <c r="B127" s="150"/>
      <c r="C127" s="150"/>
      <c r="D127" s="150"/>
    </row>
    <row r="128" spans="2:4" ht="12.75" hidden="1" customHeight="1">
      <c r="B128" s="150"/>
      <c r="C128" s="150"/>
      <c r="D128" s="150"/>
    </row>
    <row r="129" spans="2:4" ht="12.75" hidden="1" customHeight="1">
      <c r="B129" s="150"/>
      <c r="C129" s="150"/>
      <c r="D129" s="150"/>
    </row>
    <row r="130" spans="2:4" ht="12.75" hidden="1" customHeight="1">
      <c r="B130" s="150"/>
      <c r="C130" s="150"/>
      <c r="D130" s="150"/>
    </row>
    <row r="131" spans="2:4" ht="12.75" hidden="1" customHeight="1">
      <c r="B131" s="150"/>
      <c r="C131" s="150"/>
      <c r="D131" s="150"/>
    </row>
    <row r="132" spans="2:4" ht="12.75" hidden="1" customHeight="1">
      <c r="B132" s="150"/>
      <c r="C132" s="150"/>
      <c r="D132" s="150"/>
    </row>
    <row r="133" spans="2:4" ht="12.75" hidden="1" customHeight="1">
      <c r="B133" s="150"/>
      <c r="C133" s="150"/>
      <c r="D133" s="150"/>
    </row>
    <row r="134" spans="2:4" ht="12.75" hidden="1" customHeight="1">
      <c r="B134" s="150"/>
      <c r="C134" s="150"/>
      <c r="D134" s="150"/>
    </row>
    <row r="135" spans="2:4" ht="12.75" hidden="1" customHeight="1">
      <c r="B135" s="150"/>
      <c r="C135" s="150"/>
      <c r="D135" s="150"/>
    </row>
    <row r="136" spans="2:4" ht="12.75" hidden="1" customHeight="1">
      <c r="B136" s="150"/>
      <c r="C136" s="150"/>
      <c r="D136" s="150"/>
    </row>
    <row r="137" spans="2:4" ht="12.75" hidden="1" customHeight="1">
      <c r="B137" s="150"/>
      <c r="C137" s="150"/>
      <c r="D137" s="150"/>
    </row>
    <row r="138" spans="2:4" ht="12.75" hidden="1" customHeight="1">
      <c r="B138" s="150"/>
      <c r="C138" s="150"/>
      <c r="D138" s="150"/>
    </row>
    <row r="139" spans="2:4" ht="12.75" hidden="1" customHeight="1">
      <c r="B139" s="150"/>
      <c r="C139" s="150"/>
      <c r="D139" s="150"/>
    </row>
    <row r="140" spans="2:4" ht="12.75" hidden="1" customHeight="1">
      <c r="B140" s="150"/>
      <c r="C140" s="150"/>
      <c r="D140" s="150"/>
    </row>
    <row r="141" spans="2:4" ht="12.75" hidden="1" customHeight="1">
      <c r="B141" s="150"/>
      <c r="C141" s="150"/>
      <c r="D141" s="150"/>
    </row>
    <row r="142" spans="2:4" ht="12.75" hidden="1" customHeight="1">
      <c r="B142" s="150"/>
      <c r="C142" s="150"/>
      <c r="D142" s="150"/>
    </row>
    <row r="143" spans="2:4" ht="12.75" hidden="1" customHeight="1">
      <c r="B143" s="150"/>
      <c r="C143" s="150"/>
      <c r="D143" s="150"/>
    </row>
    <row r="144" spans="2:4" ht="12.75" hidden="1" customHeight="1">
      <c r="B144" s="150"/>
      <c r="C144" s="150"/>
      <c r="D144" s="150"/>
    </row>
    <row r="145" spans="2:4" ht="12.75" hidden="1" customHeight="1">
      <c r="B145" s="150"/>
      <c r="C145" s="150"/>
      <c r="D145" s="150"/>
    </row>
    <row r="146" spans="2:4" ht="12.75" hidden="1" customHeight="1">
      <c r="B146" s="150"/>
      <c r="C146" s="150"/>
      <c r="D146" s="150"/>
    </row>
    <row r="147" spans="2:4" ht="12.75" hidden="1" customHeight="1">
      <c r="B147" s="150"/>
      <c r="C147" s="150"/>
      <c r="D147" s="150"/>
    </row>
    <row r="148" spans="2:4" ht="12.75" hidden="1" customHeight="1">
      <c r="B148" s="150"/>
      <c r="C148" s="150"/>
      <c r="D148" s="150"/>
    </row>
    <row r="149" spans="2:4" ht="12.75" hidden="1" customHeight="1">
      <c r="B149" s="150"/>
      <c r="C149" s="150"/>
      <c r="D149" s="150"/>
    </row>
    <row r="150" spans="2:4" ht="12.75" hidden="1" customHeight="1">
      <c r="B150" s="150"/>
      <c r="C150" s="150"/>
      <c r="D150" s="150"/>
    </row>
    <row r="151" spans="2:4" ht="12.75" hidden="1" customHeight="1">
      <c r="B151" s="150"/>
      <c r="C151" s="150"/>
      <c r="D151" s="150"/>
    </row>
    <row r="152" spans="2:4" ht="12.75" hidden="1" customHeight="1">
      <c r="B152" s="150"/>
      <c r="C152" s="150"/>
      <c r="D152" s="150"/>
    </row>
    <row r="153" spans="2:4" ht="12.75" hidden="1" customHeight="1">
      <c r="B153" s="150"/>
      <c r="C153" s="150"/>
      <c r="D153" s="150"/>
    </row>
    <row r="154" spans="2:4" ht="12.75" hidden="1" customHeight="1">
      <c r="B154" s="150"/>
      <c r="C154" s="150"/>
      <c r="D154" s="150"/>
    </row>
    <row r="155" spans="2:4" ht="12.75" hidden="1" customHeight="1">
      <c r="B155" s="150"/>
      <c r="C155" s="150"/>
      <c r="D155" s="150"/>
    </row>
    <row r="156" spans="2:4" ht="12.75" hidden="1" customHeight="1">
      <c r="B156" s="150"/>
      <c r="C156" s="150"/>
      <c r="D156" s="150"/>
    </row>
    <row r="157" spans="2:4" ht="12.75" hidden="1" customHeight="1">
      <c r="B157" s="150"/>
      <c r="C157" s="150"/>
      <c r="D157" s="150"/>
    </row>
    <row r="158" spans="2:4" ht="12.75" hidden="1" customHeight="1">
      <c r="B158" s="150"/>
      <c r="C158" s="150"/>
      <c r="D158" s="150"/>
    </row>
    <row r="159" spans="2:4" ht="12.75" hidden="1" customHeight="1">
      <c r="B159" s="150"/>
      <c r="C159" s="150"/>
      <c r="D159" s="150"/>
    </row>
    <row r="160" spans="2:4" ht="12.75" hidden="1" customHeight="1">
      <c r="B160" s="150"/>
      <c r="C160" s="150"/>
      <c r="D160" s="150"/>
    </row>
    <row r="161" spans="2:4" ht="12.75" hidden="1" customHeight="1">
      <c r="B161" s="150"/>
      <c r="C161" s="150"/>
      <c r="D161" s="150"/>
    </row>
    <row r="162" spans="2:4" ht="12.75" hidden="1" customHeight="1">
      <c r="B162" s="150"/>
      <c r="C162" s="150"/>
      <c r="D162" s="150"/>
    </row>
    <row r="163" spans="2:4" ht="12.75" hidden="1" customHeight="1">
      <c r="B163" s="150"/>
      <c r="C163" s="150"/>
      <c r="D163" s="150"/>
    </row>
    <row r="164" spans="2:4" ht="12.75" hidden="1" customHeight="1">
      <c r="B164" s="150"/>
      <c r="C164" s="150"/>
      <c r="D164" s="150"/>
    </row>
    <row r="165" spans="2:4" ht="12.75" hidden="1" customHeight="1">
      <c r="B165" s="150"/>
      <c r="C165" s="150"/>
      <c r="D165" s="150"/>
    </row>
    <row r="166" spans="2:4" ht="12.75" hidden="1" customHeight="1">
      <c r="B166" s="150"/>
      <c r="C166" s="150"/>
      <c r="D166" s="150"/>
    </row>
    <row r="167" spans="2:4" ht="12.75" hidden="1" customHeight="1">
      <c r="B167" s="150"/>
      <c r="C167" s="150"/>
      <c r="D167" s="150"/>
    </row>
    <row r="168" spans="2:4" ht="12.75" hidden="1" customHeight="1">
      <c r="B168" s="150"/>
      <c r="C168" s="150"/>
      <c r="D168" s="150"/>
    </row>
    <row r="169" spans="2:4" ht="12.75" hidden="1" customHeight="1">
      <c r="B169" s="150"/>
      <c r="C169" s="150"/>
      <c r="D169" s="150"/>
    </row>
    <row r="170" spans="2:4" ht="12.75" hidden="1" customHeight="1">
      <c r="B170" s="150"/>
      <c r="C170" s="150"/>
      <c r="D170" s="150"/>
    </row>
    <row r="171" spans="2:4" ht="12.75" hidden="1" customHeight="1">
      <c r="B171" s="150"/>
      <c r="C171" s="150"/>
      <c r="D171" s="150"/>
    </row>
    <row r="172" spans="2:4" ht="12.75" hidden="1" customHeight="1">
      <c r="B172" s="150"/>
      <c r="C172" s="150"/>
      <c r="D172" s="150"/>
    </row>
    <row r="173" spans="2:4" ht="12.75" hidden="1" customHeight="1">
      <c r="B173" s="160"/>
      <c r="C173" s="160"/>
      <c r="D173" s="160"/>
    </row>
    <row r="174" spans="2:4" ht="12.75" hidden="1" customHeight="1">
      <c r="B174" s="160"/>
      <c r="C174" s="160"/>
      <c r="D174" s="160"/>
    </row>
    <row r="175" spans="2:4" ht="12.75" hidden="1" customHeight="1">
      <c r="B175" s="160"/>
      <c r="C175" s="160"/>
      <c r="D175" s="160"/>
    </row>
    <row r="176" spans="2:4" ht="12.75" hidden="1" customHeight="1">
      <c r="B176" s="160"/>
      <c r="C176" s="160"/>
      <c r="D176" s="160"/>
    </row>
  </sheetData>
  <sheetProtection password="857C" sheet="1" objects="1" scenarios="1" formatCells="0"/>
  <mergeCells count="16">
    <mergeCell ref="F5:H5"/>
    <mergeCell ref="F3:H3"/>
    <mergeCell ref="F4:H4"/>
    <mergeCell ref="A6:B6"/>
    <mergeCell ref="D6:E6"/>
    <mergeCell ref="F6:H6"/>
    <mergeCell ref="A5:B5"/>
    <mergeCell ref="D5:E5"/>
    <mergeCell ref="A3:B3"/>
    <mergeCell ref="D3:E3"/>
    <mergeCell ref="A4:B4"/>
    <mergeCell ref="B18:D18"/>
    <mergeCell ref="B20:D20"/>
    <mergeCell ref="B21:D21"/>
    <mergeCell ref="B19:D19"/>
    <mergeCell ref="D4:E4"/>
  </mergeCells>
  <conditionalFormatting sqref="E8">
    <cfRule type="cellIs" dxfId="10" priority="1" operator="between">
      <formula>7</formula>
      <formula>10</formula>
    </cfRule>
  </conditionalFormatting>
  <dataValidations count="13">
    <dataValidation type="list" allowBlank="1" showInputMessage="1" showErrorMessage="1" sqref="I11:I13" xr:uid="{00000000-0002-0000-0000-000000000000}">
      <formula1>Industry</formula1>
    </dataValidation>
    <dataValidation type="list" allowBlank="1" showInputMessage="1" showErrorMessage="1" sqref="J14:J17" xr:uid="{00000000-0002-0000-0000-000001000000}">
      <formula1>Segment</formula1>
    </dataValidation>
    <dataValidation type="list" allowBlank="1" showInputMessage="1" showErrorMessage="1" sqref="I14:I17" xr:uid="{00000000-0002-0000-0000-000002000000}">
      <formula1>Industry_Type</formula1>
    </dataValidation>
    <dataValidation type="list" allowBlank="1" showInputMessage="1" showErrorMessage="1" sqref="F5:H5" xr:uid="{00000000-0002-0000-0000-000003000000}">
      <formula1>$O$5:$O$6</formula1>
    </dataValidation>
    <dataValidation type="list" allowBlank="1" showInputMessage="1" showErrorMessage="1" sqref="I9:I10" xr:uid="{00000000-0002-0000-0000-000004000000}">
      <formula1>Margin</formula1>
    </dataValidation>
    <dataValidation type="list" allowBlank="1" showInputMessage="1" showErrorMessage="1" sqref="C5" xr:uid="{00000000-0002-0000-0000-000005000000}">
      <formula1>"Chandigarh,Delhi NCR, Jaipur,Mumbai,Pune,Bhopal,Bangalore,Chennai,Hyderabad,Others"</formula1>
    </dataValidation>
    <dataValidation type="list" allowBlank="1" showInputMessage="1" showErrorMessage="1" sqref="B15:B16" xr:uid="{00000000-0002-0000-0000-000006000000}">
      <formula1>"Yes, No"</formula1>
    </dataValidation>
    <dataValidation type="list" allowBlank="1" showInputMessage="1" showErrorMessage="1" sqref="K8:L13" xr:uid="{00000000-0002-0000-0000-000007000000}">
      <formula1>"Not Applicable,Positive,Negative, Refer, Pending"</formula1>
    </dataValidation>
    <dataValidation type="list" allowBlank="1" showInputMessage="1" showErrorMessage="1" sqref="C8:C13" xr:uid="{00000000-0002-0000-0000-000008000000}">
      <formula1>"Partnership,Prop'ship,Pvt Ltd,Ltd, Prop'tor,Partner,Director, Brother, Parent, Spouse, Shareholder, Key administrator, Other"</formula1>
    </dataValidation>
    <dataValidation type="list" allowBlank="1" showInputMessage="1" showErrorMessage="1" sqref="A8:A13" xr:uid="{00000000-0002-0000-0000-000009000000}">
      <formula1>"Main Applicant, Co Applicant"</formula1>
    </dataValidation>
    <dataValidation type="list" allowBlank="1" showInputMessage="1" showErrorMessage="1" sqref="E8" xr:uid="{00000000-0002-0000-0000-00000A000000}">
      <formula1>$U$8:$U$18</formula1>
    </dataValidation>
    <dataValidation type="decimal" allowBlank="1" showInputMessage="1" showErrorMessage="1" sqref="F3:H3" xr:uid="{00000000-0002-0000-0000-00000B000000}">
      <formula1>1</formula1>
      <formula2>21</formula2>
    </dataValidation>
    <dataValidation type="list" allowBlank="1" showInputMessage="1" showErrorMessage="1" sqref="F4:H4" xr:uid="{00000000-0002-0000-0000-00000C000000}">
      <formula1>$O$4</formula1>
    </dataValidation>
  </dataValidations>
  <pageMargins left="0.69930555555555596" right="0.69930555555555596" top="0.75" bottom="0.75" header="0.3" footer="0.3"/>
  <pageSetup orientation="portrait" r:id="rId1"/>
  <headerFooter alignWithMargins="0"/>
  <ignoredErrors>
    <ignoredError sqref="G8:G13"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D000000}">
          <x14:formula1>
            <xm:f>'With Holding Percentages'!$A$2:$A$100</xm:f>
          </x14:formula1>
          <xm:sqref>I8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
  <sheetViews>
    <sheetView topLeftCell="J1" workbookViewId="0">
      <selection activeCell="L17" sqref="L17"/>
    </sheetView>
  </sheetViews>
  <sheetFormatPr defaultColWidth="30.42578125" defaultRowHeight="12.75"/>
  <cols>
    <col min="2" max="2" width="30.42578125" style="160"/>
    <col min="13" max="13" width="30.42578125" style="160"/>
  </cols>
  <sheetData>
    <row r="1" spans="1:15">
      <c r="A1" s="169" t="s">
        <v>266</v>
      </c>
    </row>
    <row r="2" spans="1:15" ht="25.5">
      <c r="A2" s="171" t="s">
        <v>271</v>
      </c>
      <c r="C2" t="s">
        <v>87</v>
      </c>
      <c r="D2" t="s">
        <v>273</v>
      </c>
      <c r="E2" t="s">
        <v>81</v>
      </c>
      <c r="F2" t="s">
        <v>78</v>
      </c>
      <c r="G2" t="s">
        <v>274</v>
      </c>
      <c r="I2" t="s">
        <v>234</v>
      </c>
      <c r="J2" t="s">
        <v>51</v>
      </c>
      <c r="K2" t="s">
        <v>255</v>
      </c>
      <c r="L2" t="s">
        <v>253</v>
      </c>
      <c r="N2" t="s">
        <v>267</v>
      </c>
      <c r="O2" t="s">
        <v>268</v>
      </c>
    </row>
    <row r="4" spans="1:15">
      <c r="E4">
        <f>IF('Customer Details'!C5=Sheet1!C2,1,IF('Customer Details'!C5=Sheet1!D2,1,IF('Customer Details'!C5=Sheet1!E2,1,IF('Customer Details'!C5=Sheet1!F2,1,IF('Customer Details'!C5=Sheet1!G2,1,0)))))</f>
        <v>0</v>
      </c>
      <c r="K4">
        <f>IF('LOAN AMOUNT CALCULATOR'!C2=Sheet1!I2,1,IF('LOAN AMOUNT CALCULATOR'!C2=Sheet1!J2,1,IF('LOAN AMOUNT CALCULATOR'!C2=Sheet1!K2,1,IF('LOAN AMOUNT CALCULATOR'!C2=Sheet1!L2,1,0))))</f>
        <v>1</v>
      </c>
      <c r="N4">
        <f ca="1">IF('Customer Details'!G8&lt;5,1,0)</f>
        <v>0</v>
      </c>
      <c r="O4" t="e">
        <f>IF('Sales Details'!K16&lt;30,1,0)</f>
        <v>#DIV/0!</v>
      </c>
    </row>
    <row r="5" spans="1:15" ht="25.5">
      <c r="A5" s="171" t="s">
        <v>272</v>
      </c>
      <c r="C5" t="s">
        <v>273</v>
      </c>
      <c r="D5" t="s">
        <v>87</v>
      </c>
      <c r="E5" t="s">
        <v>265</v>
      </c>
      <c r="I5" t="s">
        <v>234</v>
      </c>
      <c r="J5" t="s">
        <v>235</v>
      </c>
      <c r="N5" t="s">
        <v>275</v>
      </c>
      <c r="O5" t="s">
        <v>276</v>
      </c>
    </row>
    <row r="7" spans="1:15">
      <c r="E7">
        <f>IF('Customer Details'!C5=Sheet1!C5,1,IF('Customer Details'!C5=Sheet1!D5,1,IF('Customer Details'!C5=Sheet1!E5,1,0)))</f>
        <v>0</v>
      </c>
      <c r="K7">
        <f>IF('LOAN AMOUNT CALCULATOR'!C2=Sheet1!I5,1,IF('LOAN AMOUNT CALCULATOR'!C2=Sheet1!J5,1,0))</f>
        <v>0</v>
      </c>
      <c r="N7" t="e">
        <f>IF('Sales Details'!G16&lt;1000000,1,0)</f>
        <v>#DIV/0!</v>
      </c>
      <c r="O7">
        <f>IF(AND('Customer Details'!E9&lt;700,'Customer Details'!E10&lt;700,'Customer Details'!E11&lt;700,'Customer Details'!E12&lt;700,'Customer Details'!E13&lt;700),1,0)</f>
        <v>1</v>
      </c>
    </row>
    <row r="9" spans="1:15" ht="25.5">
      <c r="A9" s="171" t="s">
        <v>279</v>
      </c>
      <c r="C9" t="s">
        <v>87</v>
      </c>
      <c r="D9" t="s">
        <v>265</v>
      </c>
      <c r="E9" t="s">
        <v>78</v>
      </c>
      <c r="F9" t="s">
        <v>81</v>
      </c>
      <c r="I9" t="s">
        <v>277</v>
      </c>
      <c r="N9" t="s">
        <v>278</v>
      </c>
    </row>
    <row r="11" spans="1:15">
      <c r="E11">
        <f>IF('Customer Details'!C5=Sheet1!C9,1,IF('Customer Details'!C5=Sheet1!D9,1,IF('Customer Details'!C5=Sheet1!E9,1,IF('Customer Details'!C5=Sheet1!F9,1,0))))</f>
        <v>0</v>
      </c>
      <c r="K11" t="e">
        <f>IF('Sales Details'!G16&lt;1500000,1,0)</f>
        <v>#DIV/0!</v>
      </c>
      <c r="N11" t="e">
        <f>IF('Sales Details'!I18/'Sales Details'!K18&gt;1.5,1,0)</f>
        <v>#DIV/0!</v>
      </c>
    </row>
    <row r="12" spans="1:15">
      <c r="A12" t="s">
        <v>284</v>
      </c>
      <c r="C12" t="s">
        <v>282</v>
      </c>
      <c r="I12" s="160" t="s">
        <v>283</v>
      </c>
    </row>
    <row r="13" spans="1:15">
      <c r="E13" t="e">
        <f>IF('Sales Details'!F25&lt;75%,1,0)</f>
        <v>#DIV/0!</v>
      </c>
      <c r="K13" t="e">
        <f>IF('Sales Details'!F26&lt;75%,1,0)</f>
        <v>#DIV/0!</v>
      </c>
    </row>
    <row r="14" spans="1:15">
      <c r="A14" s="160" t="s">
        <v>285</v>
      </c>
    </row>
    <row r="15" spans="1:15">
      <c r="A15" s="160"/>
    </row>
    <row r="17" spans="1:16">
      <c r="A17" s="160" t="s">
        <v>286</v>
      </c>
      <c r="C17" s="160" t="s">
        <v>273</v>
      </c>
      <c r="D17" s="160" t="s">
        <v>78</v>
      </c>
      <c r="E17" s="160"/>
      <c r="F17" s="160"/>
      <c r="I17" s="160" t="s">
        <v>234</v>
      </c>
      <c r="J17" s="160" t="s">
        <v>51</v>
      </c>
      <c r="K17" s="160" t="s">
        <v>255</v>
      </c>
      <c r="L17" s="160" t="s">
        <v>253</v>
      </c>
      <c r="N17" t="s">
        <v>287</v>
      </c>
      <c r="O17" t="s">
        <v>288</v>
      </c>
      <c r="P17" s="160" t="s">
        <v>300</v>
      </c>
    </row>
    <row r="18" spans="1:16">
      <c r="E18">
        <f>IF('Customer Details'!C5=Sheet1!C17,1,IF('Customer Details'!C5=Sheet1!D17,1,0))</f>
        <v>0</v>
      </c>
      <c r="K18">
        <f>IF('LOAN AMOUNT CALCULATOR'!C2=Sheet1!I17,1,IF('LOAN AMOUNT CALCULATOR'!C2=Sheet1!J17,1,IF('LOAN AMOUNT CALCULATOR'!C2=Sheet1!K17,1,IF('LOAN AMOUNT CALCULATOR'!C2=Sheet1!L17,1,0))))</f>
        <v>1</v>
      </c>
      <c r="N18" t="e">
        <f>IF('Sales Details'!E18&gt;1000000,1,0)</f>
        <v>#NUM!</v>
      </c>
      <c r="O18">
        <f>IF(OR('Customer Details'!E9&gt;700,'Customer Details'!E10&gt;700,'Customer Details'!E11&gt;700,'Customer Details'!E12&gt;700,'Customer Details'!E13&gt;700),1,0)</f>
        <v>0</v>
      </c>
      <c r="P18">
        <f ca="1">IF('Customer Details'!G8&gt;5,1,0)</f>
        <v>1</v>
      </c>
    </row>
    <row r="20" spans="1:16">
      <c r="A20" s="160" t="s">
        <v>290</v>
      </c>
      <c r="I20" t="s">
        <v>60</v>
      </c>
      <c r="N20" s="160" t="s">
        <v>289</v>
      </c>
      <c r="O20" s="160" t="s">
        <v>288</v>
      </c>
      <c r="P20" s="160" t="s">
        <v>300</v>
      </c>
    </row>
    <row r="21" spans="1:16">
      <c r="K21">
        <f>IF('LOAN AMOUNT CALCULATOR'!C2=Sheet1!I20,1,0)</f>
        <v>0</v>
      </c>
      <c r="N21" t="e">
        <f>IF('Sales Details'!E18&gt;500000,1,0)</f>
        <v>#NUM!</v>
      </c>
      <c r="O21">
        <f>IF(OR('Customer Details'!E9&gt;700,'Customer Details'!E10&gt;700,'Customer Details'!E11&gt;700,'Customer Details'!E12&gt;700,'Customer Details'!E13&gt;700),1,0)</f>
        <v>0</v>
      </c>
      <c r="P21" s="160">
        <f ca="1">IF('Customer Details'!G8&gt;5,1,0)</f>
        <v>1</v>
      </c>
    </row>
    <row r="23" spans="1:16">
      <c r="A23" s="160" t="s">
        <v>313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sheetPr>
  <dimension ref="A1:AMK118"/>
  <sheetViews>
    <sheetView showGridLines="0" zoomScale="80" zoomScaleNormal="80" workbookViewId="0">
      <selection activeCell="A3" sqref="A3"/>
    </sheetView>
  </sheetViews>
  <sheetFormatPr defaultRowHeight="15"/>
  <cols>
    <col min="1" max="1" width="9.140625" style="22"/>
    <col min="2" max="2" width="46" style="23" customWidth="1"/>
    <col min="3" max="3" width="16.5703125" style="23" customWidth="1"/>
    <col min="4" max="4" width="23.85546875" style="23" customWidth="1"/>
    <col min="5" max="5" width="16.140625" style="23" customWidth="1"/>
    <col min="6" max="6" width="16.42578125" style="23" customWidth="1"/>
    <col min="7" max="8" width="9.140625" style="23"/>
    <col min="9" max="9" width="9.140625" style="22"/>
    <col min="10" max="10" width="29.5703125" style="23" bestFit="1" customWidth="1"/>
    <col min="11" max="11" width="37.5703125" style="23" customWidth="1"/>
    <col min="12" max="12" width="19.42578125" style="23" customWidth="1"/>
    <col min="13" max="13" width="13.42578125" style="23" customWidth="1"/>
    <col min="14" max="257" width="9.140625" style="23"/>
    <col min="258" max="258" width="46" style="23" customWidth="1"/>
    <col min="259" max="259" width="16.5703125" style="23" customWidth="1"/>
    <col min="260" max="260" width="23.85546875" style="23" customWidth="1"/>
    <col min="261" max="261" width="16.140625" style="23" customWidth="1"/>
    <col min="262" max="262" width="16.42578125" style="23" customWidth="1"/>
    <col min="263" max="513" width="9.140625" style="23"/>
    <col min="514" max="514" width="46" style="23" customWidth="1"/>
    <col min="515" max="515" width="16.5703125" style="23" customWidth="1"/>
    <col min="516" max="516" width="23.85546875" style="23" customWidth="1"/>
    <col min="517" max="517" width="16.140625" style="23" customWidth="1"/>
    <col min="518" max="518" width="16.42578125" style="23" customWidth="1"/>
    <col min="519" max="769" width="9.140625" style="23"/>
    <col min="770" max="770" width="46" style="23" customWidth="1"/>
    <col min="771" max="771" width="16.5703125" style="23" customWidth="1"/>
    <col min="772" max="772" width="23.85546875" style="23" customWidth="1"/>
    <col min="773" max="773" width="16.140625" style="23" customWidth="1"/>
    <col min="774" max="774" width="16.42578125" style="23" customWidth="1"/>
    <col min="775" max="1025" width="9.140625" style="23"/>
    <col min="1026" max="1026" width="46" style="23" customWidth="1"/>
    <col min="1027" max="1027" width="16.5703125" style="23" customWidth="1"/>
    <col min="1028" max="1028" width="23.85546875" style="23" customWidth="1"/>
    <col min="1029" max="1029" width="16.140625" style="23" customWidth="1"/>
    <col min="1030" max="1030" width="16.42578125" style="23" customWidth="1"/>
    <col min="1031" max="1281" width="9.140625" style="23"/>
    <col min="1282" max="1282" width="46" style="23" customWidth="1"/>
    <col min="1283" max="1283" width="16.5703125" style="23" customWidth="1"/>
    <col min="1284" max="1284" width="23.85546875" style="23" customWidth="1"/>
    <col min="1285" max="1285" width="16.140625" style="23" customWidth="1"/>
    <col min="1286" max="1286" width="16.42578125" style="23" customWidth="1"/>
    <col min="1287" max="1537" width="9.140625" style="23"/>
    <col min="1538" max="1538" width="46" style="23" customWidth="1"/>
    <col min="1539" max="1539" width="16.5703125" style="23" customWidth="1"/>
    <col min="1540" max="1540" width="23.85546875" style="23" customWidth="1"/>
    <col min="1541" max="1541" width="16.140625" style="23" customWidth="1"/>
    <col min="1542" max="1542" width="16.42578125" style="23" customWidth="1"/>
    <col min="1543" max="1793" width="9.140625" style="23"/>
    <col min="1794" max="1794" width="46" style="23" customWidth="1"/>
    <col min="1795" max="1795" width="16.5703125" style="23" customWidth="1"/>
    <col min="1796" max="1796" width="23.85546875" style="23" customWidth="1"/>
    <col min="1797" max="1797" width="16.140625" style="23" customWidth="1"/>
    <col min="1798" max="1798" width="16.42578125" style="23" customWidth="1"/>
    <col min="1799" max="2049" width="9.140625" style="23"/>
    <col min="2050" max="2050" width="46" style="23" customWidth="1"/>
    <col min="2051" max="2051" width="16.5703125" style="23" customWidth="1"/>
    <col min="2052" max="2052" width="23.85546875" style="23" customWidth="1"/>
    <col min="2053" max="2053" width="16.140625" style="23" customWidth="1"/>
    <col min="2054" max="2054" width="16.42578125" style="23" customWidth="1"/>
    <col min="2055" max="2305" width="9.140625" style="23"/>
    <col min="2306" max="2306" width="46" style="23" customWidth="1"/>
    <col min="2307" max="2307" width="16.5703125" style="23" customWidth="1"/>
    <col min="2308" max="2308" width="23.85546875" style="23" customWidth="1"/>
    <col min="2309" max="2309" width="16.140625" style="23" customWidth="1"/>
    <col min="2310" max="2310" width="16.42578125" style="23" customWidth="1"/>
    <col min="2311" max="2561" width="9.140625" style="23"/>
    <col min="2562" max="2562" width="46" style="23" customWidth="1"/>
    <col min="2563" max="2563" width="16.5703125" style="23" customWidth="1"/>
    <col min="2564" max="2564" width="23.85546875" style="23" customWidth="1"/>
    <col min="2565" max="2565" width="16.140625" style="23" customWidth="1"/>
    <col min="2566" max="2566" width="16.42578125" style="23" customWidth="1"/>
    <col min="2567" max="2817" width="9.140625" style="23"/>
    <col min="2818" max="2818" width="46" style="23" customWidth="1"/>
    <col min="2819" max="2819" width="16.5703125" style="23" customWidth="1"/>
    <col min="2820" max="2820" width="23.85546875" style="23" customWidth="1"/>
    <col min="2821" max="2821" width="16.140625" style="23" customWidth="1"/>
    <col min="2822" max="2822" width="16.42578125" style="23" customWidth="1"/>
    <col min="2823" max="3073" width="9.140625" style="23"/>
    <col min="3074" max="3074" width="46" style="23" customWidth="1"/>
    <col min="3075" max="3075" width="16.5703125" style="23" customWidth="1"/>
    <col min="3076" max="3076" width="23.85546875" style="23" customWidth="1"/>
    <col min="3077" max="3077" width="16.140625" style="23" customWidth="1"/>
    <col min="3078" max="3078" width="16.42578125" style="23" customWidth="1"/>
    <col min="3079" max="3329" width="9.140625" style="23"/>
    <col min="3330" max="3330" width="46" style="23" customWidth="1"/>
    <col min="3331" max="3331" width="16.5703125" style="23" customWidth="1"/>
    <col min="3332" max="3332" width="23.85546875" style="23" customWidth="1"/>
    <col min="3333" max="3333" width="16.140625" style="23" customWidth="1"/>
    <col min="3334" max="3334" width="16.42578125" style="23" customWidth="1"/>
    <col min="3335" max="3585" width="9.140625" style="23"/>
    <col min="3586" max="3586" width="46" style="23" customWidth="1"/>
    <col min="3587" max="3587" width="16.5703125" style="23" customWidth="1"/>
    <col min="3588" max="3588" width="23.85546875" style="23" customWidth="1"/>
    <col min="3589" max="3589" width="16.140625" style="23" customWidth="1"/>
    <col min="3590" max="3590" width="16.42578125" style="23" customWidth="1"/>
    <col min="3591" max="3841" width="9.140625" style="23"/>
    <col min="3842" max="3842" width="46" style="23" customWidth="1"/>
    <col min="3843" max="3843" width="16.5703125" style="23" customWidth="1"/>
    <col min="3844" max="3844" width="23.85546875" style="23" customWidth="1"/>
    <col min="3845" max="3845" width="16.140625" style="23" customWidth="1"/>
    <col min="3846" max="3846" width="16.42578125" style="23" customWidth="1"/>
    <col min="3847" max="4097" width="9.140625" style="23"/>
    <col min="4098" max="4098" width="46" style="23" customWidth="1"/>
    <col min="4099" max="4099" width="16.5703125" style="23" customWidth="1"/>
    <col min="4100" max="4100" width="23.85546875" style="23" customWidth="1"/>
    <col min="4101" max="4101" width="16.140625" style="23" customWidth="1"/>
    <col min="4102" max="4102" width="16.42578125" style="23" customWidth="1"/>
    <col min="4103" max="4353" width="9.140625" style="23"/>
    <col min="4354" max="4354" width="46" style="23" customWidth="1"/>
    <col min="4355" max="4355" width="16.5703125" style="23" customWidth="1"/>
    <col min="4356" max="4356" width="23.85546875" style="23" customWidth="1"/>
    <col min="4357" max="4357" width="16.140625" style="23" customWidth="1"/>
    <col min="4358" max="4358" width="16.42578125" style="23" customWidth="1"/>
    <col min="4359" max="4609" width="9.140625" style="23"/>
    <col min="4610" max="4610" width="46" style="23" customWidth="1"/>
    <col min="4611" max="4611" width="16.5703125" style="23" customWidth="1"/>
    <col min="4612" max="4612" width="23.85546875" style="23" customWidth="1"/>
    <col min="4613" max="4613" width="16.140625" style="23" customWidth="1"/>
    <col min="4614" max="4614" width="16.42578125" style="23" customWidth="1"/>
    <col min="4615" max="4865" width="9.140625" style="23"/>
    <col min="4866" max="4866" width="46" style="23" customWidth="1"/>
    <col min="4867" max="4867" width="16.5703125" style="23" customWidth="1"/>
    <col min="4868" max="4868" width="23.85546875" style="23" customWidth="1"/>
    <col min="4869" max="4869" width="16.140625" style="23" customWidth="1"/>
    <col min="4870" max="4870" width="16.42578125" style="23" customWidth="1"/>
    <col min="4871" max="5121" width="9.140625" style="23"/>
    <col min="5122" max="5122" width="46" style="23" customWidth="1"/>
    <col min="5123" max="5123" width="16.5703125" style="23" customWidth="1"/>
    <col min="5124" max="5124" width="23.85546875" style="23" customWidth="1"/>
    <col min="5125" max="5125" width="16.140625" style="23" customWidth="1"/>
    <col min="5126" max="5126" width="16.42578125" style="23" customWidth="1"/>
    <col min="5127" max="5377" width="9.140625" style="23"/>
    <col min="5378" max="5378" width="46" style="23" customWidth="1"/>
    <col min="5379" max="5379" width="16.5703125" style="23" customWidth="1"/>
    <col min="5380" max="5380" width="23.85546875" style="23" customWidth="1"/>
    <col min="5381" max="5381" width="16.140625" style="23" customWidth="1"/>
    <col min="5382" max="5382" width="16.42578125" style="23" customWidth="1"/>
    <col min="5383" max="5633" width="9.140625" style="23"/>
    <col min="5634" max="5634" width="46" style="23" customWidth="1"/>
    <col min="5635" max="5635" width="16.5703125" style="23" customWidth="1"/>
    <col min="5636" max="5636" width="23.85546875" style="23" customWidth="1"/>
    <col min="5637" max="5637" width="16.140625" style="23" customWidth="1"/>
    <col min="5638" max="5638" width="16.42578125" style="23" customWidth="1"/>
    <col min="5639" max="5889" width="9.140625" style="23"/>
    <col min="5890" max="5890" width="46" style="23" customWidth="1"/>
    <col min="5891" max="5891" width="16.5703125" style="23" customWidth="1"/>
    <col min="5892" max="5892" width="23.85546875" style="23" customWidth="1"/>
    <col min="5893" max="5893" width="16.140625" style="23" customWidth="1"/>
    <col min="5894" max="5894" width="16.42578125" style="23" customWidth="1"/>
    <col min="5895" max="6145" width="9.140625" style="23"/>
    <col min="6146" max="6146" width="46" style="23" customWidth="1"/>
    <col min="6147" max="6147" width="16.5703125" style="23" customWidth="1"/>
    <col min="6148" max="6148" width="23.85546875" style="23" customWidth="1"/>
    <col min="6149" max="6149" width="16.140625" style="23" customWidth="1"/>
    <col min="6150" max="6150" width="16.42578125" style="23" customWidth="1"/>
    <col min="6151" max="6401" width="9.140625" style="23"/>
    <col min="6402" max="6402" width="46" style="23" customWidth="1"/>
    <col min="6403" max="6403" width="16.5703125" style="23" customWidth="1"/>
    <col min="6404" max="6404" width="23.85546875" style="23" customWidth="1"/>
    <col min="6405" max="6405" width="16.140625" style="23" customWidth="1"/>
    <col min="6406" max="6406" width="16.42578125" style="23" customWidth="1"/>
    <col min="6407" max="6657" width="9.140625" style="23"/>
    <col min="6658" max="6658" width="46" style="23" customWidth="1"/>
    <col min="6659" max="6659" width="16.5703125" style="23" customWidth="1"/>
    <col min="6660" max="6660" width="23.85546875" style="23" customWidth="1"/>
    <col min="6661" max="6661" width="16.140625" style="23" customWidth="1"/>
    <col min="6662" max="6662" width="16.42578125" style="23" customWidth="1"/>
    <col min="6663" max="6913" width="9.140625" style="23"/>
    <col min="6914" max="6914" width="46" style="23" customWidth="1"/>
    <col min="6915" max="6915" width="16.5703125" style="23" customWidth="1"/>
    <col min="6916" max="6916" width="23.85546875" style="23" customWidth="1"/>
    <col min="6917" max="6917" width="16.140625" style="23" customWidth="1"/>
    <col min="6918" max="6918" width="16.42578125" style="23" customWidth="1"/>
    <col min="6919" max="7169" width="9.140625" style="23"/>
    <col min="7170" max="7170" width="46" style="23" customWidth="1"/>
    <col min="7171" max="7171" width="16.5703125" style="23" customWidth="1"/>
    <col min="7172" max="7172" width="23.85546875" style="23" customWidth="1"/>
    <col min="7173" max="7173" width="16.140625" style="23" customWidth="1"/>
    <col min="7174" max="7174" width="16.42578125" style="23" customWidth="1"/>
    <col min="7175" max="7425" width="9.140625" style="23"/>
    <col min="7426" max="7426" width="46" style="23" customWidth="1"/>
    <col min="7427" max="7427" width="16.5703125" style="23" customWidth="1"/>
    <col min="7428" max="7428" width="23.85546875" style="23" customWidth="1"/>
    <col min="7429" max="7429" width="16.140625" style="23" customWidth="1"/>
    <col min="7430" max="7430" width="16.42578125" style="23" customWidth="1"/>
    <col min="7431" max="7681" width="9.140625" style="23"/>
    <col min="7682" max="7682" width="46" style="23" customWidth="1"/>
    <col min="7683" max="7683" width="16.5703125" style="23" customWidth="1"/>
    <col min="7684" max="7684" width="23.85546875" style="23" customWidth="1"/>
    <col min="7685" max="7685" width="16.140625" style="23" customWidth="1"/>
    <col min="7686" max="7686" width="16.42578125" style="23" customWidth="1"/>
    <col min="7687" max="7937" width="9.140625" style="23"/>
    <col min="7938" max="7938" width="46" style="23" customWidth="1"/>
    <col min="7939" max="7939" width="16.5703125" style="23" customWidth="1"/>
    <col min="7940" max="7940" width="23.85546875" style="23" customWidth="1"/>
    <col min="7941" max="7941" width="16.140625" style="23" customWidth="1"/>
    <col min="7942" max="7942" width="16.42578125" style="23" customWidth="1"/>
    <col min="7943" max="8193" width="9.140625" style="23"/>
    <col min="8194" max="8194" width="46" style="23" customWidth="1"/>
    <col min="8195" max="8195" width="16.5703125" style="23" customWidth="1"/>
    <col min="8196" max="8196" width="23.85546875" style="23" customWidth="1"/>
    <col min="8197" max="8197" width="16.140625" style="23" customWidth="1"/>
    <col min="8198" max="8198" width="16.42578125" style="23" customWidth="1"/>
    <col min="8199" max="8449" width="9.140625" style="23"/>
    <col min="8450" max="8450" width="46" style="23" customWidth="1"/>
    <col min="8451" max="8451" width="16.5703125" style="23" customWidth="1"/>
    <col min="8452" max="8452" width="23.85546875" style="23" customWidth="1"/>
    <col min="8453" max="8453" width="16.140625" style="23" customWidth="1"/>
    <col min="8454" max="8454" width="16.42578125" style="23" customWidth="1"/>
    <col min="8455" max="8705" width="9.140625" style="23"/>
    <col min="8706" max="8706" width="46" style="23" customWidth="1"/>
    <col min="8707" max="8707" width="16.5703125" style="23" customWidth="1"/>
    <col min="8708" max="8708" width="23.85546875" style="23" customWidth="1"/>
    <col min="8709" max="8709" width="16.140625" style="23" customWidth="1"/>
    <col min="8710" max="8710" width="16.42578125" style="23" customWidth="1"/>
    <col min="8711" max="8961" width="9.140625" style="23"/>
    <col min="8962" max="8962" width="46" style="23" customWidth="1"/>
    <col min="8963" max="8963" width="16.5703125" style="23" customWidth="1"/>
    <col min="8964" max="8964" width="23.85546875" style="23" customWidth="1"/>
    <col min="8965" max="8965" width="16.140625" style="23" customWidth="1"/>
    <col min="8966" max="8966" width="16.42578125" style="23" customWidth="1"/>
    <col min="8967" max="9217" width="9.140625" style="23"/>
    <col min="9218" max="9218" width="46" style="23" customWidth="1"/>
    <col min="9219" max="9219" width="16.5703125" style="23" customWidth="1"/>
    <col min="9220" max="9220" width="23.85546875" style="23" customWidth="1"/>
    <col min="9221" max="9221" width="16.140625" style="23" customWidth="1"/>
    <col min="9222" max="9222" width="16.42578125" style="23" customWidth="1"/>
    <col min="9223" max="9473" width="9.140625" style="23"/>
    <col min="9474" max="9474" width="46" style="23" customWidth="1"/>
    <col min="9475" max="9475" width="16.5703125" style="23" customWidth="1"/>
    <col min="9476" max="9476" width="23.85546875" style="23" customWidth="1"/>
    <col min="9477" max="9477" width="16.140625" style="23" customWidth="1"/>
    <col min="9478" max="9478" width="16.42578125" style="23" customWidth="1"/>
    <col min="9479" max="9729" width="9.140625" style="23"/>
    <col min="9730" max="9730" width="46" style="23" customWidth="1"/>
    <col min="9731" max="9731" width="16.5703125" style="23" customWidth="1"/>
    <col min="9732" max="9732" width="23.85546875" style="23" customWidth="1"/>
    <col min="9733" max="9733" width="16.140625" style="23" customWidth="1"/>
    <col min="9734" max="9734" width="16.42578125" style="23" customWidth="1"/>
    <col min="9735" max="9985" width="9.140625" style="23"/>
    <col min="9986" max="9986" width="46" style="23" customWidth="1"/>
    <col min="9987" max="9987" width="16.5703125" style="23" customWidth="1"/>
    <col min="9988" max="9988" width="23.85546875" style="23" customWidth="1"/>
    <col min="9989" max="9989" width="16.140625" style="23" customWidth="1"/>
    <col min="9990" max="9990" width="16.42578125" style="23" customWidth="1"/>
    <col min="9991" max="10241" width="9.140625" style="23"/>
    <col min="10242" max="10242" width="46" style="23" customWidth="1"/>
    <col min="10243" max="10243" width="16.5703125" style="23" customWidth="1"/>
    <col min="10244" max="10244" width="23.85546875" style="23" customWidth="1"/>
    <col min="10245" max="10245" width="16.140625" style="23" customWidth="1"/>
    <col min="10246" max="10246" width="16.42578125" style="23" customWidth="1"/>
    <col min="10247" max="10497" width="9.140625" style="23"/>
    <col min="10498" max="10498" width="46" style="23" customWidth="1"/>
    <col min="10499" max="10499" width="16.5703125" style="23" customWidth="1"/>
    <col min="10500" max="10500" width="23.85546875" style="23" customWidth="1"/>
    <col min="10501" max="10501" width="16.140625" style="23" customWidth="1"/>
    <col min="10502" max="10502" width="16.42578125" style="23" customWidth="1"/>
    <col min="10503" max="10753" width="9.140625" style="23"/>
    <col min="10754" max="10754" width="46" style="23" customWidth="1"/>
    <col min="10755" max="10755" width="16.5703125" style="23" customWidth="1"/>
    <col min="10756" max="10756" width="23.85546875" style="23" customWidth="1"/>
    <col min="10757" max="10757" width="16.140625" style="23" customWidth="1"/>
    <col min="10758" max="10758" width="16.42578125" style="23" customWidth="1"/>
    <col min="10759" max="11009" width="9.140625" style="23"/>
    <col min="11010" max="11010" width="46" style="23" customWidth="1"/>
    <col min="11011" max="11011" width="16.5703125" style="23" customWidth="1"/>
    <col min="11012" max="11012" width="23.85546875" style="23" customWidth="1"/>
    <col min="11013" max="11013" width="16.140625" style="23" customWidth="1"/>
    <col min="11014" max="11014" width="16.42578125" style="23" customWidth="1"/>
    <col min="11015" max="11265" width="9.140625" style="23"/>
    <col min="11266" max="11266" width="46" style="23" customWidth="1"/>
    <col min="11267" max="11267" width="16.5703125" style="23" customWidth="1"/>
    <col min="11268" max="11268" width="23.85546875" style="23" customWidth="1"/>
    <col min="11269" max="11269" width="16.140625" style="23" customWidth="1"/>
    <col min="11270" max="11270" width="16.42578125" style="23" customWidth="1"/>
    <col min="11271" max="11521" width="9.140625" style="23"/>
    <col min="11522" max="11522" width="46" style="23" customWidth="1"/>
    <col min="11523" max="11523" width="16.5703125" style="23" customWidth="1"/>
    <col min="11524" max="11524" width="23.85546875" style="23" customWidth="1"/>
    <col min="11525" max="11525" width="16.140625" style="23" customWidth="1"/>
    <col min="11526" max="11526" width="16.42578125" style="23" customWidth="1"/>
    <col min="11527" max="11777" width="9.140625" style="23"/>
    <col min="11778" max="11778" width="46" style="23" customWidth="1"/>
    <col min="11779" max="11779" width="16.5703125" style="23" customWidth="1"/>
    <col min="11780" max="11780" width="23.85546875" style="23" customWidth="1"/>
    <col min="11781" max="11781" width="16.140625" style="23" customWidth="1"/>
    <col min="11782" max="11782" width="16.42578125" style="23" customWidth="1"/>
    <col min="11783" max="12033" width="9.140625" style="23"/>
    <col min="12034" max="12034" width="46" style="23" customWidth="1"/>
    <col min="12035" max="12035" width="16.5703125" style="23" customWidth="1"/>
    <col min="12036" max="12036" width="23.85546875" style="23" customWidth="1"/>
    <col min="12037" max="12037" width="16.140625" style="23" customWidth="1"/>
    <col min="12038" max="12038" width="16.42578125" style="23" customWidth="1"/>
    <col min="12039" max="12289" width="9.140625" style="23"/>
    <col min="12290" max="12290" width="46" style="23" customWidth="1"/>
    <col min="12291" max="12291" width="16.5703125" style="23" customWidth="1"/>
    <col min="12292" max="12292" width="23.85546875" style="23" customWidth="1"/>
    <col min="12293" max="12293" width="16.140625" style="23" customWidth="1"/>
    <col min="12294" max="12294" width="16.42578125" style="23" customWidth="1"/>
    <col min="12295" max="12545" width="9.140625" style="23"/>
    <col min="12546" max="12546" width="46" style="23" customWidth="1"/>
    <col min="12547" max="12547" width="16.5703125" style="23" customWidth="1"/>
    <col min="12548" max="12548" width="23.85546875" style="23" customWidth="1"/>
    <col min="12549" max="12549" width="16.140625" style="23" customWidth="1"/>
    <col min="12550" max="12550" width="16.42578125" style="23" customWidth="1"/>
    <col min="12551" max="12801" width="9.140625" style="23"/>
    <col min="12802" max="12802" width="46" style="23" customWidth="1"/>
    <col min="12803" max="12803" width="16.5703125" style="23" customWidth="1"/>
    <col min="12804" max="12804" width="23.85546875" style="23" customWidth="1"/>
    <col min="12805" max="12805" width="16.140625" style="23" customWidth="1"/>
    <col min="12806" max="12806" width="16.42578125" style="23" customWidth="1"/>
    <col min="12807" max="13057" width="9.140625" style="23"/>
    <col min="13058" max="13058" width="46" style="23" customWidth="1"/>
    <col min="13059" max="13059" width="16.5703125" style="23" customWidth="1"/>
    <col min="13060" max="13060" width="23.85546875" style="23" customWidth="1"/>
    <col min="13061" max="13061" width="16.140625" style="23" customWidth="1"/>
    <col min="13062" max="13062" width="16.42578125" style="23" customWidth="1"/>
    <col min="13063" max="13313" width="9.140625" style="23"/>
    <col min="13314" max="13314" width="46" style="23" customWidth="1"/>
    <col min="13315" max="13315" width="16.5703125" style="23" customWidth="1"/>
    <col min="13316" max="13316" width="23.85546875" style="23" customWidth="1"/>
    <col min="13317" max="13317" width="16.140625" style="23" customWidth="1"/>
    <col min="13318" max="13318" width="16.42578125" style="23" customWidth="1"/>
    <col min="13319" max="13569" width="9.140625" style="23"/>
    <col min="13570" max="13570" width="46" style="23" customWidth="1"/>
    <col min="13571" max="13571" width="16.5703125" style="23" customWidth="1"/>
    <col min="13572" max="13572" width="23.85546875" style="23" customWidth="1"/>
    <col min="13573" max="13573" width="16.140625" style="23" customWidth="1"/>
    <col min="13574" max="13574" width="16.42578125" style="23" customWidth="1"/>
    <col min="13575" max="13825" width="9.140625" style="23"/>
    <col min="13826" max="13826" width="46" style="23" customWidth="1"/>
    <col min="13827" max="13827" width="16.5703125" style="23" customWidth="1"/>
    <col min="13828" max="13828" width="23.85546875" style="23" customWidth="1"/>
    <col min="13829" max="13829" width="16.140625" style="23" customWidth="1"/>
    <col min="13830" max="13830" width="16.42578125" style="23" customWidth="1"/>
    <col min="13831" max="14081" width="9.140625" style="23"/>
    <col min="14082" max="14082" width="46" style="23" customWidth="1"/>
    <col min="14083" max="14083" width="16.5703125" style="23" customWidth="1"/>
    <col min="14084" max="14084" width="23.85546875" style="23" customWidth="1"/>
    <col min="14085" max="14085" width="16.140625" style="23" customWidth="1"/>
    <col min="14086" max="14086" width="16.42578125" style="23" customWidth="1"/>
    <col min="14087" max="14337" width="9.140625" style="23"/>
    <col min="14338" max="14338" width="46" style="23" customWidth="1"/>
    <col min="14339" max="14339" width="16.5703125" style="23" customWidth="1"/>
    <col min="14340" max="14340" width="23.85546875" style="23" customWidth="1"/>
    <col min="14341" max="14341" width="16.140625" style="23" customWidth="1"/>
    <col min="14342" max="14342" width="16.42578125" style="23" customWidth="1"/>
    <col min="14343" max="14593" width="9.140625" style="23"/>
    <col min="14594" max="14594" width="46" style="23" customWidth="1"/>
    <col min="14595" max="14595" width="16.5703125" style="23" customWidth="1"/>
    <col min="14596" max="14596" width="23.85546875" style="23" customWidth="1"/>
    <col min="14597" max="14597" width="16.140625" style="23" customWidth="1"/>
    <col min="14598" max="14598" width="16.42578125" style="23" customWidth="1"/>
    <col min="14599" max="14849" width="9.140625" style="23"/>
    <col min="14850" max="14850" width="46" style="23" customWidth="1"/>
    <col min="14851" max="14851" width="16.5703125" style="23" customWidth="1"/>
    <col min="14852" max="14852" width="23.85546875" style="23" customWidth="1"/>
    <col min="14853" max="14853" width="16.140625" style="23" customWidth="1"/>
    <col min="14854" max="14854" width="16.42578125" style="23" customWidth="1"/>
    <col min="14855" max="15105" width="9.140625" style="23"/>
    <col min="15106" max="15106" width="46" style="23" customWidth="1"/>
    <col min="15107" max="15107" width="16.5703125" style="23" customWidth="1"/>
    <col min="15108" max="15108" width="23.85546875" style="23" customWidth="1"/>
    <col min="15109" max="15109" width="16.140625" style="23" customWidth="1"/>
    <col min="15110" max="15110" width="16.42578125" style="23" customWidth="1"/>
    <col min="15111" max="15361" width="9.140625" style="23"/>
    <col min="15362" max="15362" width="46" style="23" customWidth="1"/>
    <col min="15363" max="15363" width="16.5703125" style="23" customWidth="1"/>
    <col min="15364" max="15364" width="23.85546875" style="23" customWidth="1"/>
    <col min="15365" max="15365" width="16.140625" style="23" customWidth="1"/>
    <col min="15366" max="15366" width="16.42578125" style="23" customWidth="1"/>
    <col min="15367" max="15617" width="9.140625" style="23"/>
    <col min="15618" max="15618" width="46" style="23" customWidth="1"/>
    <col min="15619" max="15619" width="16.5703125" style="23" customWidth="1"/>
    <col min="15620" max="15620" width="23.85546875" style="23" customWidth="1"/>
    <col min="15621" max="15621" width="16.140625" style="23" customWidth="1"/>
    <col min="15622" max="15622" width="16.42578125" style="23" customWidth="1"/>
    <col min="15623" max="15873" width="9.140625" style="23"/>
    <col min="15874" max="15874" width="46" style="23" customWidth="1"/>
    <col min="15875" max="15875" width="16.5703125" style="23" customWidth="1"/>
    <col min="15876" max="15876" width="23.85546875" style="23" customWidth="1"/>
    <col min="15877" max="15877" width="16.140625" style="23" customWidth="1"/>
    <col min="15878" max="15878" width="16.42578125" style="23" customWidth="1"/>
    <col min="15879" max="16129" width="9.140625" style="23"/>
    <col min="16130" max="16130" width="46" style="23" customWidth="1"/>
    <col min="16131" max="16131" width="16.5703125" style="23" customWidth="1"/>
    <col min="16132" max="16132" width="23.85546875" style="23" customWidth="1"/>
    <col min="16133" max="16133" width="16.140625" style="23" customWidth="1"/>
    <col min="16134" max="16134" width="16.42578125" style="23" customWidth="1"/>
    <col min="16135" max="16384" width="9.140625" style="23"/>
  </cols>
  <sheetData>
    <row r="1" spans="1:9">
      <c r="A1" s="75" t="s">
        <v>15</v>
      </c>
      <c r="B1" s="247" t="s">
        <v>114</v>
      </c>
      <c r="C1" s="247"/>
      <c r="D1" s="247"/>
      <c r="E1" s="247"/>
      <c r="F1" s="247"/>
      <c r="I1" s="23"/>
    </row>
    <row r="2" spans="1:9">
      <c r="A2" s="76">
        <v>1</v>
      </c>
      <c r="B2" s="214" t="s">
        <v>115</v>
      </c>
      <c r="C2" s="248">
        <f>'Customer Details'!B8</f>
        <v>0</v>
      </c>
      <c r="D2" s="248"/>
      <c r="E2" s="248"/>
      <c r="F2" s="248"/>
      <c r="I2" s="23"/>
    </row>
    <row r="3" spans="1:9" ht="15" customHeight="1">
      <c r="A3" s="76">
        <v>2</v>
      </c>
      <c r="B3" s="215" t="s">
        <v>116</v>
      </c>
      <c r="C3" s="249" t="str">
        <f>CONCATENATE('Customer Details'!B9," &amp; ",'Customer Details'!B10," &amp; ",'Customer Details'!B11,'Customer Details'!B12,'Customer Details'!B13)</f>
        <v xml:space="preserve"> &amp;  &amp; </v>
      </c>
      <c r="D3" s="250"/>
      <c r="E3" s="250"/>
      <c r="F3" s="251"/>
      <c r="I3" s="23"/>
    </row>
    <row r="4" spans="1:9">
      <c r="A4" s="76">
        <v>3</v>
      </c>
      <c r="B4" s="215" t="s">
        <v>109</v>
      </c>
      <c r="C4" s="249">
        <f>'Customer Details'!F4</f>
        <v>0</v>
      </c>
      <c r="D4" s="250"/>
      <c r="E4" s="250"/>
      <c r="F4" s="251"/>
      <c r="I4" s="23"/>
    </row>
    <row r="5" spans="1:9">
      <c r="A5" s="76">
        <v>4</v>
      </c>
      <c r="B5" s="215" t="s">
        <v>107</v>
      </c>
      <c r="C5" s="249">
        <f>'Customer Details'!F5</f>
        <v>0</v>
      </c>
      <c r="D5" s="250"/>
      <c r="E5" s="250"/>
      <c r="F5" s="251"/>
      <c r="I5" s="23"/>
    </row>
    <row r="6" spans="1:9">
      <c r="A6" s="76">
        <v>5</v>
      </c>
      <c r="B6" s="215" t="s">
        <v>117</v>
      </c>
      <c r="C6" s="258">
        <v>30</v>
      </c>
      <c r="D6" s="259"/>
      <c r="E6" s="259"/>
      <c r="F6" s="260"/>
      <c r="I6" s="23"/>
    </row>
    <row r="7" spans="1:9">
      <c r="A7" s="76">
        <v>6</v>
      </c>
      <c r="B7" s="216" t="s">
        <v>175</v>
      </c>
      <c r="C7" s="261" t="e">
        <f>ROUNDUP(PMT(C9/360,C8,-C6*100000),2)</f>
        <v>#NUM!</v>
      </c>
      <c r="D7" s="262"/>
      <c r="E7" s="262"/>
      <c r="F7" s="263"/>
      <c r="I7" s="23"/>
    </row>
    <row r="8" spans="1:9">
      <c r="A8" s="76">
        <v>7</v>
      </c>
      <c r="B8" s="216" t="s">
        <v>225</v>
      </c>
      <c r="C8" s="249">
        <f>'Customer Details'!K4*30</f>
        <v>0</v>
      </c>
      <c r="D8" s="250"/>
      <c r="E8" s="250"/>
      <c r="F8" s="251"/>
      <c r="I8" s="23"/>
    </row>
    <row r="9" spans="1:9">
      <c r="A9" s="76">
        <v>8</v>
      </c>
      <c r="B9" s="215" t="s">
        <v>111</v>
      </c>
      <c r="C9" s="264">
        <f>'Customer Details'!K3</f>
        <v>0</v>
      </c>
      <c r="D9" s="250"/>
      <c r="E9" s="250"/>
      <c r="F9" s="251"/>
      <c r="I9" s="23"/>
    </row>
    <row r="10" spans="1:9">
      <c r="A10" s="76">
        <v>9</v>
      </c>
      <c r="B10" s="214" t="s">
        <v>118</v>
      </c>
      <c r="C10" s="257" t="s">
        <v>210</v>
      </c>
      <c r="D10" s="250"/>
      <c r="E10" s="250"/>
      <c r="F10" s="251"/>
      <c r="I10" s="23"/>
    </row>
    <row r="11" spans="1:9">
      <c r="A11" s="76">
        <v>10</v>
      </c>
      <c r="B11" s="214" t="s">
        <v>119</v>
      </c>
      <c r="C11" s="253"/>
      <c r="D11" s="254"/>
      <c r="E11" s="254"/>
      <c r="F11" s="255"/>
      <c r="I11" s="23"/>
    </row>
    <row r="12" spans="1:9">
      <c r="A12" s="76">
        <v>11</v>
      </c>
      <c r="B12" s="214" t="s">
        <v>105</v>
      </c>
      <c r="C12" s="256">
        <f>'Customer Details'!C6</f>
        <v>0</v>
      </c>
      <c r="D12" s="250"/>
      <c r="E12" s="250"/>
      <c r="F12" s="251"/>
      <c r="I12" s="23"/>
    </row>
    <row r="13" spans="1:9">
      <c r="A13" s="76">
        <v>12</v>
      </c>
      <c r="B13" s="214" t="s">
        <v>120</v>
      </c>
      <c r="C13" s="256">
        <f>'Customer Details'!F6</f>
        <v>0</v>
      </c>
      <c r="D13" s="250"/>
      <c r="E13" s="250"/>
      <c r="F13" s="251"/>
      <c r="I13" s="23"/>
    </row>
    <row r="14" spans="1:9">
      <c r="A14" s="76">
        <v>13</v>
      </c>
      <c r="B14" s="217" t="s">
        <v>121</v>
      </c>
      <c r="C14" s="268" t="s">
        <v>210</v>
      </c>
      <c r="D14" s="269"/>
      <c r="E14" s="269"/>
      <c r="F14" s="270"/>
      <c r="I14" s="23"/>
    </row>
    <row r="15" spans="1:9">
      <c r="A15" s="76">
        <v>14</v>
      </c>
      <c r="B15" s="218" t="s">
        <v>167</v>
      </c>
      <c r="C15" s="271">
        <v>0</v>
      </c>
      <c r="D15" s="272"/>
      <c r="E15" s="272"/>
      <c r="F15" s="273"/>
      <c r="I15" s="23"/>
    </row>
    <row r="16" spans="1:9">
      <c r="A16" s="76">
        <v>15</v>
      </c>
      <c r="B16" s="215" t="s">
        <v>122</v>
      </c>
      <c r="C16" s="256">
        <f>C6+C15</f>
        <v>30</v>
      </c>
      <c r="D16" s="274"/>
      <c r="E16" s="274"/>
      <c r="F16" s="275"/>
      <c r="I16" s="23"/>
    </row>
    <row r="17" spans="1:9" ht="15" customHeight="1">
      <c r="I17" s="23"/>
    </row>
    <row r="18" spans="1:9" ht="15" customHeight="1">
      <c r="A18" s="252" t="s">
        <v>123</v>
      </c>
      <c r="B18" s="252"/>
      <c r="C18" s="252"/>
      <c r="D18" s="25"/>
      <c r="E18" s="25"/>
      <c r="F18" s="25"/>
      <c r="I18" s="23"/>
    </row>
    <row r="19" spans="1:9">
      <c r="A19" s="26" t="s">
        <v>15</v>
      </c>
      <c r="B19" s="217" t="s">
        <v>124</v>
      </c>
      <c r="C19" s="35" t="s">
        <v>125</v>
      </c>
      <c r="D19" s="265" t="s">
        <v>126</v>
      </c>
      <c r="E19" s="265"/>
      <c r="F19" s="265"/>
      <c r="I19" s="23"/>
    </row>
    <row r="20" spans="1:9">
      <c r="A20" s="59">
        <v>1</v>
      </c>
      <c r="B20" s="219" t="s">
        <v>127</v>
      </c>
      <c r="C20" s="146" t="s">
        <v>258</v>
      </c>
      <c r="D20" s="266" t="s">
        <v>261</v>
      </c>
      <c r="E20" s="267"/>
      <c r="F20" s="267"/>
      <c r="I20" s="23"/>
    </row>
    <row r="21" spans="1:9">
      <c r="A21" s="59">
        <v>2</v>
      </c>
      <c r="B21" s="219" t="s">
        <v>128</v>
      </c>
      <c r="C21" s="82" t="s">
        <v>260</v>
      </c>
      <c r="D21" s="279"/>
      <c r="E21" s="277"/>
      <c r="F21" s="278"/>
      <c r="I21" s="23"/>
    </row>
    <row r="22" spans="1:9">
      <c r="A22" s="59">
        <v>3</v>
      </c>
      <c r="B22" s="220" t="s">
        <v>129</v>
      </c>
      <c r="C22" s="82" t="s">
        <v>258</v>
      </c>
      <c r="D22" s="266"/>
      <c r="E22" s="267"/>
      <c r="F22" s="267"/>
      <c r="I22" s="23"/>
    </row>
    <row r="23" spans="1:9">
      <c r="A23" s="59">
        <v>4</v>
      </c>
      <c r="B23" s="221" t="s">
        <v>224</v>
      </c>
      <c r="C23" s="82" t="s">
        <v>263</v>
      </c>
      <c r="D23" s="280"/>
      <c r="E23" s="254"/>
      <c r="F23" s="255"/>
      <c r="I23" s="23"/>
    </row>
    <row r="24" spans="1:9">
      <c r="A24" s="59">
        <v>5</v>
      </c>
      <c r="B24" s="219" t="s">
        <v>130</v>
      </c>
      <c r="C24" s="82" t="s">
        <v>258</v>
      </c>
      <c r="D24" s="281" t="s">
        <v>264</v>
      </c>
      <c r="E24" s="282"/>
      <c r="F24" s="282"/>
      <c r="I24" s="23"/>
    </row>
    <row r="25" spans="1:9">
      <c r="A25" s="59">
        <v>6</v>
      </c>
      <c r="B25" s="219" t="s">
        <v>131</v>
      </c>
      <c r="C25" s="82" t="s">
        <v>258</v>
      </c>
      <c r="D25" s="281" t="s">
        <v>262</v>
      </c>
      <c r="E25" s="282"/>
      <c r="F25" s="282"/>
    </row>
    <row r="26" spans="1:9">
      <c r="A26" s="59">
        <v>7</v>
      </c>
      <c r="B26" s="219" t="s">
        <v>132</v>
      </c>
      <c r="C26" s="82" t="s">
        <v>258</v>
      </c>
      <c r="D26" s="279"/>
      <c r="E26" s="277"/>
      <c r="F26" s="278"/>
    </row>
    <row r="27" spans="1:9">
      <c r="A27" s="59">
        <v>8</v>
      </c>
      <c r="B27" s="219" t="s">
        <v>133</v>
      </c>
      <c r="C27" s="146" t="s">
        <v>260</v>
      </c>
      <c r="D27" s="283"/>
      <c r="E27" s="254"/>
      <c r="F27" s="255"/>
    </row>
    <row r="28" spans="1:9">
      <c r="A28" s="59">
        <v>9</v>
      </c>
      <c r="B28" s="219" t="s">
        <v>134</v>
      </c>
      <c r="C28" s="146" t="s">
        <v>260</v>
      </c>
      <c r="D28" s="284"/>
      <c r="E28" s="254"/>
      <c r="F28" s="255"/>
    </row>
    <row r="29" spans="1:9">
      <c r="A29" s="59">
        <v>10</v>
      </c>
      <c r="B29" s="219" t="s">
        <v>135</v>
      </c>
      <c r="C29" s="146" t="s">
        <v>258</v>
      </c>
      <c r="D29" s="285"/>
      <c r="E29" s="254"/>
      <c r="F29" s="255"/>
    </row>
    <row r="30" spans="1:9">
      <c r="A30" s="59">
        <v>11</v>
      </c>
      <c r="B30" s="219" t="s">
        <v>136</v>
      </c>
      <c r="C30" s="82" t="s">
        <v>260</v>
      </c>
      <c r="D30" s="276"/>
      <c r="E30" s="277"/>
      <c r="F30" s="278"/>
    </row>
    <row r="31" spans="1:9">
      <c r="A31" s="59">
        <v>12</v>
      </c>
      <c r="B31" s="219" t="s">
        <v>75</v>
      </c>
      <c r="C31" s="82" t="s">
        <v>260</v>
      </c>
      <c r="D31" s="279"/>
      <c r="E31" s="277"/>
      <c r="F31" s="278"/>
    </row>
    <row r="32" spans="1:9">
      <c r="A32" s="228">
        <v>13</v>
      </c>
      <c r="B32" s="230" t="s">
        <v>311</v>
      </c>
      <c r="C32" s="229" t="s">
        <v>310</v>
      </c>
      <c r="D32" s="228"/>
      <c r="E32" s="229" t="s">
        <v>312</v>
      </c>
      <c r="F32" s="228"/>
    </row>
    <row r="34" spans="1:1025" s="132" customFormat="1">
      <c r="A34" s="129" t="s">
        <v>238</v>
      </c>
      <c r="B34" s="129"/>
      <c r="C34" s="130"/>
      <c r="D34" s="130"/>
      <c r="E34" s="130"/>
      <c r="F34" s="130"/>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c r="CW34" s="131"/>
      <c r="CX34" s="131"/>
      <c r="CY34" s="131"/>
      <c r="CZ34" s="131"/>
      <c r="DA34" s="131"/>
      <c r="DB34" s="131"/>
      <c r="DC34" s="131"/>
      <c r="DD34" s="131"/>
      <c r="DE34" s="131"/>
      <c r="DF34" s="131"/>
      <c r="DG34" s="131"/>
      <c r="DH34" s="131"/>
      <c r="DI34" s="131"/>
      <c r="DJ34" s="131"/>
      <c r="DK34" s="131"/>
      <c r="DL34" s="131"/>
      <c r="DM34" s="131"/>
      <c r="DN34" s="131"/>
      <c r="DO34" s="131"/>
      <c r="DP34" s="131"/>
      <c r="DQ34" s="131"/>
      <c r="DR34" s="131"/>
      <c r="DS34" s="131"/>
      <c r="DT34" s="131"/>
      <c r="DU34" s="131"/>
      <c r="DV34" s="131"/>
      <c r="DW34" s="131"/>
      <c r="DX34" s="131"/>
      <c r="DY34" s="131"/>
      <c r="DZ34" s="131"/>
      <c r="EA34" s="131"/>
      <c r="EB34" s="131"/>
      <c r="EC34" s="131"/>
      <c r="ED34" s="131"/>
      <c r="EE34" s="131"/>
      <c r="EF34" s="131"/>
      <c r="EG34" s="131"/>
      <c r="EH34" s="131"/>
      <c r="EI34" s="131"/>
      <c r="EJ34" s="131"/>
      <c r="EK34" s="131"/>
      <c r="EL34" s="131"/>
      <c r="EM34" s="131"/>
      <c r="EN34" s="131"/>
      <c r="EO34" s="131"/>
      <c r="EP34" s="131"/>
      <c r="EQ34" s="131"/>
      <c r="ER34" s="131"/>
      <c r="ES34" s="131"/>
      <c r="ET34" s="131"/>
      <c r="EU34" s="131"/>
      <c r="EV34" s="131"/>
      <c r="EW34" s="131"/>
      <c r="EX34" s="131"/>
      <c r="EY34" s="131"/>
      <c r="EZ34" s="131"/>
      <c r="FA34" s="131"/>
      <c r="FB34" s="131"/>
      <c r="FC34" s="131"/>
      <c r="FD34" s="131"/>
      <c r="FE34" s="131"/>
      <c r="FF34" s="131"/>
      <c r="FG34" s="131"/>
      <c r="FH34" s="131"/>
      <c r="FI34" s="131"/>
      <c r="FJ34" s="131"/>
      <c r="FK34" s="131"/>
      <c r="FL34" s="131"/>
      <c r="FM34" s="131"/>
      <c r="FN34" s="131"/>
      <c r="FO34" s="131"/>
      <c r="FP34" s="131"/>
      <c r="FQ34" s="131"/>
      <c r="FR34" s="131"/>
      <c r="FS34" s="131"/>
      <c r="FT34" s="131"/>
      <c r="FU34" s="131"/>
      <c r="FV34" s="131"/>
      <c r="FW34" s="131"/>
      <c r="FX34" s="131"/>
      <c r="FY34" s="131"/>
      <c r="FZ34" s="131"/>
      <c r="GA34" s="131"/>
      <c r="GB34" s="131"/>
      <c r="GC34" s="131"/>
      <c r="GD34" s="131"/>
      <c r="GE34" s="131"/>
      <c r="GF34" s="131"/>
      <c r="GG34" s="131"/>
      <c r="GH34" s="131"/>
      <c r="GI34" s="131"/>
      <c r="GJ34" s="131"/>
      <c r="GK34" s="131"/>
      <c r="GL34" s="131"/>
      <c r="GM34" s="131"/>
      <c r="GN34" s="131"/>
      <c r="GO34" s="131"/>
      <c r="GP34" s="131"/>
      <c r="GQ34" s="131"/>
      <c r="GR34" s="131"/>
      <c r="GS34" s="131"/>
      <c r="GT34" s="131"/>
      <c r="GU34" s="131"/>
      <c r="GV34" s="131"/>
      <c r="GW34" s="131"/>
      <c r="GX34" s="131"/>
      <c r="GY34" s="131"/>
      <c r="GZ34" s="131"/>
      <c r="HA34" s="131"/>
      <c r="HB34" s="131"/>
      <c r="HC34" s="131"/>
      <c r="HD34" s="131"/>
      <c r="HE34" s="131"/>
      <c r="HF34" s="131"/>
      <c r="HG34" s="131"/>
      <c r="HH34" s="131"/>
      <c r="HI34" s="131"/>
      <c r="HJ34" s="131"/>
      <c r="HK34" s="131"/>
      <c r="HL34" s="131"/>
      <c r="HM34" s="131"/>
      <c r="HN34" s="131"/>
      <c r="HO34" s="131"/>
      <c r="HP34" s="131"/>
      <c r="HQ34" s="131"/>
      <c r="HR34" s="131"/>
      <c r="HS34" s="131"/>
      <c r="HT34" s="131"/>
      <c r="HU34" s="131"/>
      <c r="HV34" s="131"/>
      <c r="HW34" s="131"/>
      <c r="HX34" s="131"/>
      <c r="HY34" s="131"/>
      <c r="HZ34" s="131"/>
      <c r="IA34" s="131"/>
      <c r="IB34" s="131"/>
      <c r="IC34" s="131"/>
      <c r="ID34" s="131"/>
      <c r="IE34" s="131"/>
      <c r="IF34" s="131"/>
      <c r="IG34" s="131"/>
      <c r="IH34" s="131"/>
      <c r="II34" s="131"/>
      <c r="IJ34" s="131"/>
      <c r="IK34" s="131"/>
      <c r="IL34" s="131"/>
      <c r="IM34" s="131"/>
      <c r="IN34" s="131"/>
      <c r="IO34" s="131"/>
      <c r="IP34" s="131"/>
      <c r="IQ34" s="131"/>
      <c r="IR34" s="131"/>
      <c r="IS34" s="131"/>
      <c r="IT34" s="131"/>
      <c r="IU34" s="131"/>
      <c r="IV34" s="131"/>
      <c r="IW34" s="131"/>
      <c r="IX34" s="131"/>
      <c r="IY34" s="131"/>
      <c r="IZ34" s="131"/>
      <c r="JA34" s="131"/>
      <c r="JB34" s="131"/>
      <c r="JC34" s="131"/>
      <c r="JD34" s="131"/>
      <c r="JE34" s="131"/>
      <c r="JF34" s="131"/>
      <c r="JG34" s="131"/>
      <c r="JH34" s="131"/>
      <c r="JI34" s="131"/>
      <c r="JJ34" s="131"/>
      <c r="JK34" s="131"/>
      <c r="JL34" s="131"/>
      <c r="JM34" s="131"/>
      <c r="JN34" s="131"/>
      <c r="JO34" s="131"/>
      <c r="JP34" s="131"/>
      <c r="JQ34" s="131"/>
      <c r="JR34" s="131"/>
      <c r="JS34" s="131"/>
      <c r="JT34" s="131"/>
      <c r="JU34" s="131"/>
      <c r="JV34" s="131"/>
      <c r="JW34" s="131"/>
      <c r="JX34" s="131"/>
      <c r="JY34" s="131"/>
      <c r="JZ34" s="131"/>
      <c r="KA34" s="131"/>
      <c r="KB34" s="131"/>
      <c r="KC34" s="131"/>
      <c r="KD34" s="131"/>
      <c r="KE34" s="131"/>
      <c r="KF34" s="131"/>
      <c r="KG34" s="131"/>
      <c r="KH34" s="131"/>
      <c r="KI34" s="131"/>
      <c r="KJ34" s="131"/>
      <c r="KK34" s="131"/>
      <c r="KL34" s="131"/>
      <c r="KM34" s="131"/>
      <c r="KN34" s="131"/>
      <c r="KO34" s="131"/>
      <c r="KP34" s="131"/>
      <c r="KQ34" s="131"/>
      <c r="KR34" s="131"/>
      <c r="KS34" s="131"/>
      <c r="KT34" s="131"/>
      <c r="KU34" s="131"/>
      <c r="KV34" s="131"/>
      <c r="KW34" s="131"/>
      <c r="KX34" s="131"/>
      <c r="KY34" s="131"/>
      <c r="KZ34" s="131"/>
      <c r="LA34" s="131"/>
      <c r="LB34" s="131"/>
      <c r="LC34" s="131"/>
      <c r="LD34" s="131"/>
      <c r="LE34" s="131"/>
      <c r="LF34" s="131"/>
      <c r="LG34" s="131"/>
      <c r="LH34" s="131"/>
      <c r="LI34" s="131"/>
      <c r="LJ34" s="131"/>
      <c r="LK34" s="131"/>
      <c r="LL34" s="131"/>
      <c r="LM34" s="131"/>
      <c r="LN34" s="131"/>
      <c r="LO34" s="131"/>
      <c r="LP34" s="131"/>
      <c r="LQ34" s="131"/>
      <c r="LR34" s="131"/>
      <c r="LS34" s="131"/>
      <c r="LT34" s="131"/>
      <c r="LU34" s="131"/>
      <c r="LV34" s="131"/>
      <c r="LW34" s="131"/>
      <c r="LX34" s="131"/>
      <c r="LY34" s="131"/>
      <c r="LZ34" s="131"/>
      <c r="MA34" s="131"/>
      <c r="MB34" s="131"/>
      <c r="MC34" s="131"/>
      <c r="MD34" s="131"/>
      <c r="ME34" s="131"/>
      <c r="MF34" s="131"/>
      <c r="MG34" s="131"/>
      <c r="MH34" s="131"/>
      <c r="MI34" s="131"/>
      <c r="MJ34" s="131"/>
      <c r="MK34" s="131"/>
      <c r="ML34" s="131"/>
      <c r="MM34" s="131"/>
      <c r="MN34" s="131"/>
      <c r="MO34" s="131"/>
      <c r="MP34" s="131"/>
      <c r="MQ34" s="131"/>
      <c r="MR34" s="131"/>
      <c r="MS34" s="131"/>
      <c r="MT34" s="131"/>
      <c r="MU34" s="131"/>
      <c r="MV34" s="131"/>
      <c r="MW34" s="131"/>
      <c r="MX34" s="131"/>
      <c r="MY34" s="131"/>
      <c r="MZ34" s="131"/>
      <c r="NA34" s="131"/>
      <c r="NB34" s="131"/>
      <c r="NC34" s="131"/>
      <c r="ND34" s="131"/>
      <c r="NE34" s="131"/>
      <c r="NF34" s="131"/>
      <c r="NG34" s="131"/>
      <c r="NH34" s="131"/>
      <c r="NI34" s="131"/>
      <c r="NJ34" s="131"/>
      <c r="NK34" s="131"/>
      <c r="NL34" s="131"/>
      <c r="NM34" s="131"/>
      <c r="NN34" s="131"/>
      <c r="NO34" s="131"/>
      <c r="NP34" s="131"/>
      <c r="NQ34" s="131"/>
      <c r="NR34" s="131"/>
      <c r="NS34" s="131"/>
      <c r="NT34" s="131"/>
      <c r="NU34" s="131"/>
      <c r="NV34" s="131"/>
      <c r="NW34" s="131"/>
      <c r="NX34" s="131"/>
      <c r="NY34" s="131"/>
      <c r="NZ34" s="131"/>
      <c r="OA34" s="131"/>
      <c r="OB34" s="131"/>
      <c r="OC34" s="131"/>
      <c r="OD34" s="131"/>
      <c r="OE34" s="131"/>
      <c r="OF34" s="131"/>
      <c r="OG34" s="131"/>
      <c r="OH34" s="131"/>
      <c r="OI34" s="131"/>
      <c r="OJ34" s="131"/>
      <c r="OK34" s="131"/>
      <c r="OL34" s="131"/>
      <c r="OM34" s="131"/>
      <c r="ON34" s="131"/>
      <c r="OO34" s="131"/>
      <c r="OP34" s="131"/>
      <c r="OQ34" s="131"/>
      <c r="OR34" s="131"/>
      <c r="OS34" s="131"/>
      <c r="OT34" s="131"/>
      <c r="OU34" s="131"/>
      <c r="OV34" s="131"/>
      <c r="OW34" s="131"/>
      <c r="OX34" s="131"/>
      <c r="OY34" s="131"/>
      <c r="OZ34" s="131"/>
      <c r="PA34" s="131"/>
      <c r="PB34" s="131"/>
      <c r="PC34" s="131"/>
      <c r="PD34" s="131"/>
      <c r="PE34" s="131"/>
      <c r="PF34" s="131"/>
      <c r="PG34" s="131"/>
      <c r="PH34" s="131"/>
      <c r="PI34" s="131"/>
      <c r="PJ34" s="131"/>
      <c r="PK34" s="131"/>
      <c r="PL34" s="131"/>
      <c r="PM34" s="131"/>
      <c r="PN34" s="131"/>
      <c r="PO34" s="131"/>
      <c r="PP34" s="131"/>
      <c r="PQ34" s="131"/>
      <c r="PR34" s="131"/>
      <c r="PS34" s="131"/>
      <c r="PT34" s="131"/>
      <c r="PU34" s="131"/>
      <c r="PV34" s="131"/>
      <c r="PW34" s="131"/>
      <c r="PX34" s="131"/>
      <c r="PY34" s="131"/>
      <c r="PZ34" s="131"/>
      <c r="QA34" s="131"/>
      <c r="QB34" s="131"/>
      <c r="QC34" s="131"/>
      <c r="QD34" s="131"/>
      <c r="QE34" s="131"/>
      <c r="QF34" s="131"/>
      <c r="QG34" s="131"/>
      <c r="QH34" s="131"/>
      <c r="QI34" s="131"/>
      <c r="QJ34" s="131"/>
      <c r="QK34" s="131"/>
      <c r="QL34" s="131"/>
      <c r="QM34" s="131"/>
      <c r="QN34" s="131"/>
      <c r="QO34" s="131"/>
      <c r="QP34" s="131"/>
      <c r="QQ34" s="131"/>
      <c r="QR34" s="131"/>
      <c r="QS34" s="131"/>
      <c r="QT34" s="131"/>
      <c r="QU34" s="131"/>
      <c r="QV34" s="131"/>
      <c r="QW34" s="131"/>
      <c r="QX34" s="131"/>
      <c r="QY34" s="131"/>
      <c r="QZ34" s="131"/>
      <c r="RA34" s="131"/>
      <c r="RB34" s="131"/>
      <c r="RC34" s="131"/>
      <c r="RD34" s="131"/>
      <c r="RE34" s="131"/>
      <c r="RF34" s="131"/>
      <c r="RG34" s="131"/>
      <c r="RH34" s="131"/>
      <c r="RI34" s="131"/>
      <c r="RJ34" s="131"/>
      <c r="RK34" s="131"/>
      <c r="RL34" s="131"/>
      <c r="RM34" s="131"/>
      <c r="RN34" s="131"/>
      <c r="RO34" s="131"/>
      <c r="RP34" s="131"/>
      <c r="RQ34" s="131"/>
      <c r="RR34" s="131"/>
      <c r="RS34" s="131"/>
      <c r="RT34" s="131"/>
      <c r="RU34" s="131"/>
      <c r="RV34" s="131"/>
      <c r="RW34" s="131"/>
      <c r="RX34" s="131"/>
      <c r="RY34" s="131"/>
      <c r="RZ34" s="131"/>
      <c r="SA34" s="131"/>
      <c r="SB34" s="131"/>
      <c r="SC34" s="131"/>
      <c r="SD34" s="131"/>
      <c r="SE34" s="131"/>
      <c r="SF34" s="131"/>
      <c r="SG34" s="131"/>
      <c r="SH34" s="131"/>
      <c r="SI34" s="131"/>
      <c r="SJ34" s="131"/>
      <c r="SK34" s="131"/>
      <c r="SL34" s="131"/>
      <c r="SM34" s="131"/>
      <c r="SN34" s="131"/>
      <c r="SO34" s="131"/>
      <c r="SP34" s="131"/>
      <c r="SQ34" s="131"/>
      <c r="SR34" s="131"/>
      <c r="SS34" s="131"/>
      <c r="ST34" s="131"/>
      <c r="SU34" s="131"/>
      <c r="SV34" s="131"/>
      <c r="SW34" s="131"/>
      <c r="SX34" s="131"/>
      <c r="SY34" s="131"/>
      <c r="SZ34" s="131"/>
      <c r="TA34" s="131"/>
      <c r="TB34" s="131"/>
      <c r="TC34" s="131"/>
      <c r="TD34" s="131"/>
      <c r="TE34" s="131"/>
      <c r="TF34" s="131"/>
      <c r="TG34" s="131"/>
      <c r="TH34" s="131"/>
      <c r="TI34" s="131"/>
      <c r="TJ34" s="131"/>
      <c r="TK34" s="131"/>
      <c r="TL34" s="131"/>
      <c r="TM34" s="131"/>
      <c r="TN34" s="131"/>
      <c r="TO34" s="131"/>
      <c r="TP34" s="131"/>
      <c r="TQ34" s="131"/>
      <c r="TR34" s="131"/>
      <c r="TS34" s="131"/>
      <c r="TT34" s="131"/>
      <c r="TU34" s="131"/>
      <c r="TV34" s="131"/>
      <c r="TW34" s="131"/>
      <c r="TX34" s="131"/>
      <c r="TY34" s="131"/>
      <c r="TZ34" s="131"/>
      <c r="UA34" s="131"/>
      <c r="UB34" s="131"/>
      <c r="UC34" s="131"/>
      <c r="UD34" s="131"/>
      <c r="UE34" s="131"/>
      <c r="UF34" s="131"/>
      <c r="UG34" s="131"/>
      <c r="UH34" s="131"/>
      <c r="UI34" s="131"/>
      <c r="UJ34" s="131"/>
      <c r="UK34" s="131"/>
      <c r="UL34" s="131"/>
      <c r="UM34" s="131"/>
      <c r="UN34" s="131"/>
      <c r="UO34" s="131"/>
      <c r="UP34" s="131"/>
      <c r="UQ34" s="131"/>
      <c r="UR34" s="131"/>
      <c r="US34" s="131"/>
      <c r="UT34" s="131"/>
      <c r="UU34" s="131"/>
      <c r="UV34" s="131"/>
      <c r="UW34" s="131"/>
      <c r="UX34" s="131"/>
      <c r="UY34" s="131"/>
      <c r="UZ34" s="131"/>
      <c r="VA34" s="131"/>
      <c r="VB34" s="131"/>
      <c r="VC34" s="131"/>
      <c r="VD34" s="131"/>
      <c r="VE34" s="131"/>
      <c r="VF34" s="131"/>
      <c r="VG34" s="131"/>
      <c r="VH34" s="131"/>
      <c r="VI34" s="131"/>
      <c r="VJ34" s="131"/>
      <c r="VK34" s="131"/>
      <c r="VL34" s="131"/>
      <c r="VM34" s="131"/>
      <c r="VN34" s="131"/>
      <c r="VO34" s="131"/>
      <c r="VP34" s="131"/>
      <c r="VQ34" s="131"/>
      <c r="VR34" s="131"/>
      <c r="VS34" s="131"/>
      <c r="VT34" s="131"/>
      <c r="VU34" s="131"/>
      <c r="VV34" s="131"/>
      <c r="VW34" s="131"/>
      <c r="VX34" s="131"/>
      <c r="VY34" s="131"/>
      <c r="VZ34" s="131"/>
      <c r="WA34" s="131"/>
      <c r="WB34" s="131"/>
      <c r="WC34" s="131"/>
      <c r="WD34" s="131"/>
      <c r="WE34" s="131"/>
      <c r="WF34" s="131"/>
      <c r="WG34" s="131"/>
      <c r="WH34" s="131"/>
      <c r="WI34" s="131"/>
      <c r="WJ34" s="131"/>
      <c r="WK34" s="131"/>
      <c r="WL34" s="131"/>
      <c r="WM34" s="131"/>
      <c r="WN34" s="131"/>
      <c r="WO34" s="131"/>
      <c r="WP34" s="131"/>
      <c r="WQ34" s="131"/>
      <c r="WR34" s="131"/>
      <c r="WS34" s="131"/>
      <c r="WT34" s="131"/>
      <c r="WU34" s="131"/>
      <c r="WV34" s="131"/>
      <c r="WW34" s="131"/>
      <c r="WX34" s="131"/>
      <c r="WY34" s="131"/>
      <c r="WZ34" s="131"/>
      <c r="XA34" s="131"/>
      <c r="XB34" s="131"/>
      <c r="XC34" s="131"/>
      <c r="XD34" s="131"/>
      <c r="XE34" s="131"/>
      <c r="XF34" s="131"/>
      <c r="XG34" s="131"/>
      <c r="XH34" s="131"/>
      <c r="XI34" s="131"/>
      <c r="XJ34" s="131"/>
      <c r="XK34" s="131"/>
      <c r="XL34" s="131"/>
      <c r="XM34" s="131"/>
      <c r="XN34" s="131"/>
      <c r="XO34" s="131"/>
      <c r="XP34" s="131"/>
      <c r="XQ34" s="131"/>
      <c r="XR34" s="131"/>
      <c r="XS34" s="131"/>
      <c r="XT34" s="131"/>
      <c r="XU34" s="131"/>
      <c r="XV34" s="131"/>
      <c r="XW34" s="131"/>
      <c r="XX34" s="131"/>
      <c r="XY34" s="131"/>
      <c r="XZ34" s="131"/>
      <c r="YA34" s="131"/>
      <c r="YB34" s="131"/>
      <c r="YC34" s="131"/>
      <c r="YD34" s="131"/>
      <c r="YE34" s="131"/>
      <c r="YF34" s="131"/>
      <c r="YG34" s="131"/>
      <c r="YH34" s="131"/>
      <c r="YI34" s="131"/>
      <c r="YJ34" s="131"/>
      <c r="YK34" s="131"/>
      <c r="YL34" s="131"/>
      <c r="YM34" s="131"/>
      <c r="YN34" s="131"/>
      <c r="YO34" s="131"/>
      <c r="YP34" s="131"/>
      <c r="YQ34" s="131"/>
      <c r="YR34" s="131"/>
      <c r="YS34" s="131"/>
      <c r="YT34" s="131"/>
      <c r="YU34" s="131"/>
      <c r="YV34" s="131"/>
      <c r="YW34" s="131"/>
      <c r="YX34" s="131"/>
      <c r="YY34" s="131"/>
      <c r="YZ34" s="131"/>
      <c r="ZA34" s="131"/>
      <c r="ZB34" s="131"/>
      <c r="ZC34" s="131"/>
      <c r="ZD34" s="131"/>
      <c r="ZE34" s="131"/>
      <c r="ZF34" s="131"/>
      <c r="ZG34" s="131"/>
      <c r="ZH34" s="131"/>
      <c r="ZI34" s="131"/>
      <c r="ZJ34" s="131"/>
      <c r="ZK34" s="131"/>
      <c r="ZL34" s="131"/>
      <c r="ZM34" s="131"/>
      <c r="ZN34" s="131"/>
      <c r="ZO34" s="131"/>
      <c r="ZP34" s="131"/>
      <c r="ZQ34" s="131"/>
      <c r="ZR34" s="131"/>
      <c r="ZS34" s="131"/>
      <c r="ZT34" s="131"/>
      <c r="ZU34" s="131"/>
      <c r="ZV34" s="131"/>
      <c r="ZW34" s="131"/>
      <c r="ZX34" s="131"/>
      <c r="ZY34" s="131"/>
      <c r="ZZ34" s="131"/>
      <c r="AAA34" s="131"/>
      <c r="AAB34" s="131"/>
      <c r="AAC34" s="131"/>
      <c r="AAD34" s="131"/>
      <c r="AAE34" s="131"/>
      <c r="AAF34" s="131"/>
      <c r="AAG34" s="131"/>
      <c r="AAH34" s="131"/>
      <c r="AAI34" s="131"/>
      <c r="AAJ34" s="131"/>
      <c r="AAK34" s="131"/>
      <c r="AAL34" s="131"/>
      <c r="AAM34" s="131"/>
      <c r="AAN34" s="131"/>
      <c r="AAO34" s="131"/>
      <c r="AAP34" s="131"/>
      <c r="AAQ34" s="131"/>
      <c r="AAR34" s="131"/>
      <c r="AAS34" s="131"/>
      <c r="AAT34" s="131"/>
      <c r="AAU34" s="131"/>
      <c r="AAV34" s="131"/>
      <c r="AAW34" s="131"/>
      <c r="AAX34" s="131"/>
      <c r="AAY34" s="131"/>
      <c r="AAZ34" s="131"/>
      <c r="ABA34" s="131"/>
      <c r="ABB34" s="131"/>
      <c r="ABC34" s="131"/>
      <c r="ABD34" s="131"/>
      <c r="ABE34" s="131"/>
      <c r="ABF34" s="131"/>
      <c r="ABG34" s="131"/>
      <c r="ABH34" s="131"/>
      <c r="ABI34" s="131"/>
      <c r="ABJ34" s="131"/>
      <c r="ABK34" s="131"/>
      <c r="ABL34" s="131"/>
      <c r="ABM34" s="131"/>
      <c r="ABN34" s="131"/>
      <c r="ABO34" s="131"/>
      <c r="ABP34" s="131"/>
      <c r="ABQ34" s="131"/>
      <c r="ABR34" s="131"/>
      <c r="ABS34" s="131"/>
      <c r="ABT34" s="131"/>
      <c r="ABU34" s="131"/>
      <c r="ABV34" s="131"/>
      <c r="ABW34" s="131"/>
      <c r="ABX34" s="131"/>
      <c r="ABY34" s="131"/>
      <c r="ABZ34" s="131"/>
      <c r="ACA34" s="131"/>
      <c r="ACB34" s="131"/>
      <c r="ACC34" s="131"/>
      <c r="ACD34" s="131"/>
      <c r="ACE34" s="131"/>
      <c r="ACF34" s="131"/>
      <c r="ACG34" s="131"/>
      <c r="ACH34" s="131"/>
      <c r="ACI34" s="131"/>
      <c r="ACJ34" s="131"/>
      <c r="ACK34" s="131"/>
      <c r="ACL34" s="131"/>
      <c r="ACM34" s="131"/>
      <c r="ACN34" s="131"/>
      <c r="ACO34" s="131"/>
      <c r="ACP34" s="131"/>
      <c r="ACQ34" s="131"/>
      <c r="ACR34" s="131"/>
      <c r="ACS34" s="131"/>
      <c r="ACT34" s="131"/>
      <c r="ACU34" s="131"/>
      <c r="ACV34" s="131"/>
      <c r="ACW34" s="131"/>
      <c r="ACX34" s="131"/>
      <c r="ACY34" s="131"/>
      <c r="ACZ34" s="131"/>
      <c r="ADA34" s="131"/>
      <c r="ADB34" s="131"/>
      <c r="ADC34" s="131"/>
      <c r="ADD34" s="131"/>
      <c r="ADE34" s="131"/>
      <c r="ADF34" s="131"/>
      <c r="ADG34" s="131"/>
      <c r="ADH34" s="131"/>
      <c r="ADI34" s="131"/>
      <c r="ADJ34" s="131"/>
      <c r="ADK34" s="131"/>
      <c r="ADL34" s="131"/>
      <c r="ADM34" s="131"/>
      <c r="ADN34" s="131"/>
      <c r="ADO34" s="131"/>
      <c r="ADP34" s="131"/>
      <c r="ADQ34" s="131"/>
      <c r="ADR34" s="131"/>
      <c r="ADS34" s="131"/>
      <c r="ADT34" s="131"/>
      <c r="ADU34" s="131"/>
      <c r="ADV34" s="131"/>
      <c r="ADW34" s="131"/>
      <c r="ADX34" s="131"/>
      <c r="ADY34" s="131"/>
      <c r="ADZ34" s="131"/>
      <c r="AEA34" s="131"/>
      <c r="AEB34" s="131"/>
      <c r="AEC34" s="131"/>
      <c r="AED34" s="131"/>
      <c r="AEE34" s="131"/>
      <c r="AEF34" s="131"/>
      <c r="AEG34" s="131"/>
      <c r="AEH34" s="131"/>
      <c r="AEI34" s="131"/>
      <c r="AEJ34" s="131"/>
      <c r="AEK34" s="131"/>
      <c r="AEL34" s="131"/>
      <c r="AEM34" s="131"/>
      <c r="AEN34" s="131"/>
      <c r="AEO34" s="131"/>
      <c r="AEP34" s="131"/>
      <c r="AEQ34" s="131"/>
      <c r="AER34" s="131"/>
      <c r="AES34" s="131"/>
      <c r="AET34" s="131"/>
      <c r="AEU34" s="131"/>
      <c r="AEV34" s="131"/>
      <c r="AEW34" s="131"/>
      <c r="AEX34" s="131"/>
      <c r="AEY34" s="131"/>
      <c r="AEZ34" s="131"/>
      <c r="AFA34" s="131"/>
      <c r="AFB34" s="131"/>
      <c r="AFC34" s="131"/>
      <c r="AFD34" s="131"/>
      <c r="AFE34" s="131"/>
      <c r="AFF34" s="131"/>
      <c r="AFG34" s="131"/>
      <c r="AFH34" s="131"/>
      <c r="AFI34" s="131"/>
      <c r="AFJ34" s="131"/>
      <c r="AFK34" s="131"/>
      <c r="AFL34" s="131"/>
      <c r="AFM34" s="131"/>
      <c r="AFN34" s="131"/>
      <c r="AFO34" s="131"/>
      <c r="AFP34" s="131"/>
      <c r="AFQ34" s="131"/>
      <c r="AFR34" s="131"/>
      <c r="AFS34" s="131"/>
      <c r="AFT34" s="131"/>
      <c r="AFU34" s="131"/>
      <c r="AFV34" s="131"/>
      <c r="AFW34" s="131"/>
      <c r="AFX34" s="131"/>
      <c r="AFY34" s="131"/>
      <c r="AFZ34" s="131"/>
      <c r="AGA34" s="131"/>
      <c r="AGB34" s="131"/>
      <c r="AGC34" s="131"/>
      <c r="AGD34" s="131"/>
      <c r="AGE34" s="131"/>
      <c r="AGF34" s="131"/>
      <c r="AGG34" s="131"/>
      <c r="AGH34" s="131"/>
      <c r="AGI34" s="131"/>
      <c r="AGJ34" s="131"/>
      <c r="AGK34" s="131"/>
      <c r="AGL34" s="131"/>
      <c r="AGM34" s="131"/>
      <c r="AGN34" s="131"/>
      <c r="AGO34" s="131"/>
      <c r="AGP34" s="131"/>
      <c r="AGQ34" s="131"/>
      <c r="AGR34" s="131"/>
      <c r="AGS34" s="131"/>
      <c r="AGT34" s="131"/>
      <c r="AGU34" s="131"/>
      <c r="AGV34" s="131"/>
      <c r="AGW34" s="131"/>
      <c r="AGX34" s="131"/>
      <c r="AGY34" s="131"/>
      <c r="AGZ34" s="131"/>
      <c r="AHA34" s="131"/>
      <c r="AHB34" s="131"/>
      <c r="AHC34" s="131"/>
      <c r="AHD34" s="131"/>
      <c r="AHE34" s="131"/>
      <c r="AHF34" s="131"/>
      <c r="AHG34" s="131"/>
      <c r="AHH34" s="131"/>
      <c r="AHI34" s="131"/>
      <c r="AHJ34" s="131"/>
      <c r="AHK34" s="131"/>
      <c r="AHL34" s="131"/>
      <c r="AHM34" s="131"/>
      <c r="AHN34" s="131"/>
      <c r="AHO34" s="131"/>
      <c r="AHP34" s="131"/>
      <c r="AHQ34" s="131"/>
      <c r="AHR34" s="131"/>
      <c r="AHS34" s="131"/>
      <c r="AHT34" s="131"/>
      <c r="AHU34" s="131"/>
      <c r="AHV34" s="131"/>
      <c r="AHW34" s="131"/>
      <c r="AHX34" s="131"/>
      <c r="AHY34" s="131"/>
      <c r="AHZ34" s="131"/>
      <c r="AIA34" s="131"/>
      <c r="AIB34" s="131"/>
      <c r="AIC34" s="131"/>
      <c r="AID34" s="131"/>
      <c r="AIE34" s="131"/>
      <c r="AIF34" s="131"/>
      <c r="AIG34" s="131"/>
      <c r="AIH34" s="131"/>
      <c r="AII34" s="131"/>
      <c r="AIJ34" s="131"/>
      <c r="AIK34" s="131"/>
      <c r="AIL34" s="131"/>
      <c r="AIM34" s="131"/>
      <c r="AIN34" s="131"/>
      <c r="AIO34" s="131"/>
      <c r="AIP34" s="131"/>
      <c r="AIQ34" s="131"/>
      <c r="AIR34" s="131"/>
      <c r="AIS34" s="131"/>
      <c r="AIT34" s="131"/>
      <c r="AIU34" s="131"/>
      <c r="AIV34" s="131"/>
      <c r="AIW34" s="131"/>
      <c r="AIX34" s="131"/>
      <c r="AIY34" s="131"/>
      <c r="AIZ34" s="131"/>
      <c r="AJA34" s="131"/>
      <c r="AJB34" s="131"/>
      <c r="AJC34" s="131"/>
      <c r="AJD34" s="131"/>
      <c r="AJE34" s="131"/>
      <c r="AJF34" s="131"/>
      <c r="AJG34" s="131"/>
      <c r="AJH34" s="131"/>
      <c r="AJI34" s="131"/>
      <c r="AJJ34" s="131"/>
      <c r="AJK34" s="131"/>
      <c r="AJL34" s="131"/>
      <c r="AJM34" s="131"/>
      <c r="AJN34" s="131"/>
      <c r="AJO34" s="131"/>
      <c r="AJP34" s="131"/>
      <c r="AJQ34" s="131"/>
      <c r="AJR34" s="131"/>
      <c r="AJS34" s="131"/>
      <c r="AJT34" s="131"/>
      <c r="AJU34" s="131"/>
      <c r="AJV34" s="131"/>
      <c r="AJW34" s="131"/>
      <c r="AJX34" s="131"/>
      <c r="AJY34" s="131"/>
      <c r="AJZ34" s="131"/>
      <c r="AKA34" s="131"/>
      <c r="AKB34" s="131"/>
      <c r="AKC34" s="131"/>
      <c r="AKD34" s="131"/>
      <c r="AKE34" s="131"/>
      <c r="AKF34" s="131"/>
      <c r="AKG34" s="131"/>
      <c r="AKH34" s="131"/>
      <c r="AKI34" s="131"/>
      <c r="AKJ34" s="131"/>
      <c r="AKK34" s="131"/>
      <c r="AKL34" s="131"/>
      <c r="AKM34" s="131"/>
      <c r="AKN34" s="131"/>
      <c r="AKO34" s="131"/>
      <c r="AKP34" s="131"/>
      <c r="AKQ34" s="131"/>
      <c r="AKR34" s="131"/>
      <c r="AKS34" s="131"/>
      <c r="AKT34" s="131"/>
      <c r="AKU34" s="131"/>
      <c r="AKV34" s="131"/>
      <c r="AKW34" s="131"/>
      <c r="AKX34" s="131"/>
      <c r="AKY34" s="131"/>
      <c r="AKZ34" s="131"/>
      <c r="ALA34" s="131"/>
      <c r="ALB34" s="131"/>
      <c r="ALC34" s="131"/>
      <c r="ALD34" s="131"/>
      <c r="ALE34" s="131"/>
      <c r="ALF34" s="131"/>
      <c r="ALG34" s="131"/>
      <c r="ALH34" s="131"/>
      <c r="ALI34" s="131"/>
      <c r="ALJ34" s="131"/>
      <c r="ALK34" s="131"/>
      <c r="ALL34" s="131"/>
      <c r="ALM34" s="131"/>
      <c r="ALN34" s="131"/>
      <c r="ALO34" s="131"/>
      <c r="ALP34" s="131"/>
      <c r="ALQ34" s="131"/>
      <c r="ALR34" s="131"/>
      <c r="ALS34" s="131"/>
      <c r="ALT34" s="131"/>
      <c r="ALU34" s="131"/>
      <c r="ALV34" s="131"/>
      <c r="ALW34" s="131"/>
      <c r="ALX34" s="131"/>
      <c r="ALY34" s="131"/>
      <c r="ALZ34" s="131"/>
      <c r="AMA34" s="131"/>
      <c r="AMB34" s="131"/>
      <c r="AMC34" s="131"/>
      <c r="AMD34" s="131"/>
      <c r="AME34" s="131"/>
      <c r="AMF34" s="131"/>
      <c r="AMG34" s="131"/>
      <c r="AMH34" s="131"/>
      <c r="AMI34" s="131"/>
      <c r="AMJ34" s="131"/>
      <c r="AMK34" s="131"/>
    </row>
    <row r="35" spans="1:1025" s="135" customFormat="1">
      <c r="A35" s="133" t="s">
        <v>15</v>
      </c>
      <c r="B35" s="134" t="s">
        <v>124</v>
      </c>
      <c r="C35" s="134" t="s">
        <v>125</v>
      </c>
      <c r="D35" s="287" t="s">
        <v>126</v>
      </c>
      <c r="E35" s="287"/>
      <c r="F35" s="287"/>
    </row>
    <row r="36" spans="1:1025" s="135" customFormat="1" ht="15" customHeight="1">
      <c r="A36" s="137">
        <v>1</v>
      </c>
      <c r="B36" s="222" t="s">
        <v>239</v>
      </c>
      <c r="C36" s="136" t="s">
        <v>259</v>
      </c>
      <c r="D36" s="288"/>
      <c r="E36" s="288"/>
      <c r="F36" s="288"/>
    </row>
    <row r="37" spans="1:1025" s="135" customFormat="1" ht="78" customHeight="1">
      <c r="A37" s="137">
        <v>2</v>
      </c>
      <c r="B37" s="222" t="s">
        <v>240</v>
      </c>
      <c r="C37" s="147"/>
      <c r="D37" s="288"/>
      <c r="E37" s="289"/>
      <c r="F37" s="289"/>
    </row>
    <row r="38" spans="1:1025" s="135" customFormat="1" ht="30">
      <c r="A38" s="137">
        <v>3</v>
      </c>
      <c r="B38" s="222" t="s">
        <v>241</v>
      </c>
      <c r="C38" s="138"/>
      <c r="D38" s="289"/>
      <c r="E38" s="289"/>
      <c r="F38" s="289"/>
    </row>
    <row r="39" spans="1:1025" s="135" customFormat="1" ht="30">
      <c r="A39" s="137">
        <v>4</v>
      </c>
      <c r="B39" s="222" t="s">
        <v>242</v>
      </c>
      <c r="C39" s="138"/>
      <c r="D39" s="289"/>
      <c r="E39" s="289"/>
      <c r="F39" s="289"/>
    </row>
    <row r="40" spans="1:1025" s="135" customFormat="1">
      <c r="A40" s="137">
        <v>5</v>
      </c>
      <c r="B40" s="222" t="s">
        <v>243</v>
      </c>
      <c r="C40" s="138"/>
      <c r="D40" s="289"/>
      <c r="E40" s="289"/>
      <c r="F40" s="289"/>
    </row>
    <row r="41" spans="1:1025" s="135" customFormat="1">
      <c r="A41" s="137">
        <v>6</v>
      </c>
      <c r="B41" s="222" t="s">
        <v>244</v>
      </c>
      <c r="C41" s="290"/>
      <c r="D41" s="290"/>
      <c r="E41" s="290"/>
      <c r="F41" s="290"/>
    </row>
    <row r="43" spans="1:1025">
      <c r="A43" s="24" t="s">
        <v>245</v>
      </c>
      <c r="B43" s="24"/>
      <c r="C43" s="25"/>
      <c r="D43" s="25"/>
      <c r="E43" s="25"/>
      <c r="F43" s="25"/>
      <c r="G43" s="25"/>
      <c r="H43" s="25"/>
      <c r="I43" s="34"/>
    </row>
    <row r="44" spans="1:1025">
      <c r="A44" s="26" t="s">
        <v>15</v>
      </c>
      <c r="B44" s="27" t="s">
        <v>137</v>
      </c>
      <c r="C44" s="286" t="s">
        <v>138</v>
      </c>
      <c r="D44" s="286"/>
      <c r="E44" s="286"/>
      <c r="F44" s="286"/>
      <c r="G44" s="286"/>
      <c r="H44" s="286"/>
      <c r="I44" s="286"/>
    </row>
    <row r="45" spans="1:1025" s="57" customFormat="1" ht="91.5" customHeight="1">
      <c r="A45" s="56">
        <v>1</v>
      </c>
      <c r="B45" s="77" t="s">
        <v>139</v>
      </c>
      <c r="C45" s="291"/>
      <c r="D45" s="291"/>
      <c r="E45" s="291"/>
      <c r="F45" s="291"/>
      <c r="G45" s="291"/>
      <c r="H45" s="291"/>
      <c r="I45" s="291"/>
    </row>
    <row r="46" spans="1:1025" s="57" customFormat="1" ht="125.25" customHeight="1">
      <c r="A46" s="56">
        <v>2</v>
      </c>
      <c r="B46" s="78" t="s">
        <v>168</v>
      </c>
      <c r="C46" s="291"/>
      <c r="D46" s="291"/>
      <c r="E46" s="291"/>
      <c r="F46" s="291"/>
      <c r="G46" s="291"/>
      <c r="H46" s="291"/>
      <c r="I46" s="291"/>
    </row>
    <row r="47" spans="1:1025" s="57" customFormat="1" ht="38.25" customHeight="1">
      <c r="A47" s="56">
        <v>3</v>
      </c>
      <c r="B47" s="79" t="s">
        <v>140</v>
      </c>
      <c r="C47" s="292"/>
      <c r="D47" s="292"/>
      <c r="E47" s="292"/>
      <c r="F47" s="292"/>
      <c r="G47" s="292"/>
      <c r="H47" s="292"/>
      <c r="I47" s="292"/>
    </row>
    <row r="48" spans="1:1025" s="57" customFormat="1" ht="140.25" customHeight="1">
      <c r="A48" s="56">
        <v>4</v>
      </c>
      <c r="B48" s="80" t="s">
        <v>173</v>
      </c>
      <c r="C48" s="291"/>
      <c r="D48" s="291"/>
      <c r="E48" s="291"/>
      <c r="F48" s="291"/>
      <c r="G48" s="291"/>
      <c r="H48" s="291"/>
      <c r="I48" s="291"/>
    </row>
    <row r="49" spans="1:9" s="57" customFormat="1" ht="66" customHeight="1">
      <c r="A49" s="56">
        <v>5</v>
      </c>
      <c r="B49" s="77" t="s">
        <v>141</v>
      </c>
      <c r="C49" s="292"/>
      <c r="D49" s="292"/>
      <c r="E49" s="292"/>
      <c r="F49" s="292"/>
      <c r="G49" s="292"/>
      <c r="H49" s="292"/>
      <c r="I49" s="292"/>
    </row>
    <row r="50" spans="1:9" s="57" customFormat="1" ht="302.25" customHeight="1">
      <c r="A50" s="56">
        <v>6</v>
      </c>
      <c r="B50" s="80" t="s">
        <v>174</v>
      </c>
      <c r="C50" s="292"/>
      <c r="D50" s="292"/>
      <c r="E50" s="292"/>
      <c r="F50" s="292"/>
      <c r="G50" s="292"/>
      <c r="H50" s="292"/>
      <c r="I50" s="292"/>
    </row>
    <row r="51" spans="1:9" s="57" customFormat="1" ht="48" customHeight="1">
      <c r="A51" s="56">
        <v>7</v>
      </c>
      <c r="B51" s="79" t="s">
        <v>142</v>
      </c>
      <c r="C51" s="292"/>
      <c r="D51" s="292"/>
      <c r="E51" s="292"/>
      <c r="F51" s="292"/>
      <c r="G51" s="292"/>
      <c r="H51" s="292"/>
      <c r="I51" s="292"/>
    </row>
    <row r="52" spans="1:9" s="57" customFormat="1" ht="72" customHeight="1">
      <c r="A52" s="56">
        <v>8</v>
      </c>
      <c r="B52" s="78" t="s">
        <v>169</v>
      </c>
      <c r="C52" s="291"/>
      <c r="D52" s="291"/>
      <c r="E52" s="291"/>
      <c r="F52" s="291"/>
      <c r="G52" s="291"/>
      <c r="H52" s="291"/>
      <c r="I52" s="291"/>
    </row>
    <row r="53" spans="1:9" s="57" customFormat="1" ht="223.5" customHeight="1">
      <c r="A53" s="56">
        <v>9</v>
      </c>
      <c r="B53" s="78" t="s">
        <v>172</v>
      </c>
      <c r="C53" s="320"/>
      <c r="D53" s="320"/>
      <c r="E53" s="320"/>
      <c r="F53" s="320"/>
      <c r="G53" s="320"/>
      <c r="H53" s="320"/>
      <c r="I53" s="320"/>
    </row>
    <row r="54" spans="1:9" ht="41.25" hidden="1" customHeight="1"/>
    <row r="55" spans="1:9" ht="15" hidden="1" customHeight="1">
      <c r="A55" s="28" t="s">
        <v>143</v>
      </c>
    </row>
    <row r="56" spans="1:9" ht="15" hidden="1" customHeight="1">
      <c r="A56" s="29" t="s">
        <v>15</v>
      </c>
      <c r="B56" s="30" t="s">
        <v>144</v>
      </c>
      <c r="C56" s="30" t="s">
        <v>145</v>
      </c>
      <c r="D56" s="30" t="s">
        <v>146</v>
      </c>
      <c r="E56" s="30" t="s">
        <v>147</v>
      </c>
      <c r="F56" s="30" t="s">
        <v>148</v>
      </c>
    </row>
    <row r="57" spans="1:9" ht="15" hidden="1" customHeight="1">
      <c r="A57" s="59">
        <v>1</v>
      </c>
      <c r="B57" s="21"/>
      <c r="C57" s="21"/>
      <c r="D57" s="21"/>
      <c r="E57" s="21"/>
      <c r="F57" s="21"/>
    </row>
    <row r="58" spans="1:9" ht="15" hidden="1" customHeight="1">
      <c r="A58" s="59">
        <v>2</v>
      </c>
      <c r="B58" s="21"/>
      <c r="C58" s="21"/>
      <c r="D58" s="21"/>
      <c r="E58" s="21"/>
      <c r="F58" s="21"/>
    </row>
    <row r="59" spans="1:9" ht="15" hidden="1" customHeight="1">
      <c r="A59" s="59">
        <v>3</v>
      </c>
      <c r="B59" s="21"/>
      <c r="C59" s="21"/>
      <c r="D59" s="21"/>
      <c r="E59" s="21"/>
      <c r="F59" s="21"/>
    </row>
    <row r="60" spans="1:9" ht="15" hidden="1" customHeight="1">
      <c r="A60" s="59">
        <v>4</v>
      </c>
      <c r="B60" s="21"/>
      <c r="C60" s="21"/>
      <c r="D60" s="21"/>
      <c r="E60" s="21"/>
      <c r="F60" s="21"/>
    </row>
    <row r="61" spans="1:9" ht="15" hidden="1" customHeight="1">
      <c r="A61" s="59">
        <v>5</v>
      </c>
      <c r="B61" s="21"/>
      <c r="C61" s="21"/>
      <c r="D61" s="21"/>
      <c r="E61" s="21"/>
      <c r="F61" s="21"/>
    </row>
    <row r="62" spans="1:9" ht="15" hidden="1" customHeight="1">
      <c r="A62" s="59"/>
      <c r="B62" s="21"/>
      <c r="C62" s="21"/>
      <c r="D62" s="21"/>
      <c r="E62" s="21"/>
      <c r="F62" s="21"/>
    </row>
    <row r="63" spans="1:9" ht="15" hidden="1" customHeight="1">
      <c r="A63" s="31"/>
      <c r="B63" s="32"/>
      <c r="C63" s="32"/>
      <c r="D63" s="32"/>
      <c r="E63" s="32"/>
      <c r="F63" s="32"/>
    </row>
    <row r="64" spans="1:9" ht="15" customHeight="1">
      <c r="A64" s="293" t="s">
        <v>249</v>
      </c>
      <c r="B64" s="293"/>
      <c r="C64" s="33"/>
      <c r="D64" s="33"/>
      <c r="E64" s="33"/>
      <c r="F64" s="33"/>
      <c r="G64" s="33"/>
      <c r="H64" s="33"/>
      <c r="I64" s="34"/>
    </row>
    <row r="65" spans="1:9" ht="15" customHeight="1">
      <c r="A65" s="59">
        <v>1</v>
      </c>
      <c r="B65" s="167"/>
      <c r="C65" s="165"/>
      <c r="D65" s="165"/>
      <c r="E65" s="165"/>
      <c r="F65" s="165"/>
      <c r="G65" s="165"/>
      <c r="H65" s="165"/>
      <c r="I65" s="166"/>
    </row>
    <row r="66" spans="1:9" ht="15" customHeight="1">
      <c r="A66" s="59">
        <v>2</v>
      </c>
      <c r="B66" s="324"/>
      <c r="C66" s="322"/>
      <c r="D66" s="322"/>
      <c r="E66" s="322"/>
      <c r="F66" s="322"/>
      <c r="G66" s="322"/>
      <c r="H66" s="322"/>
      <c r="I66" s="323"/>
    </row>
    <row r="67" spans="1:9" ht="15" customHeight="1">
      <c r="A67" s="59">
        <v>3</v>
      </c>
      <c r="B67" s="325"/>
      <c r="C67" s="322"/>
      <c r="D67" s="322"/>
      <c r="E67" s="322"/>
      <c r="F67" s="322"/>
      <c r="G67" s="322"/>
      <c r="H67" s="322"/>
      <c r="I67" s="323"/>
    </row>
    <row r="68" spans="1:9" ht="15" customHeight="1">
      <c r="A68" s="59">
        <v>4</v>
      </c>
      <c r="B68" s="325"/>
      <c r="C68" s="322"/>
      <c r="D68" s="322"/>
      <c r="E68" s="322"/>
      <c r="F68" s="322"/>
      <c r="G68" s="322"/>
      <c r="H68" s="322"/>
      <c r="I68" s="323"/>
    </row>
    <row r="69" spans="1:9" ht="15" customHeight="1">
      <c r="A69" s="59">
        <v>5</v>
      </c>
      <c r="B69" s="321"/>
      <c r="C69" s="322"/>
      <c r="D69" s="322"/>
      <c r="E69" s="322"/>
      <c r="F69" s="322"/>
      <c r="G69" s="322"/>
      <c r="H69" s="322"/>
      <c r="I69" s="323"/>
    </row>
    <row r="70" spans="1:9" ht="15" customHeight="1">
      <c r="A70" s="59">
        <v>6</v>
      </c>
      <c r="B70" s="321"/>
      <c r="C70" s="322"/>
      <c r="D70" s="322"/>
      <c r="E70" s="322"/>
      <c r="F70" s="322"/>
      <c r="G70" s="322"/>
      <c r="H70" s="322"/>
      <c r="I70" s="323"/>
    </row>
    <row r="71" spans="1:9" ht="15" customHeight="1">
      <c r="A71" s="59">
        <v>7</v>
      </c>
      <c r="B71" s="279"/>
      <c r="C71" s="277"/>
      <c r="D71" s="277"/>
      <c r="E71" s="277"/>
      <c r="F71" s="277"/>
      <c r="G71" s="277"/>
      <c r="H71" s="277"/>
      <c r="I71" s="278"/>
    </row>
    <row r="72" spans="1:9" ht="15" customHeight="1">
      <c r="A72" s="293" t="s">
        <v>250</v>
      </c>
      <c r="B72" s="293"/>
      <c r="C72" s="33"/>
      <c r="D72" s="33"/>
      <c r="E72" s="33"/>
      <c r="F72" s="33"/>
      <c r="G72" s="33"/>
      <c r="H72" s="33"/>
      <c r="I72" s="34"/>
    </row>
    <row r="73" spans="1:9">
      <c r="A73" s="26" t="s">
        <v>15</v>
      </c>
      <c r="B73" s="35" t="s">
        <v>149</v>
      </c>
      <c r="C73" s="294" t="s">
        <v>150</v>
      </c>
      <c r="D73" s="294"/>
      <c r="E73" s="294"/>
      <c r="F73" s="294"/>
      <c r="G73" s="294"/>
      <c r="H73" s="294"/>
      <c r="I73" s="294"/>
    </row>
    <row r="74" spans="1:9" ht="70.5" customHeight="1">
      <c r="A74" s="59">
        <v>1</v>
      </c>
      <c r="B74" s="164"/>
      <c r="C74" s="295"/>
      <c r="D74" s="296"/>
      <c r="E74" s="296"/>
      <c r="F74" s="296"/>
      <c r="G74" s="296"/>
      <c r="H74" s="296"/>
      <c r="I74" s="296"/>
    </row>
    <row r="75" spans="1:9" ht="37.5" customHeight="1">
      <c r="A75" s="59">
        <v>2</v>
      </c>
      <c r="B75" s="21"/>
      <c r="C75" s="297"/>
      <c r="D75" s="297"/>
      <c r="E75" s="297"/>
      <c r="F75" s="297"/>
      <c r="G75" s="297"/>
      <c r="H75" s="297"/>
      <c r="I75" s="297"/>
    </row>
    <row r="76" spans="1:9" ht="48" customHeight="1">
      <c r="A76" s="59">
        <v>3</v>
      </c>
      <c r="B76" s="30"/>
      <c r="C76" s="297"/>
      <c r="D76" s="297"/>
      <c r="E76" s="297"/>
      <c r="F76" s="297"/>
      <c r="G76" s="297"/>
      <c r="H76" s="297"/>
      <c r="I76" s="297"/>
    </row>
    <row r="77" spans="1:9" ht="39.75" customHeight="1">
      <c r="A77" s="59">
        <v>4</v>
      </c>
      <c r="B77" s="21"/>
      <c r="C77" s="297"/>
      <c r="D77" s="297"/>
      <c r="E77" s="297"/>
      <c r="F77" s="297"/>
      <c r="G77" s="297"/>
      <c r="H77" s="297"/>
      <c r="I77" s="297"/>
    </row>
    <row r="78" spans="1:9" ht="56.25" hidden="1" customHeight="1"/>
    <row r="79" spans="1:9" ht="15" hidden="1" customHeight="1">
      <c r="A79" s="298" t="s">
        <v>151</v>
      </c>
      <c r="B79" s="298"/>
    </row>
    <row r="80" spans="1:9" ht="30" hidden="1" customHeight="1">
      <c r="A80" s="29" t="s">
        <v>15</v>
      </c>
      <c r="B80" s="30" t="s">
        <v>152</v>
      </c>
      <c r="C80" s="30" t="s">
        <v>153</v>
      </c>
      <c r="D80" s="30" t="s">
        <v>154</v>
      </c>
      <c r="E80" s="36" t="s">
        <v>155</v>
      </c>
      <c r="F80" s="30" t="s">
        <v>156</v>
      </c>
    </row>
    <row r="81" spans="1:9" ht="15" hidden="1" customHeight="1">
      <c r="A81" s="59"/>
      <c r="B81" s="21"/>
      <c r="C81" s="21"/>
      <c r="D81" s="21"/>
      <c r="E81" s="21"/>
      <c r="F81" s="21"/>
    </row>
    <row r="82" spans="1:9" ht="15" hidden="1" customHeight="1">
      <c r="A82" s="59"/>
      <c r="B82" s="21"/>
      <c r="C82" s="21"/>
      <c r="D82" s="21"/>
      <c r="E82" s="21"/>
      <c r="F82" s="21"/>
    </row>
    <row r="83" spans="1:9" ht="15" hidden="1" customHeight="1">
      <c r="A83" s="59"/>
      <c r="B83" s="21"/>
      <c r="C83" s="21"/>
      <c r="D83" s="21"/>
      <c r="E83" s="21"/>
      <c r="F83" s="21"/>
    </row>
    <row r="84" spans="1:9" ht="15" hidden="1" customHeight="1">
      <c r="A84" s="59"/>
      <c r="B84" s="21"/>
      <c r="C84" s="21"/>
      <c r="D84" s="21"/>
      <c r="E84" s="21"/>
      <c r="F84" s="21"/>
    </row>
    <row r="85" spans="1:9" ht="15" hidden="1" customHeight="1"/>
    <row r="86" spans="1:9" ht="15" hidden="1" customHeight="1">
      <c r="A86" s="28" t="s">
        <v>157</v>
      </c>
    </row>
    <row r="87" spans="1:9" ht="15" hidden="1" customHeight="1">
      <c r="A87" s="37"/>
      <c r="B87" s="279"/>
      <c r="C87" s="277"/>
      <c r="D87" s="277"/>
      <c r="E87" s="277"/>
      <c r="F87" s="278"/>
    </row>
    <row r="88" spans="1:9" ht="15" hidden="1" customHeight="1">
      <c r="A88" s="37"/>
      <c r="B88" s="279"/>
      <c r="C88" s="277"/>
      <c r="D88" s="277"/>
      <c r="E88" s="277"/>
      <c r="F88" s="278"/>
    </row>
    <row r="89" spans="1:9" ht="15" hidden="1" customHeight="1">
      <c r="A89" s="37"/>
      <c r="B89" s="279"/>
      <c r="C89" s="277"/>
      <c r="D89" s="277"/>
      <c r="E89" s="277"/>
      <c r="F89" s="278"/>
    </row>
    <row r="90" spans="1:9" ht="15" hidden="1" customHeight="1">
      <c r="A90" s="37"/>
      <c r="B90" s="279"/>
      <c r="C90" s="277"/>
      <c r="D90" s="277"/>
      <c r="E90" s="277"/>
      <c r="F90" s="278"/>
    </row>
    <row r="91" spans="1:9" ht="15" hidden="1" customHeight="1">
      <c r="A91" s="37"/>
      <c r="B91" s="279"/>
      <c r="C91" s="277"/>
      <c r="D91" s="277"/>
      <c r="E91" s="277"/>
      <c r="F91" s="278"/>
    </row>
    <row r="92" spans="1:9" ht="15" hidden="1" customHeight="1">
      <c r="A92" s="59"/>
      <c r="B92" s="279"/>
      <c r="C92" s="277"/>
      <c r="D92" s="277"/>
      <c r="E92" s="277"/>
      <c r="F92" s="278"/>
    </row>
    <row r="93" spans="1:9" ht="15" customHeight="1">
      <c r="A93" s="302" t="s">
        <v>251</v>
      </c>
      <c r="B93" s="302"/>
      <c r="C93" s="25"/>
      <c r="D93" s="25"/>
      <c r="E93" s="25"/>
      <c r="F93" s="25"/>
      <c r="G93" s="25"/>
      <c r="H93" s="25"/>
      <c r="I93" s="34"/>
    </row>
    <row r="94" spans="1:9">
      <c r="A94" s="26" t="s">
        <v>15</v>
      </c>
      <c r="B94" s="35" t="s">
        <v>158</v>
      </c>
      <c r="C94" s="35" t="s">
        <v>159</v>
      </c>
      <c r="D94" s="35" t="s">
        <v>307</v>
      </c>
      <c r="E94" s="303" t="s">
        <v>160</v>
      </c>
      <c r="F94" s="304"/>
      <c r="G94" s="304"/>
      <c r="H94" s="304"/>
      <c r="I94" s="305"/>
    </row>
    <row r="95" spans="1:9" ht="116.25" customHeight="1">
      <c r="A95" s="59">
        <v>1</v>
      </c>
      <c r="B95" s="21" t="s">
        <v>299</v>
      </c>
      <c r="C95" s="139" t="str">
        <f>VLOOKUP(B95,Deviation!B$2:E$17,4,0)</f>
        <v>ZCM</v>
      </c>
      <c r="D95" s="139" t="str">
        <f>VLOOKUP(B95,Deviation!B$2:C$17,2,0)</f>
        <v>Yes</v>
      </c>
      <c r="E95" s="299"/>
      <c r="F95" s="300"/>
      <c r="G95" s="300"/>
      <c r="H95" s="300"/>
      <c r="I95" s="301"/>
    </row>
    <row r="96" spans="1:9" ht="172.5" customHeight="1">
      <c r="A96" s="59">
        <v>2</v>
      </c>
      <c r="B96" s="21" t="s">
        <v>299</v>
      </c>
      <c r="C96" s="139" t="str">
        <f>VLOOKUP(B96,Deviation!B$2:E$17,4,0)</f>
        <v>ZCM</v>
      </c>
      <c r="D96" s="139" t="str">
        <f>VLOOKUP(B96,Deviation!B$2:C$17,2,0)</f>
        <v>Yes</v>
      </c>
      <c r="E96" s="306"/>
      <c r="F96" s="300"/>
      <c r="G96" s="300"/>
      <c r="H96" s="300"/>
      <c r="I96" s="301"/>
    </row>
    <row r="97" spans="1:9" ht="51" customHeight="1">
      <c r="A97" s="59">
        <v>3</v>
      </c>
      <c r="B97" s="21"/>
      <c r="C97" s="139" t="e">
        <f>VLOOKUP(B97,Deviation!B$2:E$17,4,0)</f>
        <v>#N/A</v>
      </c>
      <c r="D97" s="139" t="e">
        <f>VLOOKUP(B97,Deviation!B$2:C$17,2,0)</f>
        <v>#N/A</v>
      </c>
      <c r="E97" s="299"/>
      <c r="F97" s="300"/>
      <c r="G97" s="300"/>
      <c r="H97" s="300"/>
      <c r="I97" s="301"/>
    </row>
    <row r="98" spans="1:9" ht="51" customHeight="1">
      <c r="A98" s="59">
        <v>4</v>
      </c>
      <c r="B98" s="21"/>
      <c r="C98" s="139" t="e">
        <f>VLOOKUP(B98,Deviation!B$2:E$17,4,0)</f>
        <v>#N/A</v>
      </c>
      <c r="D98" s="139" t="e">
        <f>VLOOKUP(B98,Deviation!B$2:C$17,2,0)</f>
        <v>#N/A</v>
      </c>
      <c r="E98" s="299"/>
      <c r="F98" s="300"/>
      <c r="G98" s="300"/>
      <c r="H98" s="300"/>
      <c r="I98" s="301"/>
    </row>
    <row r="99" spans="1:9" ht="51" customHeight="1">
      <c r="A99" s="59">
        <v>5</v>
      </c>
      <c r="B99" s="21"/>
      <c r="C99" s="139" t="e">
        <f>VLOOKUP(B99,Deviation!B$2:E$17,4,0)</f>
        <v>#N/A</v>
      </c>
      <c r="D99" s="139" t="e">
        <f>VLOOKUP(B99,Deviation!B$2:C$17,2,0)</f>
        <v>#N/A</v>
      </c>
      <c r="E99" s="299"/>
      <c r="F99" s="300"/>
      <c r="G99" s="300"/>
      <c r="H99" s="300"/>
      <c r="I99" s="301"/>
    </row>
    <row r="100" spans="1:9" ht="51" customHeight="1">
      <c r="A100" s="59">
        <v>6</v>
      </c>
      <c r="B100" s="21"/>
      <c r="C100" s="139" t="e">
        <f>VLOOKUP(B100,Deviation!B$2:E$17,4,0)</f>
        <v>#N/A</v>
      </c>
      <c r="D100" s="139" t="e">
        <f>VLOOKUP(B100,Deviation!B$2:C$17,2,0)</f>
        <v>#N/A</v>
      </c>
      <c r="E100" s="299"/>
      <c r="F100" s="300"/>
      <c r="G100" s="300"/>
      <c r="H100" s="300"/>
      <c r="I100" s="301"/>
    </row>
    <row r="101" spans="1:9" ht="51" customHeight="1">
      <c r="A101" s="59">
        <v>7</v>
      </c>
      <c r="B101" s="21"/>
      <c r="C101" s="139" t="e">
        <f>VLOOKUP(B101,Deviation!B$2:E$17,4,0)</f>
        <v>#N/A</v>
      </c>
      <c r="D101" s="139" t="e">
        <f>VLOOKUP(B101,Deviation!B$2:C$17,2,0)</f>
        <v>#N/A</v>
      </c>
      <c r="E101" s="299"/>
      <c r="F101" s="300"/>
      <c r="G101" s="300"/>
      <c r="H101" s="300"/>
      <c r="I101" s="301"/>
    </row>
    <row r="102" spans="1:9" ht="51" customHeight="1">
      <c r="A102" s="59">
        <v>8</v>
      </c>
      <c r="B102" s="21"/>
      <c r="C102" s="139" t="e">
        <f>VLOOKUP(B102,Deviation!B$2:E$17,4,0)</f>
        <v>#N/A</v>
      </c>
      <c r="D102" s="139" t="e">
        <f>VLOOKUP(B102,Deviation!B$2:C$17,2,0)</f>
        <v>#N/A</v>
      </c>
      <c r="E102" s="299"/>
      <c r="F102" s="300"/>
      <c r="G102" s="300"/>
      <c r="H102" s="300"/>
      <c r="I102" s="301"/>
    </row>
    <row r="103" spans="1:9" ht="51" customHeight="1">
      <c r="A103" s="59">
        <v>9</v>
      </c>
      <c r="B103" s="21"/>
      <c r="C103" s="139" t="e">
        <f>VLOOKUP(B103,Deviation!B$2:E$17,4,0)</f>
        <v>#N/A</v>
      </c>
      <c r="D103" s="139" t="e">
        <f>VLOOKUP(B103,Deviation!B$2:C$17,2,0)</f>
        <v>#N/A</v>
      </c>
      <c r="E103" s="299"/>
      <c r="F103" s="300"/>
      <c r="G103" s="300"/>
      <c r="H103" s="300"/>
      <c r="I103" s="301"/>
    </row>
    <row r="104" spans="1:9" ht="51" customHeight="1">
      <c r="A104" s="59">
        <v>10</v>
      </c>
      <c r="B104" s="21"/>
      <c r="C104" s="139" t="e">
        <f>VLOOKUP(B104,Deviation!B$2:E$17,4,0)</f>
        <v>#N/A</v>
      </c>
      <c r="D104" s="139" t="e">
        <f>VLOOKUP(B104,Deviation!B$2:C$17,2,0)</f>
        <v>#N/A</v>
      </c>
      <c r="E104" s="299"/>
      <c r="F104" s="300"/>
      <c r="G104" s="300"/>
      <c r="H104" s="300"/>
      <c r="I104" s="301"/>
    </row>
    <row r="105" spans="1:9" ht="51" customHeight="1">
      <c r="A105" s="31"/>
      <c r="B105" s="205" t="s">
        <v>308</v>
      </c>
      <c r="C105" s="204"/>
      <c r="D105" s="206">
        <f>COUNTIF(D95:D104,"Yes")</f>
        <v>2</v>
      </c>
      <c r="E105" s="233" t="str">
        <f>IF(D105&gt;2,"No Go","Ok")</f>
        <v>Ok</v>
      </c>
      <c r="F105" s="204"/>
      <c r="G105" s="204"/>
      <c r="H105" s="204"/>
      <c r="I105" s="204"/>
    </row>
    <row r="106" spans="1:9" ht="51" customHeight="1">
      <c r="A106" s="31"/>
      <c r="B106" s="205"/>
      <c r="C106" s="204"/>
      <c r="D106" s="204"/>
      <c r="E106" s="204"/>
      <c r="F106" s="204"/>
      <c r="G106" s="204"/>
      <c r="H106" s="204"/>
      <c r="I106" s="204"/>
    </row>
    <row r="107" spans="1:9">
      <c r="A107" s="38" t="s">
        <v>252</v>
      </c>
      <c r="B107" s="25"/>
      <c r="C107" s="25"/>
      <c r="D107" s="25"/>
      <c r="E107" s="25"/>
      <c r="F107" s="25"/>
      <c r="G107" s="25"/>
      <c r="H107" s="25"/>
      <c r="I107" s="34"/>
    </row>
    <row r="108" spans="1:9">
      <c r="A108" s="39" t="s">
        <v>15</v>
      </c>
      <c r="B108" s="307" t="s">
        <v>161</v>
      </c>
      <c r="C108" s="307"/>
      <c r="D108" s="307"/>
      <c r="E108" s="307"/>
      <c r="F108" s="307"/>
      <c r="G108" s="307"/>
      <c r="H108" s="307"/>
      <c r="I108" s="307"/>
    </row>
    <row r="109" spans="1:9" s="40" customFormat="1">
      <c r="A109" s="59">
        <v>1</v>
      </c>
      <c r="B109" s="308"/>
      <c r="C109" s="296"/>
      <c r="D109" s="296"/>
      <c r="E109" s="296"/>
      <c r="F109" s="296"/>
      <c r="G109" s="296"/>
      <c r="H109" s="296"/>
      <c r="I109" s="296"/>
    </row>
    <row r="110" spans="1:9">
      <c r="A110" s="59">
        <v>2</v>
      </c>
      <c r="B110" s="309"/>
      <c r="C110" s="310"/>
      <c r="D110" s="310"/>
      <c r="E110" s="310"/>
      <c r="F110" s="310"/>
      <c r="G110" s="310"/>
      <c r="H110" s="310"/>
      <c r="I110" s="311"/>
    </row>
    <row r="111" spans="1:9">
      <c r="A111" s="59">
        <v>3</v>
      </c>
      <c r="B111" s="312"/>
      <c r="C111" s="313"/>
      <c r="D111" s="313"/>
      <c r="E111" s="313"/>
      <c r="F111" s="313"/>
      <c r="G111" s="313"/>
      <c r="H111" s="313"/>
      <c r="I111" s="314"/>
    </row>
    <row r="112" spans="1:9" ht="15" customHeight="1">
      <c r="A112" s="59">
        <v>4</v>
      </c>
      <c r="B112" s="309"/>
      <c r="C112" s="315"/>
      <c r="D112" s="315"/>
      <c r="E112" s="315"/>
      <c r="F112" s="315"/>
      <c r="G112" s="315"/>
      <c r="H112" s="315"/>
      <c r="I112" s="316"/>
    </row>
    <row r="113" spans="1:9" ht="15" customHeight="1">
      <c r="A113" s="59">
        <v>5</v>
      </c>
      <c r="B113" s="317"/>
      <c r="C113" s="296"/>
      <c r="D113" s="296"/>
      <c r="E113" s="296"/>
      <c r="F113" s="296"/>
      <c r="G113" s="296"/>
      <c r="H113" s="296"/>
      <c r="I113" s="296"/>
    </row>
    <row r="114" spans="1:9" ht="15" customHeight="1">
      <c r="A114" s="59">
        <v>6</v>
      </c>
      <c r="B114" s="318"/>
      <c r="C114" s="296"/>
      <c r="D114" s="296"/>
      <c r="E114" s="296"/>
      <c r="F114" s="296"/>
      <c r="G114" s="296"/>
      <c r="H114" s="296"/>
      <c r="I114" s="296"/>
    </row>
    <row r="115" spans="1:9">
      <c r="A115" s="59">
        <v>7</v>
      </c>
      <c r="B115" s="318"/>
      <c r="C115" s="296"/>
      <c r="D115" s="296"/>
      <c r="E115" s="296"/>
      <c r="F115" s="296"/>
      <c r="G115" s="296"/>
      <c r="H115" s="296"/>
      <c r="I115" s="296"/>
    </row>
    <row r="116" spans="1:9">
      <c r="A116" s="59">
        <v>8</v>
      </c>
      <c r="B116" s="319"/>
      <c r="C116" s="296"/>
      <c r="D116" s="296"/>
      <c r="E116" s="296"/>
      <c r="F116" s="296"/>
      <c r="G116" s="296"/>
      <c r="H116" s="296"/>
      <c r="I116" s="296"/>
    </row>
    <row r="117" spans="1:9">
      <c r="A117" s="59">
        <v>9</v>
      </c>
      <c r="B117" s="297"/>
      <c r="C117" s="297"/>
      <c r="D117" s="297"/>
      <c r="E117" s="297"/>
      <c r="F117" s="297"/>
      <c r="G117" s="297"/>
      <c r="H117" s="297"/>
      <c r="I117" s="297"/>
    </row>
    <row r="118" spans="1:9">
      <c r="A118" s="59">
        <v>10</v>
      </c>
      <c r="B118" s="297"/>
      <c r="C118" s="297"/>
      <c r="D118" s="297"/>
      <c r="E118" s="297"/>
      <c r="F118" s="297"/>
      <c r="G118" s="297"/>
      <c r="H118" s="297"/>
      <c r="I118" s="297"/>
    </row>
  </sheetData>
  <sheetProtection password="857C" sheet="1" objects="1" scenarios="1" formatCells="0" formatColumns="0" formatRows="0"/>
  <mergeCells count="90">
    <mergeCell ref="B69:I69"/>
    <mergeCell ref="B70:I70"/>
    <mergeCell ref="B71:I71"/>
    <mergeCell ref="A64:B64"/>
    <mergeCell ref="B66:I66"/>
    <mergeCell ref="B67:I67"/>
    <mergeCell ref="B68:I68"/>
    <mergeCell ref="C53:I53"/>
    <mergeCell ref="C49:I49"/>
    <mergeCell ref="C50:I50"/>
    <mergeCell ref="C51:I51"/>
    <mergeCell ref="C52:I52"/>
    <mergeCell ref="B118:I118"/>
    <mergeCell ref="B108:I108"/>
    <mergeCell ref="B109:I109"/>
    <mergeCell ref="B110:I110"/>
    <mergeCell ref="B111:I111"/>
    <mergeCell ref="B112:I112"/>
    <mergeCell ref="B113:I113"/>
    <mergeCell ref="B114:I114"/>
    <mergeCell ref="B115:I115"/>
    <mergeCell ref="B116:I116"/>
    <mergeCell ref="B117:I117"/>
    <mergeCell ref="E103:I103"/>
    <mergeCell ref="E104:I104"/>
    <mergeCell ref="E98:I98"/>
    <mergeCell ref="E99:I99"/>
    <mergeCell ref="B92:F92"/>
    <mergeCell ref="A93:B93"/>
    <mergeCell ref="E94:I94"/>
    <mergeCell ref="E95:I95"/>
    <mergeCell ref="E96:I96"/>
    <mergeCell ref="E100:I100"/>
    <mergeCell ref="E101:I101"/>
    <mergeCell ref="E102:I102"/>
    <mergeCell ref="E97:I97"/>
    <mergeCell ref="C45:I45"/>
    <mergeCell ref="C47:I47"/>
    <mergeCell ref="C48:I48"/>
    <mergeCell ref="C46:I46"/>
    <mergeCell ref="B91:F91"/>
    <mergeCell ref="A72:B72"/>
    <mergeCell ref="C73:I73"/>
    <mergeCell ref="C74:I74"/>
    <mergeCell ref="C75:I75"/>
    <mergeCell ref="C76:I76"/>
    <mergeCell ref="C77:I77"/>
    <mergeCell ref="A79:B79"/>
    <mergeCell ref="B87:F87"/>
    <mergeCell ref="B88:F88"/>
    <mergeCell ref="B89:F89"/>
    <mergeCell ref="B90:F90"/>
    <mergeCell ref="D31:F31"/>
    <mergeCell ref="C44:I44"/>
    <mergeCell ref="D35:F35"/>
    <mergeCell ref="D36:F36"/>
    <mergeCell ref="D37:F37"/>
    <mergeCell ref="D38:F38"/>
    <mergeCell ref="D39:F39"/>
    <mergeCell ref="D40:F40"/>
    <mergeCell ref="C41:F41"/>
    <mergeCell ref="D30:F30"/>
    <mergeCell ref="D21:F21"/>
    <mergeCell ref="D22:F22"/>
    <mergeCell ref="D23:F23"/>
    <mergeCell ref="D24:F24"/>
    <mergeCell ref="D25:F25"/>
    <mergeCell ref="D26:F26"/>
    <mergeCell ref="D27:F27"/>
    <mergeCell ref="D28:F28"/>
    <mergeCell ref="D29:F29"/>
    <mergeCell ref="D19:F19"/>
    <mergeCell ref="D20:F20"/>
    <mergeCell ref="C13:F13"/>
    <mergeCell ref="C14:F14"/>
    <mergeCell ref="C15:F15"/>
    <mergeCell ref="C16:F16"/>
    <mergeCell ref="B1:F1"/>
    <mergeCell ref="C2:F2"/>
    <mergeCell ref="C3:F3"/>
    <mergeCell ref="C4:F4"/>
    <mergeCell ref="A18:C18"/>
    <mergeCell ref="C11:F11"/>
    <mergeCell ref="C12:F12"/>
    <mergeCell ref="C10:F10"/>
    <mergeCell ref="C5:F5"/>
    <mergeCell ref="C6:F6"/>
    <mergeCell ref="C7:F7"/>
    <mergeCell ref="C8:F8"/>
    <mergeCell ref="C9:F9"/>
  </mergeCells>
  <conditionalFormatting sqref="E105">
    <cfRule type="cellIs" dxfId="9" priority="1" operator="equal">
      <formula>"No Go"</formula>
    </cfRule>
  </conditionalFormatting>
  <dataValidations count="10">
    <dataValidation type="list" allowBlank="1" showInputMessage="1" showErrorMessage="1" sqref="C57:C62" xr:uid="{00000000-0002-0000-0200-000000000000}">
      <formula1>SORP</formula1>
    </dataValidation>
    <dataValidation type="list" allowBlank="1" showInputMessage="1" showErrorMessage="1" sqref="WVK983080:WVK983095 C65575:C65590 IY65576:IY65591 SU65576:SU65591 ACQ65576:ACQ65591 AMM65576:AMM65591 AWI65576:AWI65591 BGE65576:BGE65591 BQA65576:BQA65591 BZW65576:BZW65591 CJS65576:CJS65591 CTO65576:CTO65591 DDK65576:DDK65591 DNG65576:DNG65591 DXC65576:DXC65591 EGY65576:EGY65591 EQU65576:EQU65591 FAQ65576:FAQ65591 FKM65576:FKM65591 FUI65576:FUI65591 GEE65576:GEE65591 GOA65576:GOA65591 GXW65576:GXW65591 HHS65576:HHS65591 HRO65576:HRO65591 IBK65576:IBK65591 ILG65576:ILG65591 IVC65576:IVC65591 JEY65576:JEY65591 JOU65576:JOU65591 JYQ65576:JYQ65591 KIM65576:KIM65591 KSI65576:KSI65591 LCE65576:LCE65591 LMA65576:LMA65591 LVW65576:LVW65591 MFS65576:MFS65591 MPO65576:MPO65591 MZK65576:MZK65591 NJG65576:NJG65591 NTC65576:NTC65591 OCY65576:OCY65591 OMU65576:OMU65591 OWQ65576:OWQ65591 PGM65576:PGM65591 PQI65576:PQI65591 QAE65576:QAE65591 QKA65576:QKA65591 QTW65576:QTW65591 RDS65576:RDS65591 RNO65576:RNO65591 RXK65576:RXK65591 SHG65576:SHG65591 SRC65576:SRC65591 TAY65576:TAY65591 TKU65576:TKU65591 TUQ65576:TUQ65591 UEM65576:UEM65591 UOI65576:UOI65591 UYE65576:UYE65591 VIA65576:VIA65591 VRW65576:VRW65591 WBS65576:WBS65591 WLO65576:WLO65591 WVK65576:WVK65591 C131111:C131126 IY131112:IY131127 SU131112:SU131127 ACQ131112:ACQ131127 AMM131112:AMM131127 AWI131112:AWI131127 BGE131112:BGE131127 BQA131112:BQA131127 BZW131112:BZW131127 CJS131112:CJS131127 CTO131112:CTO131127 DDK131112:DDK131127 DNG131112:DNG131127 DXC131112:DXC131127 EGY131112:EGY131127 EQU131112:EQU131127 FAQ131112:FAQ131127 FKM131112:FKM131127 FUI131112:FUI131127 GEE131112:GEE131127 GOA131112:GOA131127 GXW131112:GXW131127 HHS131112:HHS131127 HRO131112:HRO131127 IBK131112:IBK131127 ILG131112:ILG131127 IVC131112:IVC131127 JEY131112:JEY131127 JOU131112:JOU131127 JYQ131112:JYQ131127 KIM131112:KIM131127 KSI131112:KSI131127 LCE131112:LCE131127 LMA131112:LMA131127 LVW131112:LVW131127 MFS131112:MFS131127 MPO131112:MPO131127 MZK131112:MZK131127 NJG131112:NJG131127 NTC131112:NTC131127 OCY131112:OCY131127 OMU131112:OMU131127 OWQ131112:OWQ131127 PGM131112:PGM131127 PQI131112:PQI131127 QAE131112:QAE131127 QKA131112:QKA131127 QTW131112:QTW131127 RDS131112:RDS131127 RNO131112:RNO131127 RXK131112:RXK131127 SHG131112:SHG131127 SRC131112:SRC131127 TAY131112:TAY131127 TKU131112:TKU131127 TUQ131112:TUQ131127 UEM131112:UEM131127 UOI131112:UOI131127 UYE131112:UYE131127 VIA131112:VIA131127 VRW131112:VRW131127 WBS131112:WBS131127 WLO131112:WLO131127 WVK131112:WVK131127 C196647:C196662 IY196648:IY196663 SU196648:SU196663 ACQ196648:ACQ196663 AMM196648:AMM196663 AWI196648:AWI196663 BGE196648:BGE196663 BQA196648:BQA196663 BZW196648:BZW196663 CJS196648:CJS196663 CTO196648:CTO196663 DDK196648:DDK196663 DNG196648:DNG196663 DXC196648:DXC196663 EGY196648:EGY196663 EQU196648:EQU196663 FAQ196648:FAQ196663 FKM196648:FKM196663 FUI196648:FUI196663 GEE196648:GEE196663 GOA196648:GOA196663 GXW196648:GXW196663 HHS196648:HHS196663 HRO196648:HRO196663 IBK196648:IBK196663 ILG196648:ILG196663 IVC196648:IVC196663 JEY196648:JEY196663 JOU196648:JOU196663 JYQ196648:JYQ196663 KIM196648:KIM196663 KSI196648:KSI196663 LCE196648:LCE196663 LMA196648:LMA196663 LVW196648:LVW196663 MFS196648:MFS196663 MPO196648:MPO196663 MZK196648:MZK196663 NJG196648:NJG196663 NTC196648:NTC196663 OCY196648:OCY196663 OMU196648:OMU196663 OWQ196648:OWQ196663 PGM196648:PGM196663 PQI196648:PQI196663 QAE196648:QAE196663 QKA196648:QKA196663 QTW196648:QTW196663 RDS196648:RDS196663 RNO196648:RNO196663 RXK196648:RXK196663 SHG196648:SHG196663 SRC196648:SRC196663 TAY196648:TAY196663 TKU196648:TKU196663 TUQ196648:TUQ196663 UEM196648:UEM196663 UOI196648:UOI196663 UYE196648:UYE196663 VIA196648:VIA196663 VRW196648:VRW196663 WBS196648:WBS196663 WLO196648:WLO196663 WVK196648:WVK196663 C262183:C262198 IY262184:IY262199 SU262184:SU262199 ACQ262184:ACQ262199 AMM262184:AMM262199 AWI262184:AWI262199 BGE262184:BGE262199 BQA262184:BQA262199 BZW262184:BZW262199 CJS262184:CJS262199 CTO262184:CTO262199 DDK262184:DDK262199 DNG262184:DNG262199 DXC262184:DXC262199 EGY262184:EGY262199 EQU262184:EQU262199 FAQ262184:FAQ262199 FKM262184:FKM262199 FUI262184:FUI262199 GEE262184:GEE262199 GOA262184:GOA262199 GXW262184:GXW262199 HHS262184:HHS262199 HRO262184:HRO262199 IBK262184:IBK262199 ILG262184:ILG262199 IVC262184:IVC262199 JEY262184:JEY262199 JOU262184:JOU262199 JYQ262184:JYQ262199 KIM262184:KIM262199 KSI262184:KSI262199 LCE262184:LCE262199 LMA262184:LMA262199 LVW262184:LVW262199 MFS262184:MFS262199 MPO262184:MPO262199 MZK262184:MZK262199 NJG262184:NJG262199 NTC262184:NTC262199 OCY262184:OCY262199 OMU262184:OMU262199 OWQ262184:OWQ262199 PGM262184:PGM262199 PQI262184:PQI262199 QAE262184:QAE262199 QKA262184:QKA262199 QTW262184:QTW262199 RDS262184:RDS262199 RNO262184:RNO262199 RXK262184:RXK262199 SHG262184:SHG262199 SRC262184:SRC262199 TAY262184:TAY262199 TKU262184:TKU262199 TUQ262184:TUQ262199 UEM262184:UEM262199 UOI262184:UOI262199 UYE262184:UYE262199 VIA262184:VIA262199 VRW262184:VRW262199 WBS262184:WBS262199 WLO262184:WLO262199 WVK262184:WVK262199 C327719:C327734 IY327720:IY327735 SU327720:SU327735 ACQ327720:ACQ327735 AMM327720:AMM327735 AWI327720:AWI327735 BGE327720:BGE327735 BQA327720:BQA327735 BZW327720:BZW327735 CJS327720:CJS327735 CTO327720:CTO327735 DDK327720:DDK327735 DNG327720:DNG327735 DXC327720:DXC327735 EGY327720:EGY327735 EQU327720:EQU327735 FAQ327720:FAQ327735 FKM327720:FKM327735 FUI327720:FUI327735 GEE327720:GEE327735 GOA327720:GOA327735 GXW327720:GXW327735 HHS327720:HHS327735 HRO327720:HRO327735 IBK327720:IBK327735 ILG327720:ILG327735 IVC327720:IVC327735 JEY327720:JEY327735 JOU327720:JOU327735 JYQ327720:JYQ327735 KIM327720:KIM327735 KSI327720:KSI327735 LCE327720:LCE327735 LMA327720:LMA327735 LVW327720:LVW327735 MFS327720:MFS327735 MPO327720:MPO327735 MZK327720:MZK327735 NJG327720:NJG327735 NTC327720:NTC327735 OCY327720:OCY327735 OMU327720:OMU327735 OWQ327720:OWQ327735 PGM327720:PGM327735 PQI327720:PQI327735 QAE327720:QAE327735 QKA327720:QKA327735 QTW327720:QTW327735 RDS327720:RDS327735 RNO327720:RNO327735 RXK327720:RXK327735 SHG327720:SHG327735 SRC327720:SRC327735 TAY327720:TAY327735 TKU327720:TKU327735 TUQ327720:TUQ327735 UEM327720:UEM327735 UOI327720:UOI327735 UYE327720:UYE327735 VIA327720:VIA327735 VRW327720:VRW327735 WBS327720:WBS327735 WLO327720:WLO327735 WVK327720:WVK327735 C393255:C393270 IY393256:IY393271 SU393256:SU393271 ACQ393256:ACQ393271 AMM393256:AMM393271 AWI393256:AWI393271 BGE393256:BGE393271 BQA393256:BQA393271 BZW393256:BZW393271 CJS393256:CJS393271 CTO393256:CTO393271 DDK393256:DDK393271 DNG393256:DNG393271 DXC393256:DXC393271 EGY393256:EGY393271 EQU393256:EQU393271 FAQ393256:FAQ393271 FKM393256:FKM393271 FUI393256:FUI393271 GEE393256:GEE393271 GOA393256:GOA393271 GXW393256:GXW393271 HHS393256:HHS393271 HRO393256:HRO393271 IBK393256:IBK393271 ILG393256:ILG393271 IVC393256:IVC393271 JEY393256:JEY393271 JOU393256:JOU393271 JYQ393256:JYQ393271 KIM393256:KIM393271 KSI393256:KSI393271 LCE393256:LCE393271 LMA393256:LMA393271 LVW393256:LVW393271 MFS393256:MFS393271 MPO393256:MPO393271 MZK393256:MZK393271 NJG393256:NJG393271 NTC393256:NTC393271 OCY393256:OCY393271 OMU393256:OMU393271 OWQ393256:OWQ393271 PGM393256:PGM393271 PQI393256:PQI393271 QAE393256:QAE393271 QKA393256:QKA393271 QTW393256:QTW393271 RDS393256:RDS393271 RNO393256:RNO393271 RXK393256:RXK393271 SHG393256:SHG393271 SRC393256:SRC393271 TAY393256:TAY393271 TKU393256:TKU393271 TUQ393256:TUQ393271 UEM393256:UEM393271 UOI393256:UOI393271 UYE393256:UYE393271 VIA393256:VIA393271 VRW393256:VRW393271 WBS393256:WBS393271 WLO393256:WLO393271 WVK393256:WVK393271 C458791:C458806 IY458792:IY458807 SU458792:SU458807 ACQ458792:ACQ458807 AMM458792:AMM458807 AWI458792:AWI458807 BGE458792:BGE458807 BQA458792:BQA458807 BZW458792:BZW458807 CJS458792:CJS458807 CTO458792:CTO458807 DDK458792:DDK458807 DNG458792:DNG458807 DXC458792:DXC458807 EGY458792:EGY458807 EQU458792:EQU458807 FAQ458792:FAQ458807 FKM458792:FKM458807 FUI458792:FUI458807 GEE458792:GEE458807 GOA458792:GOA458807 GXW458792:GXW458807 HHS458792:HHS458807 HRO458792:HRO458807 IBK458792:IBK458807 ILG458792:ILG458807 IVC458792:IVC458807 JEY458792:JEY458807 JOU458792:JOU458807 JYQ458792:JYQ458807 KIM458792:KIM458807 KSI458792:KSI458807 LCE458792:LCE458807 LMA458792:LMA458807 LVW458792:LVW458807 MFS458792:MFS458807 MPO458792:MPO458807 MZK458792:MZK458807 NJG458792:NJG458807 NTC458792:NTC458807 OCY458792:OCY458807 OMU458792:OMU458807 OWQ458792:OWQ458807 PGM458792:PGM458807 PQI458792:PQI458807 QAE458792:QAE458807 QKA458792:QKA458807 QTW458792:QTW458807 RDS458792:RDS458807 RNO458792:RNO458807 RXK458792:RXK458807 SHG458792:SHG458807 SRC458792:SRC458807 TAY458792:TAY458807 TKU458792:TKU458807 TUQ458792:TUQ458807 UEM458792:UEM458807 UOI458792:UOI458807 UYE458792:UYE458807 VIA458792:VIA458807 VRW458792:VRW458807 WBS458792:WBS458807 WLO458792:WLO458807 WVK458792:WVK458807 C524327:C524342 IY524328:IY524343 SU524328:SU524343 ACQ524328:ACQ524343 AMM524328:AMM524343 AWI524328:AWI524343 BGE524328:BGE524343 BQA524328:BQA524343 BZW524328:BZW524343 CJS524328:CJS524343 CTO524328:CTO524343 DDK524328:DDK524343 DNG524328:DNG524343 DXC524328:DXC524343 EGY524328:EGY524343 EQU524328:EQU524343 FAQ524328:FAQ524343 FKM524328:FKM524343 FUI524328:FUI524343 GEE524328:GEE524343 GOA524328:GOA524343 GXW524328:GXW524343 HHS524328:HHS524343 HRO524328:HRO524343 IBK524328:IBK524343 ILG524328:ILG524343 IVC524328:IVC524343 JEY524328:JEY524343 JOU524328:JOU524343 JYQ524328:JYQ524343 KIM524328:KIM524343 KSI524328:KSI524343 LCE524328:LCE524343 LMA524328:LMA524343 LVW524328:LVW524343 MFS524328:MFS524343 MPO524328:MPO524343 MZK524328:MZK524343 NJG524328:NJG524343 NTC524328:NTC524343 OCY524328:OCY524343 OMU524328:OMU524343 OWQ524328:OWQ524343 PGM524328:PGM524343 PQI524328:PQI524343 QAE524328:QAE524343 QKA524328:QKA524343 QTW524328:QTW524343 RDS524328:RDS524343 RNO524328:RNO524343 RXK524328:RXK524343 SHG524328:SHG524343 SRC524328:SRC524343 TAY524328:TAY524343 TKU524328:TKU524343 TUQ524328:TUQ524343 UEM524328:UEM524343 UOI524328:UOI524343 UYE524328:UYE524343 VIA524328:VIA524343 VRW524328:VRW524343 WBS524328:WBS524343 WLO524328:WLO524343 WVK524328:WVK524343 C589863:C589878 IY589864:IY589879 SU589864:SU589879 ACQ589864:ACQ589879 AMM589864:AMM589879 AWI589864:AWI589879 BGE589864:BGE589879 BQA589864:BQA589879 BZW589864:BZW589879 CJS589864:CJS589879 CTO589864:CTO589879 DDK589864:DDK589879 DNG589864:DNG589879 DXC589864:DXC589879 EGY589864:EGY589879 EQU589864:EQU589879 FAQ589864:FAQ589879 FKM589864:FKM589879 FUI589864:FUI589879 GEE589864:GEE589879 GOA589864:GOA589879 GXW589864:GXW589879 HHS589864:HHS589879 HRO589864:HRO589879 IBK589864:IBK589879 ILG589864:ILG589879 IVC589864:IVC589879 JEY589864:JEY589879 JOU589864:JOU589879 JYQ589864:JYQ589879 KIM589864:KIM589879 KSI589864:KSI589879 LCE589864:LCE589879 LMA589864:LMA589879 LVW589864:LVW589879 MFS589864:MFS589879 MPO589864:MPO589879 MZK589864:MZK589879 NJG589864:NJG589879 NTC589864:NTC589879 OCY589864:OCY589879 OMU589864:OMU589879 OWQ589864:OWQ589879 PGM589864:PGM589879 PQI589864:PQI589879 QAE589864:QAE589879 QKA589864:QKA589879 QTW589864:QTW589879 RDS589864:RDS589879 RNO589864:RNO589879 RXK589864:RXK589879 SHG589864:SHG589879 SRC589864:SRC589879 TAY589864:TAY589879 TKU589864:TKU589879 TUQ589864:TUQ589879 UEM589864:UEM589879 UOI589864:UOI589879 UYE589864:UYE589879 VIA589864:VIA589879 VRW589864:VRW589879 WBS589864:WBS589879 WLO589864:WLO589879 WVK589864:WVK589879 C655399:C655414 IY655400:IY655415 SU655400:SU655415 ACQ655400:ACQ655415 AMM655400:AMM655415 AWI655400:AWI655415 BGE655400:BGE655415 BQA655400:BQA655415 BZW655400:BZW655415 CJS655400:CJS655415 CTO655400:CTO655415 DDK655400:DDK655415 DNG655400:DNG655415 DXC655400:DXC655415 EGY655400:EGY655415 EQU655400:EQU655415 FAQ655400:FAQ655415 FKM655400:FKM655415 FUI655400:FUI655415 GEE655400:GEE655415 GOA655400:GOA655415 GXW655400:GXW655415 HHS655400:HHS655415 HRO655400:HRO655415 IBK655400:IBK655415 ILG655400:ILG655415 IVC655400:IVC655415 JEY655400:JEY655415 JOU655400:JOU655415 JYQ655400:JYQ655415 KIM655400:KIM655415 KSI655400:KSI655415 LCE655400:LCE655415 LMA655400:LMA655415 LVW655400:LVW655415 MFS655400:MFS655415 MPO655400:MPO655415 MZK655400:MZK655415 NJG655400:NJG655415 NTC655400:NTC655415 OCY655400:OCY655415 OMU655400:OMU655415 OWQ655400:OWQ655415 PGM655400:PGM655415 PQI655400:PQI655415 QAE655400:QAE655415 QKA655400:QKA655415 QTW655400:QTW655415 RDS655400:RDS655415 RNO655400:RNO655415 RXK655400:RXK655415 SHG655400:SHG655415 SRC655400:SRC655415 TAY655400:TAY655415 TKU655400:TKU655415 TUQ655400:TUQ655415 UEM655400:UEM655415 UOI655400:UOI655415 UYE655400:UYE655415 VIA655400:VIA655415 VRW655400:VRW655415 WBS655400:WBS655415 WLO655400:WLO655415 WVK655400:WVK655415 C720935:C720950 IY720936:IY720951 SU720936:SU720951 ACQ720936:ACQ720951 AMM720936:AMM720951 AWI720936:AWI720951 BGE720936:BGE720951 BQA720936:BQA720951 BZW720936:BZW720951 CJS720936:CJS720951 CTO720936:CTO720951 DDK720936:DDK720951 DNG720936:DNG720951 DXC720936:DXC720951 EGY720936:EGY720951 EQU720936:EQU720951 FAQ720936:FAQ720951 FKM720936:FKM720951 FUI720936:FUI720951 GEE720936:GEE720951 GOA720936:GOA720951 GXW720936:GXW720951 HHS720936:HHS720951 HRO720936:HRO720951 IBK720936:IBK720951 ILG720936:ILG720951 IVC720936:IVC720951 JEY720936:JEY720951 JOU720936:JOU720951 JYQ720936:JYQ720951 KIM720936:KIM720951 KSI720936:KSI720951 LCE720936:LCE720951 LMA720936:LMA720951 LVW720936:LVW720951 MFS720936:MFS720951 MPO720936:MPO720951 MZK720936:MZK720951 NJG720936:NJG720951 NTC720936:NTC720951 OCY720936:OCY720951 OMU720936:OMU720951 OWQ720936:OWQ720951 PGM720936:PGM720951 PQI720936:PQI720951 QAE720936:QAE720951 QKA720936:QKA720951 QTW720936:QTW720951 RDS720936:RDS720951 RNO720936:RNO720951 RXK720936:RXK720951 SHG720936:SHG720951 SRC720936:SRC720951 TAY720936:TAY720951 TKU720936:TKU720951 TUQ720936:TUQ720951 UEM720936:UEM720951 UOI720936:UOI720951 UYE720936:UYE720951 VIA720936:VIA720951 VRW720936:VRW720951 WBS720936:WBS720951 WLO720936:WLO720951 WVK720936:WVK720951 C786471:C786486 IY786472:IY786487 SU786472:SU786487 ACQ786472:ACQ786487 AMM786472:AMM786487 AWI786472:AWI786487 BGE786472:BGE786487 BQA786472:BQA786487 BZW786472:BZW786487 CJS786472:CJS786487 CTO786472:CTO786487 DDK786472:DDK786487 DNG786472:DNG786487 DXC786472:DXC786487 EGY786472:EGY786487 EQU786472:EQU786487 FAQ786472:FAQ786487 FKM786472:FKM786487 FUI786472:FUI786487 GEE786472:GEE786487 GOA786472:GOA786487 GXW786472:GXW786487 HHS786472:HHS786487 HRO786472:HRO786487 IBK786472:IBK786487 ILG786472:ILG786487 IVC786472:IVC786487 JEY786472:JEY786487 JOU786472:JOU786487 JYQ786472:JYQ786487 KIM786472:KIM786487 KSI786472:KSI786487 LCE786472:LCE786487 LMA786472:LMA786487 LVW786472:LVW786487 MFS786472:MFS786487 MPO786472:MPO786487 MZK786472:MZK786487 NJG786472:NJG786487 NTC786472:NTC786487 OCY786472:OCY786487 OMU786472:OMU786487 OWQ786472:OWQ786487 PGM786472:PGM786487 PQI786472:PQI786487 QAE786472:QAE786487 QKA786472:QKA786487 QTW786472:QTW786487 RDS786472:RDS786487 RNO786472:RNO786487 RXK786472:RXK786487 SHG786472:SHG786487 SRC786472:SRC786487 TAY786472:TAY786487 TKU786472:TKU786487 TUQ786472:TUQ786487 UEM786472:UEM786487 UOI786472:UOI786487 UYE786472:UYE786487 VIA786472:VIA786487 VRW786472:VRW786487 WBS786472:WBS786487 WLO786472:WLO786487 WVK786472:WVK786487 C852007:C852022 IY852008:IY852023 SU852008:SU852023 ACQ852008:ACQ852023 AMM852008:AMM852023 AWI852008:AWI852023 BGE852008:BGE852023 BQA852008:BQA852023 BZW852008:BZW852023 CJS852008:CJS852023 CTO852008:CTO852023 DDK852008:DDK852023 DNG852008:DNG852023 DXC852008:DXC852023 EGY852008:EGY852023 EQU852008:EQU852023 FAQ852008:FAQ852023 FKM852008:FKM852023 FUI852008:FUI852023 GEE852008:GEE852023 GOA852008:GOA852023 GXW852008:GXW852023 HHS852008:HHS852023 HRO852008:HRO852023 IBK852008:IBK852023 ILG852008:ILG852023 IVC852008:IVC852023 JEY852008:JEY852023 JOU852008:JOU852023 JYQ852008:JYQ852023 KIM852008:KIM852023 KSI852008:KSI852023 LCE852008:LCE852023 LMA852008:LMA852023 LVW852008:LVW852023 MFS852008:MFS852023 MPO852008:MPO852023 MZK852008:MZK852023 NJG852008:NJG852023 NTC852008:NTC852023 OCY852008:OCY852023 OMU852008:OMU852023 OWQ852008:OWQ852023 PGM852008:PGM852023 PQI852008:PQI852023 QAE852008:QAE852023 QKA852008:QKA852023 QTW852008:QTW852023 RDS852008:RDS852023 RNO852008:RNO852023 RXK852008:RXK852023 SHG852008:SHG852023 SRC852008:SRC852023 TAY852008:TAY852023 TKU852008:TKU852023 TUQ852008:TUQ852023 UEM852008:UEM852023 UOI852008:UOI852023 UYE852008:UYE852023 VIA852008:VIA852023 VRW852008:VRW852023 WBS852008:WBS852023 WLO852008:WLO852023 WVK852008:WVK852023 C917543:C917558 IY917544:IY917559 SU917544:SU917559 ACQ917544:ACQ917559 AMM917544:AMM917559 AWI917544:AWI917559 BGE917544:BGE917559 BQA917544:BQA917559 BZW917544:BZW917559 CJS917544:CJS917559 CTO917544:CTO917559 DDK917544:DDK917559 DNG917544:DNG917559 DXC917544:DXC917559 EGY917544:EGY917559 EQU917544:EQU917559 FAQ917544:FAQ917559 FKM917544:FKM917559 FUI917544:FUI917559 GEE917544:GEE917559 GOA917544:GOA917559 GXW917544:GXW917559 HHS917544:HHS917559 HRO917544:HRO917559 IBK917544:IBK917559 ILG917544:ILG917559 IVC917544:IVC917559 JEY917544:JEY917559 JOU917544:JOU917559 JYQ917544:JYQ917559 KIM917544:KIM917559 KSI917544:KSI917559 LCE917544:LCE917559 LMA917544:LMA917559 LVW917544:LVW917559 MFS917544:MFS917559 MPO917544:MPO917559 MZK917544:MZK917559 NJG917544:NJG917559 NTC917544:NTC917559 OCY917544:OCY917559 OMU917544:OMU917559 OWQ917544:OWQ917559 PGM917544:PGM917559 PQI917544:PQI917559 QAE917544:QAE917559 QKA917544:QKA917559 QTW917544:QTW917559 RDS917544:RDS917559 RNO917544:RNO917559 RXK917544:RXK917559 SHG917544:SHG917559 SRC917544:SRC917559 TAY917544:TAY917559 TKU917544:TKU917559 TUQ917544:TUQ917559 UEM917544:UEM917559 UOI917544:UOI917559 UYE917544:UYE917559 VIA917544:VIA917559 VRW917544:VRW917559 WBS917544:WBS917559 WLO917544:WLO917559 WVK917544:WVK917559 C983079:C983094 IY983080:IY983095 SU983080:SU983095 ACQ983080:ACQ983095 AMM983080:AMM983095 AWI983080:AWI983095 BGE983080:BGE983095 BQA983080:BQA983095 BZW983080:BZW983095 CJS983080:CJS983095 CTO983080:CTO983095 DDK983080:DDK983095 DNG983080:DNG983095 DXC983080:DXC983095 EGY983080:EGY983095 EQU983080:EQU983095 FAQ983080:FAQ983095 FKM983080:FKM983095 FUI983080:FUI983095 GEE983080:GEE983095 GOA983080:GOA983095 GXW983080:GXW983095 HHS983080:HHS983095 HRO983080:HRO983095 IBK983080:IBK983095 ILG983080:ILG983095 IVC983080:IVC983095 JEY983080:JEY983095 JOU983080:JOU983095 JYQ983080:JYQ983095 KIM983080:KIM983095 KSI983080:KSI983095 LCE983080:LCE983095 LMA983080:LMA983095 LVW983080:LVW983095 MFS983080:MFS983095 MPO983080:MPO983095 MZK983080:MZK983095 NJG983080:NJG983095 NTC983080:NTC983095 OCY983080:OCY983095 OMU983080:OMU983095 OWQ983080:OWQ983095 PGM983080:PGM983095 PQI983080:PQI983095 QAE983080:QAE983095 QKA983080:QKA983095 QTW983080:QTW983095 RDS983080:RDS983095 RNO983080:RNO983095 RXK983080:RXK983095 SHG983080:SHG983095 SRC983080:SRC983095 TAY983080:TAY983095 TKU983080:TKU983095 TUQ983080:TUQ983095 UEM983080:UEM983095 UOI983080:UOI983095 UYE983080:UYE983095 VIA983080:VIA983095 VRW983080:VRW983095 WBS983080:WBS983095 WLO983080:WLO983095 IY20:IY33 SU20:SU33 ACQ20:ACQ33 AMM20:AMM33 AWI20:AWI33 BGE20:BGE33 BQA20:BQA33 BZW20:BZW33 CJS20:CJS33 CTO20:CTO33 DDK20:DDK33 DNG20:DNG33 DXC20:DXC33 EGY20:EGY33 EQU20:EQU33 FAQ20:FAQ33 FKM20:FKM33 FUI20:FUI33 GEE20:GEE33 GOA20:GOA33 GXW20:GXW33 HHS20:HHS33 HRO20:HRO33 IBK20:IBK33 ILG20:ILG33 IVC20:IVC33 JEY20:JEY33 JOU20:JOU33 JYQ20:JYQ33 KIM20:KIM33 KSI20:KSI33 LCE20:LCE33 LMA20:LMA33 LVW20:LVW33 MFS20:MFS33 MPO20:MPO33 MZK20:MZK33 NJG20:NJG33 NTC20:NTC33 OCY20:OCY33 OMU20:OMU33 OWQ20:OWQ33 PGM20:PGM33 PQI20:PQI33 QAE20:QAE33 QKA20:QKA33 QTW20:QTW33 RDS20:RDS33 RNO20:RNO33 RXK20:RXK33 SHG20:SHG33 SRC20:SRC33 TAY20:TAY33 TKU20:TKU33 TUQ20:TUQ33 UEM20:UEM33 UOI20:UOI33 UYE20:UYE33 VIA20:VIA33 VRW20:VRW33 WBS20:WBS33 WLO20:WLO33 WVK20:WVK33 WVK42 IY42 SU42 ACQ42 AMM42 AWI42 BGE42 BQA42 BZW42 CJS42 CTO42 DDK42 DNG42 DXC42 EGY42 EQU42 FAQ42 FKM42 FUI42 GEE42 GOA42 GXW42 HHS42 HRO42 IBK42 ILG42 IVC42 JEY42 JOU42 JYQ42 KIM42 KSI42 LCE42 LMA42 LVW42 MFS42 MPO42 MZK42 NJG42 NTC42 OCY42 OMU42 OWQ42 PGM42 PQI42 QAE42 QKA42 QTW42 RDS42 RNO42 RXK42 SHG42 SRC42 TAY42 TKU42 TUQ42 UEM42 UOI42 UYE42 VIA42 VRW42 WBS42 WLO42" xr:uid="{00000000-0002-0000-0200-000001000000}">
      <formula1>Status</formula1>
    </dataValidation>
    <dataValidation type="list" allowBlank="1" showInputMessage="1" showErrorMessage="1" sqref="WVK983138:WVK983147 C65633:C65642 IY65634:IY65643 SU65634:SU65643 ACQ65634:ACQ65643 AMM65634:AMM65643 AWI65634:AWI65643 BGE65634:BGE65643 BQA65634:BQA65643 BZW65634:BZW65643 CJS65634:CJS65643 CTO65634:CTO65643 DDK65634:DDK65643 DNG65634:DNG65643 DXC65634:DXC65643 EGY65634:EGY65643 EQU65634:EQU65643 FAQ65634:FAQ65643 FKM65634:FKM65643 FUI65634:FUI65643 GEE65634:GEE65643 GOA65634:GOA65643 GXW65634:GXW65643 HHS65634:HHS65643 HRO65634:HRO65643 IBK65634:IBK65643 ILG65634:ILG65643 IVC65634:IVC65643 JEY65634:JEY65643 JOU65634:JOU65643 JYQ65634:JYQ65643 KIM65634:KIM65643 KSI65634:KSI65643 LCE65634:LCE65643 LMA65634:LMA65643 LVW65634:LVW65643 MFS65634:MFS65643 MPO65634:MPO65643 MZK65634:MZK65643 NJG65634:NJG65643 NTC65634:NTC65643 OCY65634:OCY65643 OMU65634:OMU65643 OWQ65634:OWQ65643 PGM65634:PGM65643 PQI65634:PQI65643 QAE65634:QAE65643 QKA65634:QKA65643 QTW65634:QTW65643 RDS65634:RDS65643 RNO65634:RNO65643 RXK65634:RXK65643 SHG65634:SHG65643 SRC65634:SRC65643 TAY65634:TAY65643 TKU65634:TKU65643 TUQ65634:TUQ65643 UEM65634:UEM65643 UOI65634:UOI65643 UYE65634:UYE65643 VIA65634:VIA65643 VRW65634:VRW65643 WBS65634:WBS65643 WLO65634:WLO65643 WVK65634:WVK65643 C131169:C131178 IY131170:IY131179 SU131170:SU131179 ACQ131170:ACQ131179 AMM131170:AMM131179 AWI131170:AWI131179 BGE131170:BGE131179 BQA131170:BQA131179 BZW131170:BZW131179 CJS131170:CJS131179 CTO131170:CTO131179 DDK131170:DDK131179 DNG131170:DNG131179 DXC131170:DXC131179 EGY131170:EGY131179 EQU131170:EQU131179 FAQ131170:FAQ131179 FKM131170:FKM131179 FUI131170:FUI131179 GEE131170:GEE131179 GOA131170:GOA131179 GXW131170:GXW131179 HHS131170:HHS131179 HRO131170:HRO131179 IBK131170:IBK131179 ILG131170:ILG131179 IVC131170:IVC131179 JEY131170:JEY131179 JOU131170:JOU131179 JYQ131170:JYQ131179 KIM131170:KIM131179 KSI131170:KSI131179 LCE131170:LCE131179 LMA131170:LMA131179 LVW131170:LVW131179 MFS131170:MFS131179 MPO131170:MPO131179 MZK131170:MZK131179 NJG131170:NJG131179 NTC131170:NTC131179 OCY131170:OCY131179 OMU131170:OMU131179 OWQ131170:OWQ131179 PGM131170:PGM131179 PQI131170:PQI131179 QAE131170:QAE131179 QKA131170:QKA131179 QTW131170:QTW131179 RDS131170:RDS131179 RNO131170:RNO131179 RXK131170:RXK131179 SHG131170:SHG131179 SRC131170:SRC131179 TAY131170:TAY131179 TKU131170:TKU131179 TUQ131170:TUQ131179 UEM131170:UEM131179 UOI131170:UOI131179 UYE131170:UYE131179 VIA131170:VIA131179 VRW131170:VRW131179 WBS131170:WBS131179 WLO131170:WLO131179 WVK131170:WVK131179 C196705:C196714 IY196706:IY196715 SU196706:SU196715 ACQ196706:ACQ196715 AMM196706:AMM196715 AWI196706:AWI196715 BGE196706:BGE196715 BQA196706:BQA196715 BZW196706:BZW196715 CJS196706:CJS196715 CTO196706:CTO196715 DDK196706:DDK196715 DNG196706:DNG196715 DXC196706:DXC196715 EGY196706:EGY196715 EQU196706:EQU196715 FAQ196706:FAQ196715 FKM196706:FKM196715 FUI196706:FUI196715 GEE196706:GEE196715 GOA196706:GOA196715 GXW196706:GXW196715 HHS196706:HHS196715 HRO196706:HRO196715 IBK196706:IBK196715 ILG196706:ILG196715 IVC196706:IVC196715 JEY196706:JEY196715 JOU196706:JOU196715 JYQ196706:JYQ196715 KIM196706:KIM196715 KSI196706:KSI196715 LCE196706:LCE196715 LMA196706:LMA196715 LVW196706:LVW196715 MFS196706:MFS196715 MPO196706:MPO196715 MZK196706:MZK196715 NJG196706:NJG196715 NTC196706:NTC196715 OCY196706:OCY196715 OMU196706:OMU196715 OWQ196706:OWQ196715 PGM196706:PGM196715 PQI196706:PQI196715 QAE196706:QAE196715 QKA196706:QKA196715 QTW196706:QTW196715 RDS196706:RDS196715 RNO196706:RNO196715 RXK196706:RXK196715 SHG196706:SHG196715 SRC196706:SRC196715 TAY196706:TAY196715 TKU196706:TKU196715 TUQ196706:TUQ196715 UEM196706:UEM196715 UOI196706:UOI196715 UYE196706:UYE196715 VIA196706:VIA196715 VRW196706:VRW196715 WBS196706:WBS196715 WLO196706:WLO196715 WVK196706:WVK196715 C262241:C262250 IY262242:IY262251 SU262242:SU262251 ACQ262242:ACQ262251 AMM262242:AMM262251 AWI262242:AWI262251 BGE262242:BGE262251 BQA262242:BQA262251 BZW262242:BZW262251 CJS262242:CJS262251 CTO262242:CTO262251 DDK262242:DDK262251 DNG262242:DNG262251 DXC262242:DXC262251 EGY262242:EGY262251 EQU262242:EQU262251 FAQ262242:FAQ262251 FKM262242:FKM262251 FUI262242:FUI262251 GEE262242:GEE262251 GOA262242:GOA262251 GXW262242:GXW262251 HHS262242:HHS262251 HRO262242:HRO262251 IBK262242:IBK262251 ILG262242:ILG262251 IVC262242:IVC262251 JEY262242:JEY262251 JOU262242:JOU262251 JYQ262242:JYQ262251 KIM262242:KIM262251 KSI262242:KSI262251 LCE262242:LCE262251 LMA262242:LMA262251 LVW262242:LVW262251 MFS262242:MFS262251 MPO262242:MPO262251 MZK262242:MZK262251 NJG262242:NJG262251 NTC262242:NTC262251 OCY262242:OCY262251 OMU262242:OMU262251 OWQ262242:OWQ262251 PGM262242:PGM262251 PQI262242:PQI262251 QAE262242:QAE262251 QKA262242:QKA262251 QTW262242:QTW262251 RDS262242:RDS262251 RNO262242:RNO262251 RXK262242:RXK262251 SHG262242:SHG262251 SRC262242:SRC262251 TAY262242:TAY262251 TKU262242:TKU262251 TUQ262242:TUQ262251 UEM262242:UEM262251 UOI262242:UOI262251 UYE262242:UYE262251 VIA262242:VIA262251 VRW262242:VRW262251 WBS262242:WBS262251 WLO262242:WLO262251 WVK262242:WVK262251 C327777:C327786 IY327778:IY327787 SU327778:SU327787 ACQ327778:ACQ327787 AMM327778:AMM327787 AWI327778:AWI327787 BGE327778:BGE327787 BQA327778:BQA327787 BZW327778:BZW327787 CJS327778:CJS327787 CTO327778:CTO327787 DDK327778:DDK327787 DNG327778:DNG327787 DXC327778:DXC327787 EGY327778:EGY327787 EQU327778:EQU327787 FAQ327778:FAQ327787 FKM327778:FKM327787 FUI327778:FUI327787 GEE327778:GEE327787 GOA327778:GOA327787 GXW327778:GXW327787 HHS327778:HHS327787 HRO327778:HRO327787 IBK327778:IBK327787 ILG327778:ILG327787 IVC327778:IVC327787 JEY327778:JEY327787 JOU327778:JOU327787 JYQ327778:JYQ327787 KIM327778:KIM327787 KSI327778:KSI327787 LCE327778:LCE327787 LMA327778:LMA327787 LVW327778:LVW327787 MFS327778:MFS327787 MPO327778:MPO327787 MZK327778:MZK327787 NJG327778:NJG327787 NTC327778:NTC327787 OCY327778:OCY327787 OMU327778:OMU327787 OWQ327778:OWQ327787 PGM327778:PGM327787 PQI327778:PQI327787 QAE327778:QAE327787 QKA327778:QKA327787 QTW327778:QTW327787 RDS327778:RDS327787 RNO327778:RNO327787 RXK327778:RXK327787 SHG327778:SHG327787 SRC327778:SRC327787 TAY327778:TAY327787 TKU327778:TKU327787 TUQ327778:TUQ327787 UEM327778:UEM327787 UOI327778:UOI327787 UYE327778:UYE327787 VIA327778:VIA327787 VRW327778:VRW327787 WBS327778:WBS327787 WLO327778:WLO327787 WVK327778:WVK327787 C393313:C393322 IY393314:IY393323 SU393314:SU393323 ACQ393314:ACQ393323 AMM393314:AMM393323 AWI393314:AWI393323 BGE393314:BGE393323 BQA393314:BQA393323 BZW393314:BZW393323 CJS393314:CJS393323 CTO393314:CTO393323 DDK393314:DDK393323 DNG393314:DNG393323 DXC393314:DXC393323 EGY393314:EGY393323 EQU393314:EQU393323 FAQ393314:FAQ393323 FKM393314:FKM393323 FUI393314:FUI393323 GEE393314:GEE393323 GOA393314:GOA393323 GXW393314:GXW393323 HHS393314:HHS393323 HRO393314:HRO393323 IBK393314:IBK393323 ILG393314:ILG393323 IVC393314:IVC393323 JEY393314:JEY393323 JOU393314:JOU393323 JYQ393314:JYQ393323 KIM393314:KIM393323 KSI393314:KSI393323 LCE393314:LCE393323 LMA393314:LMA393323 LVW393314:LVW393323 MFS393314:MFS393323 MPO393314:MPO393323 MZK393314:MZK393323 NJG393314:NJG393323 NTC393314:NTC393323 OCY393314:OCY393323 OMU393314:OMU393323 OWQ393314:OWQ393323 PGM393314:PGM393323 PQI393314:PQI393323 QAE393314:QAE393323 QKA393314:QKA393323 QTW393314:QTW393323 RDS393314:RDS393323 RNO393314:RNO393323 RXK393314:RXK393323 SHG393314:SHG393323 SRC393314:SRC393323 TAY393314:TAY393323 TKU393314:TKU393323 TUQ393314:TUQ393323 UEM393314:UEM393323 UOI393314:UOI393323 UYE393314:UYE393323 VIA393314:VIA393323 VRW393314:VRW393323 WBS393314:WBS393323 WLO393314:WLO393323 WVK393314:WVK393323 C458849:C458858 IY458850:IY458859 SU458850:SU458859 ACQ458850:ACQ458859 AMM458850:AMM458859 AWI458850:AWI458859 BGE458850:BGE458859 BQA458850:BQA458859 BZW458850:BZW458859 CJS458850:CJS458859 CTO458850:CTO458859 DDK458850:DDK458859 DNG458850:DNG458859 DXC458850:DXC458859 EGY458850:EGY458859 EQU458850:EQU458859 FAQ458850:FAQ458859 FKM458850:FKM458859 FUI458850:FUI458859 GEE458850:GEE458859 GOA458850:GOA458859 GXW458850:GXW458859 HHS458850:HHS458859 HRO458850:HRO458859 IBK458850:IBK458859 ILG458850:ILG458859 IVC458850:IVC458859 JEY458850:JEY458859 JOU458850:JOU458859 JYQ458850:JYQ458859 KIM458850:KIM458859 KSI458850:KSI458859 LCE458850:LCE458859 LMA458850:LMA458859 LVW458850:LVW458859 MFS458850:MFS458859 MPO458850:MPO458859 MZK458850:MZK458859 NJG458850:NJG458859 NTC458850:NTC458859 OCY458850:OCY458859 OMU458850:OMU458859 OWQ458850:OWQ458859 PGM458850:PGM458859 PQI458850:PQI458859 QAE458850:QAE458859 QKA458850:QKA458859 QTW458850:QTW458859 RDS458850:RDS458859 RNO458850:RNO458859 RXK458850:RXK458859 SHG458850:SHG458859 SRC458850:SRC458859 TAY458850:TAY458859 TKU458850:TKU458859 TUQ458850:TUQ458859 UEM458850:UEM458859 UOI458850:UOI458859 UYE458850:UYE458859 VIA458850:VIA458859 VRW458850:VRW458859 WBS458850:WBS458859 WLO458850:WLO458859 WVK458850:WVK458859 C524385:C524394 IY524386:IY524395 SU524386:SU524395 ACQ524386:ACQ524395 AMM524386:AMM524395 AWI524386:AWI524395 BGE524386:BGE524395 BQA524386:BQA524395 BZW524386:BZW524395 CJS524386:CJS524395 CTO524386:CTO524395 DDK524386:DDK524395 DNG524386:DNG524395 DXC524386:DXC524395 EGY524386:EGY524395 EQU524386:EQU524395 FAQ524386:FAQ524395 FKM524386:FKM524395 FUI524386:FUI524395 GEE524386:GEE524395 GOA524386:GOA524395 GXW524386:GXW524395 HHS524386:HHS524395 HRO524386:HRO524395 IBK524386:IBK524395 ILG524386:ILG524395 IVC524386:IVC524395 JEY524386:JEY524395 JOU524386:JOU524395 JYQ524386:JYQ524395 KIM524386:KIM524395 KSI524386:KSI524395 LCE524386:LCE524395 LMA524386:LMA524395 LVW524386:LVW524395 MFS524386:MFS524395 MPO524386:MPO524395 MZK524386:MZK524395 NJG524386:NJG524395 NTC524386:NTC524395 OCY524386:OCY524395 OMU524386:OMU524395 OWQ524386:OWQ524395 PGM524386:PGM524395 PQI524386:PQI524395 QAE524386:QAE524395 QKA524386:QKA524395 QTW524386:QTW524395 RDS524386:RDS524395 RNO524386:RNO524395 RXK524386:RXK524395 SHG524386:SHG524395 SRC524386:SRC524395 TAY524386:TAY524395 TKU524386:TKU524395 TUQ524386:TUQ524395 UEM524386:UEM524395 UOI524386:UOI524395 UYE524386:UYE524395 VIA524386:VIA524395 VRW524386:VRW524395 WBS524386:WBS524395 WLO524386:WLO524395 WVK524386:WVK524395 C589921:C589930 IY589922:IY589931 SU589922:SU589931 ACQ589922:ACQ589931 AMM589922:AMM589931 AWI589922:AWI589931 BGE589922:BGE589931 BQA589922:BQA589931 BZW589922:BZW589931 CJS589922:CJS589931 CTO589922:CTO589931 DDK589922:DDK589931 DNG589922:DNG589931 DXC589922:DXC589931 EGY589922:EGY589931 EQU589922:EQU589931 FAQ589922:FAQ589931 FKM589922:FKM589931 FUI589922:FUI589931 GEE589922:GEE589931 GOA589922:GOA589931 GXW589922:GXW589931 HHS589922:HHS589931 HRO589922:HRO589931 IBK589922:IBK589931 ILG589922:ILG589931 IVC589922:IVC589931 JEY589922:JEY589931 JOU589922:JOU589931 JYQ589922:JYQ589931 KIM589922:KIM589931 KSI589922:KSI589931 LCE589922:LCE589931 LMA589922:LMA589931 LVW589922:LVW589931 MFS589922:MFS589931 MPO589922:MPO589931 MZK589922:MZK589931 NJG589922:NJG589931 NTC589922:NTC589931 OCY589922:OCY589931 OMU589922:OMU589931 OWQ589922:OWQ589931 PGM589922:PGM589931 PQI589922:PQI589931 QAE589922:QAE589931 QKA589922:QKA589931 QTW589922:QTW589931 RDS589922:RDS589931 RNO589922:RNO589931 RXK589922:RXK589931 SHG589922:SHG589931 SRC589922:SRC589931 TAY589922:TAY589931 TKU589922:TKU589931 TUQ589922:TUQ589931 UEM589922:UEM589931 UOI589922:UOI589931 UYE589922:UYE589931 VIA589922:VIA589931 VRW589922:VRW589931 WBS589922:WBS589931 WLO589922:WLO589931 WVK589922:WVK589931 C655457:C655466 IY655458:IY655467 SU655458:SU655467 ACQ655458:ACQ655467 AMM655458:AMM655467 AWI655458:AWI655467 BGE655458:BGE655467 BQA655458:BQA655467 BZW655458:BZW655467 CJS655458:CJS655467 CTO655458:CTO655467 DDK655458:DDK655467 DNG655458:DNG655467 DXC655458:DXC655467 EGY655458:EGY655467 EQU655458:EQU655467 FAQ655458:FAQ655467 FKM655458:FKM655467 FUI655458:FUI655467 GEE655458:GEE655467 GOA655458:GOA655467 GXW655458:GXW655467 HHS655458:HHS655467 HRO655458:HRO655467 IBK655458:IBK655467 ILG655458:ILG655467 IVC655458:IVC655467 JEY655458:JEY655467 JOU655458:JOU655467 JYQ655458:JYQ655467 KIM655458:KIM655467 KSI655458:KSI655467 LCE655458:LCE655467 LMA655458:LMA655467 LVW655458:LVW655467 MFS655458:MFS655467 MPO655458:MPO655467 MZK655458:MZK655467 NJG655458:NJG655467 NTC655458:NTC655467 OCY655458:OCY655467 OMU655458:OMU655467 OWQ655458:OWQ655467 PGM655458:PGM655467 PQI655458:PQI655467 QAE655458:QAE655467 QKA655458:QKA655467 QTW655458:QTW655467 RDS655458:RDS655467 RNO655458:RNO655467 RXK655458:RXK655467 SHG655458:SHG655467 SRC655458:SRC655467 TAY655458:TAY655467 TKU655458:TKU655467 TUQ655458:TUQ655467 UEM655458:UEM655467 UOI655458:UOI655467 UYE655458:UYE655467 VIA655458:VIA655467 VRW655458:VRW655467 WBS655458:WBS655467 WLO655458:WLO655467 WVK655458:WVK655467 C720993:C721002 IY720994:IY721003 SU720994:SU721003 ACQ720994:ACQ721003 AMM720994:AMM721003 AWI720994:AWI721003 BGE720994:BGE721003 BQA720994:BQA721003 BZW720994:BZW721003 CJS720994:CJS721003 CTO720994:CTO721003 DDK720994:DDK721003 DNG720994:DNG721003 DXC720994:DXC721003 EGY720994:EGY721003 EQU720994:EQU721003 FAQ720994:FAQ721003 FKM720994:FKM721003 FUI720994:FUI721003 GEE720994:GEE721003 GOA720994:GOA721003 GXW720994:GXW721003 HHS720994:HHS721003 HRO720994:HRO721003 IBK720994:IBK721003 ILG720994:ILG721003 IVC720994:IVC721003 JEY720994:JEY721003 JOU720994:JOU721003 JYQ720994:JYQ721003 KIM720994:KIM721003 KSI720994:KSI721003 LCE720994:LCE721003 LMA720994:LMA721003 LVW720994:LVW721003 MFS720994:MFS721003 MPO720994:MPO721003 MZK720994:MZK721003 NJG720994:NJG721003 NTC720994:NTC721003 OCY720994:OCY721003 OMU720994:OMU721003 OWQ720994:OWQ721003 PGM720994:PGM721003 PQI720994:PQI721003 QAE720994:QAE721003 QKA720994:QKA721003 QTW720994:QTW721003 RDS720994:RDS721003 RNO720994:RNO721003 RXK720994:RXK721003 SHG720994:SHG721003 SRC720994:SRC721003 TAY720994:TAY721003 TKU720994:TKU721003 TUQ720994:TUQ721003 UEM720994:UEM721003 UOI720994:UOI721003 UYE720994:UYE721003 VIA720994:VIA721003 VRW720994:VRW721003 WBS720994:WBS721003 WLO720994:WLO721003 WVK720994:WVK721003 C786529:C786538 IY786530:IY786539 SU786530:SU786539 ACQ786530:ACQ786539 AMM786530:AMM786539 AWI786530:AWI786539 BGE786530:BGE786539 BQA786530:BQA786539 BZW786530:BZW786539 CJS786530:CJS786539 CTO786530:CTO786539 DDK786530:DDK786539 DNG786530:DNG786539 DXC786530:DXC786539 EGY786530:EGY786539 EQU786530:EQU786539 FAQ786530:FAQ786539 FKM786530:FKM786539 FUI786530:FUI786539 GEE786530:GEE786539 GOA786530:GOA786539 GXW786530:GXW786539 HHS786530:HHS786539 HRO786530:HRO786539 IBK786530:IBK786539 ILG786530:ILG786539 IVC786530:IVC786539 JEY786530:JEY786539 JOU786530:JOU786539 JYQ786530:JYQ786539 KIM786530:KIM786539 KSI786530:KSI786539 LCE786530:LCE786539 LMA786530:LMA786539 LVW786530:LVW786539 MFS786530:MFS786539 MPO786530:MPO786539 MZK786530:MZK786539 NJG786530:NJG786539 NTC786530:NTC786539 OCY786530:OCY786539 OMU786530:OMU786539 OWQ786530:OWQ786539 PGM786530:PGM786539 PQI786530:PQI786539 QAE786530:QAE786539 QKA786530:QKA786539 QTW786530:QTW786539 RDS786530:RDS786539 RNO786530:RNO786539 RXK786530:RXK786539 SHG786530:SHG786539 SRC786530:SRC786539 TAY786530:TAY786539 TKU786530:TKU786539 TUQ786530:TUQ786539 UEM786530:UEM786539 UOI786530:UOI786539 UYE786530:UYE786539 VIA786530:VIA786539 VRW786530:VRW786539 WBS786530:WBS786539 WLO786530:WLO786539 WVK786530:WVK786539 C852065:C852074 IY852066:IY852075 SU852066:SU852075 ACQ852066:ACQ852075 AMM852066:AMM852075 AWI852066:AWI852075 BGE852066:BGE852075 BQA852066:BQA852075 BZW852066:BZW852075 CJS852066:CJS852075 CTO852066:CTO852075 DDK852066:DDK852075 DNG852066:DNG852075 DXC852066:DXC852075 EGY852066:EGY852075 EQU852066:EQU852075 FAQ852066:FAQ852075 FKM852066:FKM852075 FUI852066:FUI852075 GEE852066:GEE852075 GOA852066:GOA852075 GXW852066:GXW852075 HHS852066:HHS852075 HRO852066:HRO852075 IBK852066:IBK852075 ILG852066:ILG852075 IVC852066:IVC852075 JEY852066:JEY852075 JOU852066:JOU852075 JYQ852066:JYQ852075 KIM852066:KIM852075 KSI852066:KSI852075 LCE852066:LCE852075 LMA852066:LMA852075 LVW852066:LVW852075 MFS852066:MFS852075 MPO852066:MPO852075 MZK852066:MZK852075 NJG852066:NJG852075 NTC852066:NTC852075 OCY852066:OCY852075 OMU852066:OMU852075 OWQ852066:OWQ852075 PGM852066:PGM852075 PQI852066:PQI852075 QAE852066:QAE852075 QKA852066:QKA852075 QTW852066:QTW852075 RDS852066:RDS852075 RNO852066:RNO852075 RXK852066:RXK852075 SHG852066:SHG852075 SRC852066:SRC852075 TAY852066:TAY852075 TKU852066:TKU852075 TUQ852066:TUQ852075 UEM852066:UEM852075 UOI852066:UOI852075 UYE852066:UYE852075 VIA852066:VIA852075 VRW852066:VRW852075 WBS852066:WBS852075 WLO852066:WLO852075 WVK852066:WVK852075 C917601:C917610 IY917602:IY917611 SU917602:SU917611 ACQ917602:ACQ917611 AMM917602:AMM917611 AWI917602:AWI917611 BGE917602:BGE917611 BQA917602:BQA917611 BZW917602:BZW917611 CJS917602:CJS917611 CTO917602:CTO917611 DDK917602:DDK917611 DNG917602:DNG917611 DXC917602:DXC917611 EGY917602:EGY917611 EQU917602:EQU917611 FAQ917602:FAQ917611 FKM917602:FKM917611 FUI917602:FUI917611 GEE917602:GEE917611 GOA917602:GOA917611 GXW917602:GXW917611 HHS917602:HHS917611 HRO917602:HRO917611 IBK917602:IBK917611 ILG917602:ILG917611 IVC917602:IVC917611 JEY917602:JEY917611 JOU917602:JOU917611 JYQ917602:JYQ917611 KIM917602:KIM917611 KSI917602:KSI917611 LCE917602:LCE917611 LMA917602:LMA917611 LVW917602:LVW917611 MFS917602:MFS917611 MPO917602:MPO917611 MZK917602:MZK917611 NJG917602:NJG917611 NTC917602:NTC917611 OCY917602:OCY917611 OMU917602:OMU917611 OWQ917602:OWQ917611 PGM917602:PGM917611 PQI917602:PQI917611 QAE917602:QAE917611 QKA917602:QKA917611 QTW917602:QTW917611 RDS917602:RDS917611 RNO917602:RNO917611 RXK917602:RXK917611 SHG917602:SHG917611 SRC917602:SRC917611 TAY917602:TAY917611 TKU917602:TKU917611 TUQ917602:TUQ917611 UEM917602:UEM917611 UOI917602:UOI917611 UYE917602:UYE917611 VIA917602:VIA917611 VRW917602:VRW917611 WBS917602:WBS917611 WLO917602:WLO917611 WVK917602:WVK917611 C983137:C983146 IY983138:IY983147 SU983138:SU983147 ACQ983138:ACQ983147 AMM983138:AMM983147 AWI983138:AWI983147 BGE983138:BGE983147 BQA983138:BQA983147 BZW983138:BZW983147 CJS983138:CJS983147 CTO983138:CTO983147 DDK983138:DDK983147 DNG983138:DNG983147 DXC983138:DXC983147 EGY983138:EGY983147 EQU983138:EQU983147 FAQ983138:FAQ983147 FKM983138:FKM983147 FUI983138:FUI983147 GEE983138:GEE983147 GOA983138:GOA983147 GXW983138:GXW983147 HHS983138:HHS983147 HRO983138:HRO983147 IBK983138:IBK983147 ILG983138:ILG983147 IVC983138:IVC983147 JEY983138:JEY983147 JOU983138:JOU983147 JYQ983138:JYQ983147 KIM983138:KIM983147 KSI983138:KSI983147 LCE983138:LCE983147 LMA983138:LMA983147 LVW983138:LVW983147 MFS983138:MFS983147 MPO983138:MPO983147 MZK983138:MZK983147 NJG983138:NJG983147 NTC983138:NTC983147 OCY983138:OCY983147 OMU983138:OMU983147 OWQ983138:OWQ983147 PGM983138:PGM983147 PQI983138:PQI983147 QAE983138:QAE983147 QKA983138:QKA983147 QTW983138:QTW983147 RDS983138:RDS983147 RNO983138:RNO983147 RXK983138:RXK983147 SHG983138:SHG983147 SRC983138:SRC983147 TAY983138:TAY983147 TKU983138:TKU983147 TUQ983138:TUQ983147 UEM983138:UEM983147 UOI983138:UOI983147 UYE983138:UYE983147 VIA983138:VIA983147 VRW983138:VRW983147 WBS983138:WBS983147 WLO983138:WLO983147 IS107 WVK96:WVK106 WVE107 WLO96:WLO106 WLI107 WBS96:WBS106 WBM107 VRW96:VRW106 VRQ107 VIA96:VIA106 VHU107 UYE96:UYE106 UXY107 UOI96:UOI106 UOC107 UEM96:UEM106 UEG107 TUQ96:TUQ106 TUK107 TKU96:TKU106 TKO107 TAY96:TAY106 TAS107 SRC96:SRC106 SQW107 SHG96:SHG106 SHA107 RXK96:RXK106 RXE107 RNO96:RNO106 RNI107 RDS96:RDS106 RDM107 QTW96:QTW106 QTQ107 QKA96:QKA106 QJU107 QAE96:QAE106 PZY107 PQI96:PQI106 PQC107 PGM96:PGM106 PGG107 OWQ96:OWQ106 OWK107 OMU96:OMU106 OMO107 OCY96:OCY106 OCS107 NTC96:NTC106 NSW107 NJG96:NJG106 NJA107 MZK96:MZK106 MZE107 MPO96:MPO106 MPI107 MFS96:MFS106 MFM107 LVW96:LVW106 LVQ107 LMA96:LMA106 LLU107 LCE96:LCE106 LBY107 KSI96:KSI106 KSC107 KIM96:KIM106 KIG107 JYQ96:JYQ106 JYK107 JOU96:JOU106 JOO107 JEY96:JEY106 JES107 IVC96:IVC106 IUW107 ILG96:ILG106 ILA107 IBK96:IBK106 IBE107 HRO96:HRO106 HRI107 HHS96:HHS106 HHM107 GXW96:GXW106 GXQ107 GOA96:GOA106 GNU107 GEE96:GEE106 GDY107 FUI96:FUI106 FUC107 FKM96:FKM106 FKG107 FAQ96:FAQ106 FAK107 EQU96:EQU106 EQO107 EGY96:EGY106 EGS107 DXC96:DXC106 DWW107 DNG96:DNG106 DNA107 DDK96:DDK106 DDE107 CTO96:CTO106 CTI107 CJS96:CJS106 CJM107 BZW96:BZW106 BZQ107 BQA96:BQA106 BPU107 BGE96:BGE106 BFY107 AWI96:AWI106 AWC107 AMM96:AMM106 AMG107 ACQ96:ACQ106 ACK107 SU96:SU106 SO107 IY96:IY106 E105:I106 C95:C106 D106 D95:D104" xr:uid="{00000000-0002-0000-0200-000002000000}">
      <formula1>Level</formula1>
    </dataValidation>
    <dataValidation type="list" allowBlank="1" showInputMessage="1" showErrorMessage="1" sqref="B96:B104" xr:uid="{00000000-0002-0000-0200-000003000000}">
      <formula1>Deviation</formula1>
    </dataValidation>
    <dataValidation type="list" allowBlank="1" showInputMessage="1" showErrorMessage="1" sqref="C20:C31" xr:uid="{00000000-0002-0000-0200-000004000000}">
      <formula1>"Positive, Negative, Refer, Others, No hit,Not applicable"</formula1>
    </dataValidation>
    <dataValidation type="list" allowBlank="1" showInputMessage="1" showErrorMessage="1" sqref="C37:C40" xr:uid="{00000000-0002-0000-0200-000005000000}">
      <formula1>"Yes,No"</formula1>
      <formula2>0</formula2>
    </dataValidation>
    <dataValidation type="list" allowBlank="1" showInputMessage="1" showErrorMessage="1" sqref="C36" xr:uid="{00000000-0002-0000-0200-000006000000}">
      <formula1>"Match,No Match"</formula1>
      <formula2>0</formula2>
    </dataValidation>
    <dataValidation type="list" allowBlank="1" showInputMessage="1" showErrorMessage="1" sqref="IG34:IG41 SC34:SC41 ABY34:ABY41 ALU34:ALU41" xr:uid="{00000000-0002-0000-0200-000007000000}">
      <formula1>'E:\Vikram Rathi Data Backup\BIL\[Blank CAM Final_Sept18_v1.xlsx]CAM'!Status</formula1>
      <formula2>0</formula2>
    </dataValidation>
    <dataValidation type="list" allowBlank="1" showInputMessage="1" showErrorMessage="1" sqref="C32" xr:uid="{00000000-0002-0000-0200-000008000000}">
      <formula1>"Applicable,Not Applicable"</formula1>
      <formula2>0</formula2>
    </dataValidation>
    <dataValidation type="list" allowBlank="1" showInputMessage="1" showErrorMessage="1" sqref="E32" xr:uid="{00000000-0002-0000-0200-000009000000}">
      <formula1>"Mfg - Micro Enterprises,Mfg - Small Enterprises,Mfg - Medium Enterprises,Services - Micro Enterprises,Services - Small Enterprises,Services - Medium Enterprises"</formula1>
      <formula2>0</formula2>
    </dataValidation>
  </dataValidations>
  <pageMargins left="0.7" right="0.7" top="0.75" bottom="0.75" header="0.3" footer="0.3"/>
  <pageSetup orientation="portrait" r:id="rId1"/>
  <ignoredErrors>
    <ignoredError sqref="C2:F5 C9:F10 D16:F16 D7:F7 C8:F8 C96:C97 C12:F13" unlockedFormula="1"/>
    <ignoredError sqref="C16 C98:C102 C103:C104" evalError="1"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A000000}">
          <x14:formula1>
            <xm:f>Deviation!$B$2:$B$17</xm:f>
          </x14:formula1>
          <xm:sqref>B95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M28"/>
  <sheetViews>
    <sheetView showGridLines="0" workbookViewId="0"/>
  </sheetViews>
  <sheetFormatPr defaultColWidth="9.140625" defaultRowHeight="15"/>
  <cols>
    <col min="1" max="1" width="9.140625" style="83"/>
    <col min="2" max="2" width="17.28515625" style="83" bestFit="1" customWidth="1"/>
    <col min="3" max="3" width="14.140625" style="84" customWidth="1"/>
    <col min="4" max="4" width="14" style="84" customWidth="1"/>
    <col min="5" max="5" width="16.7109375" style="83" customWidth="1"/>
    <col min="6" max="6" width="16.140625" style="83" customWidth="1"/>
    <col min="7" max="7" width="14.140625" style="83" bestFit="1" customWidth="1"/>
    <col min="8" max="8" width="14.42578125" style="83" customWidth="1"/>
    <col min="9" max="9" width="12.7109375" style="83" customWidth="1"/>
    <col min="10" max="10" width="11" style="83" customWidth="1"/>
    <col min="11" max="11" width="9.42578125" style="83" customWidth="1"/>
    <col min="12" max="12" width="8.28515625" style="83" bestFit="1" customWidth="1"/>
    <col min="13" max="16384" width="9.140625" style="83"/>
  </cols>
  <sheetData>
    <row r="1" spans="2:13" ht="15.75" thickBot="1"/>
    <row r="2" spans="2:13" s="144" customFormat="1" ht="45">
      <c r="C2" s="223" t="s">
        <v>15</v>
      </c>
      <c r="D2" s="224" t="s">
        <v>16</v>
      </c>
      <c r="E2" s="224" t="s">
        <v>17</v>
      </c>
      <c r="F2" s="224" t="s">
        <v>69</v>
      </c>
      <c r="G2" s="224" t="s">
        <v>218</v>
      </c>
      <c r="H2" s="224" t="s">
        <v>295</v>
      </c>
      <c r="I2" s="224" t="s">
        <v>176</v>
      </c>
      <c r="J2" s="224" t="s">
        <v>177</v>
      </c>
      <c r="K2" s="225" t="s">
        <v>178</v>
      </c>
      <c r="L2" s="226" t="s">
        <v>179</v>
      </c>
      <c r="M2" s="225" t="s">
        <v>306</v>
      </c>
    </row>
    <row r="3" spans="2:13">
      <c r="B3" s="85" t="s">
        <v>213</v>
      </c>
      <c r="C3" s="117">
        <v>1</v>
      </c>
      <c r="D3" s="227">
        <v>43674</v>
      </c>
      <c r="E3" s="153"/>
      <c r="F3" s="154"/>
      <c r="G3" s="153"/>
      <c r="H3" s="153"/>
      <c r="I3" s="87"/>
      <c r="J3" s="87"/>
      <c r="K3" s="87"/>
      <c r="L3" s="200"/>
      <c r="M3" s="87"/>
    </row>
    <row r="4" spans="2:13">
      <c r="C4" s="117">
        <v>2</v>
      </c>
      <c r="D4" s="190">
        <f>EDATE(D3,-1)</f>
        <v>43644</v>
      </c>
      <c r="E4" s="153"/>
      <c r="F4" s="154"/>
      <c r="G4" s="153"/>
      <c r="H4" s="153"/>
      <c r="I4" s="87"/>
      <c r="J4" s="87"/>
      <c r="K4" s="87"/>
      <c r="L4" s="200"/>
      <c r="M4" s="87"/>
    </row>
    <row r="5" spans="2:13">
      <c r="C5" s="117">
        <v>3</v>
      </c>
      <c r="D5" s="190">
        <f t="shared" ref="D5:D14" si="0">EDATE(D4,-1)</f>
        <v>43613</v>
      </c>
      <c r="E5" s="153"/>
      <c r="F5" s="154"/>
      <c r="G5" s="153"/>
      <c r="H5" s="153"/>
      <c r="I5" s="87"/>
      <c r="J5" s="87"/>
      <c r="K5" s="87"/>
      <c r="L5" s="200"/>
      <c r="M5" s="87"/>
    </row>
    <row r="6" spans="2:13">
      <c r="C6" s="117">
        <v>4</v>
      </c>
      <c r="D6" s="190">
        <f t="shared" si="0"/>
        <v>43583</v>
      </c>
      <c r="E6" s="153"/>
      <c r="F6" s="154"/>
      <c r="G6" s="153"/>
      <c r="H6" s="153"/>
      <c r="I6" s="87"/>
      <c r="J6" s="87"/>
      <c r="K6" s="87"/>
      <c r="L6" s="200"/>
      <c r="M6" s="87"/>
    </row>
    <row r="7" spans="2:13">
      <c r="C7" s="117">
        <v>5</v>
      </c>
      <c r="D7" s="190">
        <f t="shared" si="0"/>
        <v>43552</v>
      </c>
      <c r="E7" s="153"/>
      <c r="F7" s="154"/>
      <c r="G7" s="153"/>
      <c r="H7" s="153"/>
      <c r="I7" s="87"/>
      <c r="J7" s="87"/>
      <c r="K7" s="87"/>
      <c r="L7" s="200"/>
      <c r="M7" s="87"/>
    </row>
    <row r="8" spans="2:13">
      <c r="C8" s="117">
        <v>6</v>
      </c>
      <c r="D8" s="190">
        <f t="shared" si="0"/>
        <v>43524</v>
      </c>
      <c r="E8" s="153"/>
      <c r="F8" s="154"/>
      <c r="G8" s="153"/>
      <c r="H8" s="153"/>
      <c r="I8" s="87"/>
      <c r="J8" s="87"/>
      <c r="K8" s="87"/>
      <c r="L8" s="200"/>
      <c r="M8" s="87"/>
    </row>
    <row r="9" spans="2:13">
      <c r="C9" s="117">
        <v>7</v>
      </c>
      <c r="D9" s="190">
        <f t="shared" si="0"/>
        <v>43493</v>
      </c>
      <c r="E9" s="153"/>
      <c r="F9" s="154"/>
      <c r="G9" s="153"/>
      <c r="H9" s="153"/>
      <c r="I9" s="87"/>
      <c r="J9" s="87"/>
      <c r="K9" s="87"/>
      <c r="L9" s="200"/>
      <c r="M9" s="87"/>
    </row>
    <row r="10" spans="2:13">
      <c r="C10" s="117">
        <v>8</v>
      </c>
      <c r="D10" s="190">
        <f t="shared" si="0"/>
        <v>43462</v>
      </c>
      <c r="E10" s="153"/>
      <c r="F10" s="154"/>
      <c r="G10" s="153"/>
      <c r="H10" s="153"/>
      <c r="I10" s="87"/>
      <c r="J10" s="87"/>
      <c r="K10" s="87"/>
      <c r="L10" s="200"/>
      <c r="M10" s="87"/>
    </row>
    <row r="11" spans="2:13">
      <c r="C11" s="117">
        <v>9</v>
      </c>
      <c r="D11" s="190">
        <f t="shared" si="0"/>
        <v>43432</v>
      </c>
      <c r="E11" s="153"/>
      <c r="F11" s="154"/>
      <c r="G11" s="153"/>
      <c r="H11" s="153"/>
      <c r="I11" s="87"/>
      <c r="J11" s="87"/>
      <c r="K11" s="87"/>
      <c r="L11" s="200"/>
      <c r="M11" s="87"/>
    </row>
    <row r="12" spans="2:13">
      <c r="C12" s="117">
        <v>10</v>
      </c>
      <c r="D12" s="190">
        <f t="shared" si="0"/>
        <v>43401</v>
      </c>
      <c r="E12" s="153"/>
      <c r="F12" s="154"/>
      <c r="G12" s="153"/>
      <c r="H12" s="153"/>
      <c r="I12" s="87"/>
      <c r="J12" s="87"/>
      <c r="K12" s="87"/>
      <c r="L12" s="200"/>
      <c r="M12" s="87"/>
    </row>
    <row r="13" spans="2:13">
      <c r="C13" s="117">
        <v>11</v>
      </c>
      <c r="D13" s="190">
        <f t="shared" si="0"/>
        <v>43371</v>
      </c>
      <c r="E13" s="155"/>
      <c r="F13" s="156"/>
      <c r="G13" s="155"/>
      <c r="H13" s="155"/>
      <c r="I13" s="87"/>
      <c r="J13" s="87"/>
      <c r="K13" s="87"/>
      <c r="L13" s="200"/>
      <c r="M13" s="87"/>
    </row>
    <row r="14" spans="2:13">
      <c r="C14" s="117">
        <v>12</v>
      </c>
      <c r="D14" s="190">
        <f t="shared" si="0"/>
        <v>43340</v>
      </c>
      <c r="E14" s="155"/>
      <c r="F14" s="156"/>
      <c r="G14" s="155"/>
      <c r="H14" s="155"/>
      <c r="I14" s="87"/>
      <c r="J14" s="87"/>
      <c r="K14" s="87"/>
      <c r="L14" s="200"/>
      <c r="M14" s="87"/>
    </row>
    <row r="15" spans="2:13">
      <c r="C15" s="86"/>
      <c r="D15" s="191"/>
      <c r="E15" s="88"/>
      <c r="F15" s="87"/>
      <c r="G15" s="87"/>
      <c r="H15" s="87"/>
      <c r="I15" s="87"/>
      <c r="J15" s="87"/>
      <c r="K15" s="87"/>
      <c r="L15" s="200"/>
      <c r="M15" s="88"/>
    </row>
    <row r="16" spans="2:13" ht="30">
      <c r="C16" s="89"/>
      <c r="D16" s="192" t="s">
        <v>221</v>
      </c>
      <c r="E16" s="98" t="e">
        <f>AVERAGE(E3:E14)</f>
        <v>#DIV/0!</v>
      </c>
      <c r="F16" s="97" t="e">
        <f>AVERAGE(F3:F14)</f>
        <v>#DIV/0!</v>
      </c>
      <c r="G16" s="98" t="e">
        <f>AVERAGE(G3:G14)</f>
        <v>#DIV/0!</v>
      </c>
      <c r="H16" s="98" t="e">
        <f>AVERAGE(H3:H14)</f>
        <v>#DIV/0!</v>
      </c>
      <c r="I16" s="172" t="e">
        <f>AVERAGE(I3:I14)</f>
        <v>#DIV/0!</v>
      </c>
      <c r="J16" s="172" t="e">
        <f t="shared" ref="J16:L16" si="1">AVERAGE(J3:J14)</f>
        <v>#DIV/0!</v>
      </c>
      <c r="K16" s="172" t="e">
        <f t="shared" si="1"/>
        <v>#DIV/0!</v>
      </c>
      <c r="L16" s="201" t="e">
        <f t="shared" si="1"/>
        <v>#DIV/0!</v>
      </c>
      <c r="M16" s="88"/>
    </row>
    <row r="17" spans="3:13">
      <c r="C17" s="89"/>
      <c r="D17" s="70"/>
      <c r="E17" s="90"/>
      <c r="F17" s="90"/>
      <c r="G17" s="90"/>
      <c r="H17" s="90"/>
      <c r="I17" s="91"/>
      <c r="J17" s="91"/>
      <c r="K17" s="91"/>
      <c r="L17" s="202"/>
      <c r="M17" s="88"/>
    </row>
    <row r="18" spans="3:13" ht="15.75" thickBot="1">
      <c r="C18" s="196"/>
      <c r="D18" s="193" t="s">
        <v>219</v>
      </c>
      <c r="E18" s="232" t="e">
        <f>MEDIAN(E3:E14)</f>
        <v>#NUM!</v>
      </c>
      <c r="F18" s="99" t="e">
        <f>MEDIAN(F3:F14)</f>
        <v>#NUM!</v>
      </c>
      <c r="G18" s="100">
        <f t="shared" ref="G18:M18" si="2">SUM(G3:G14)</f>
        <v>0</v>
      </c>
      <c r="H18" s="100">
        <f t="shared" si="2"/>
        <v>0</v>
      </c>
      <c r="I18" s="170">
        <f t="shared" si="2"/>
        <v>0</v>
      </c>
      <c r="J18" s="92">
        <f t="shared" si="2"/>
        <v>0</v>
      </c>
      <c r="K18" s="170">
        <f t="shared" si="2"/>
        <v>0</v>
      </c>
      <c r="L18" s="203">
        <f t="shared" si="2"/>
        <v>0</v>
      </c>
      <c r="M18" s="203">
        <f t="shared" si="2"/>
        <v>0</v>
      </c>
    </row>
    <row r="19" spans="3:13" ht="15.75" thickBot="1">
      <c r="E19" s="93"/>
      <c r="F19" s="93"/>
      <c r="G19" s="93"/>
      <c r="H19" s="93"/>
    </row>
    <row r="20" spans="3:13" ht="15.75" thickBot="1">
      <c r="D20" s="194" t="s">
        <v>216</v>
      </c>
      <c r="E20" s="94">
        <f>SUM(E3:E14)/10^5</f>
        <v>0</v>
      </c>
      <c r="F20" s="95"/>
      <c r="G20" s="96">
        <f>SUM(G3:G14)/10^5</f>
        <v>0</v>
      </c>
      <c r="H20" s="185"/>
    </row>
    <row r="21" spans="3:13">
      <c r="E21" s="93"/>
      <c r="F21" s="93"/>
      <c r="G21" s="93"/>
      <c r="H21" s="93"/>
    </row>
    <row r="22" spans="3:13">
      <c r="D22" s="326" t="s">
        <v>220</v>
      </c>
      <c r="E22" s="326"/>
      <c r="F22" s="186" t="e">
        <f>SUM(E3:E14)/SUM(G3:G14)</f>
        <v>#DIV/0!</v>
      </c>
    </row>
    <row r="23" spans="3:13">
      <c r="D23" s="327" t="s">
        <v>211</v>
      </c>
      <c r="E23" s="327"/>
      <c r="F23" s="187" t="e">
        <f>SUM(J3:J8)/SUM(I3:I8)</f>
        <v>#DIV/0!</v>
      </c>
    </row>
    <row r="24" spans="3:13">
      <c r="D24" s="327" t="s">
        <v>212</v>
      </c>
      <c r="E24" s="327"/>
      <c r="F24" s="187" t="e">
        <f>SUM(L3:L8)/SUM(K3:K8)</f>
        <v>#DIV/0!</v>
      </c>
    </row>
    <row r="25" spans="3:13" ht="24.6" customHeight="1">
      <c r="D25" s="328" t="s">
        <v>214</v>
      </c>
      <c r="E25" s="328"/>
      <c r="F25" s="188" t="e">
        <f>SUM(G3:G5)/SUM(G6:G8)</f>
        <v>#DIV/0!</v>
      </c>
    </row>
    <row r="26" spans="3:13" ht="25.9" customHeight="1">
      <c r="D26" s="328" t="s">
        <v>215</v>
      </c>
      <c r="E26" s="328"/>
      <c r="F26" s="188" t="e">
        <f>SUM(E3:E5)/SUM(E6:E8)</f>
        <v>#DIV/0!</v>
      </c>
    </row>
    <row r="27" spans="3:13" ht="14.45" customHeight="1">
      <c r="D27" s="327" t="s">
        <v>294</v>
      </c>
      <c r="E27" s="327"/>
      <c r="F27" s="189" t="e">
        <f>I18/K18</f>
        <v>#DIV/0!</v>
      </c>
    </row>
    <row r="28" spans="3:13" ht="14.45" customHeight="1">
      <c r="D28" s="327" t="s">
        <v>293</v>
      </c>
      <c r="E28" s="327"/>
      <c r="F28" s="189" t="e">
        <f>H18/G18</f>
        <v>#DIV/0!</v>
      </c>
    </row>
  </sheetData>
  <sheetProtection password="857C" sheet="1" objects="1" scenarios="1" formatCells="0"/>
  <mergeCells count="7">
    <mergeCell ref="D22:E22"/>
    <mergeCell ref="D28:E28"/>
    <mergeCell ref="D23:E23"/>
    <mergeCell ref="D24:E24"/>
    <mergeCell ref="D25:E25"/>
    <mergeCell ref="D26:E26"/>
    <mergeCell ref="D27:E27"/>
  </mergeCells>
  <conditionalFormatting sqref="F25:F26">
    <cfRule type="cellIs" dxfId="8" priority="1" operator="lessThan">
      <formula>0.75</formula>
    </cfRule>
  </conditionalFormatting>
  <pageMargins left="0.7" right="0.7" top="0.75" bottom="0.75" header="0.3" footer="0.3"/>
  <pageSetup orientation="portrait" verticalDpi="0" r:id="rId1"/>
  <ignoredErrors>
    <ignoredError sqref="G15 D15" unlockedFormula="1"/>
    <ignoredError sqref="F22 E16:F16 E18:F18 F25:F26" evalError="1"/>
    <ignoredError sqref="G16" evalError="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AN28"/>
  <sheetViews>
    <sheetView showGridLines="0" workbookViewId="0">
      <selection activeCell="J9" sqref="J9"/>
    </sheetView>
  </sheetViews>
  <sheetFormatPr defaultColWidth="9.140625" defaultRowHeight="15"/>
  <cols>
    <col min="1" max="1" width="9.140625" style="41"/>
    <col min="2" max="2" width="51.85546875" style="41" customWidth="1"/>
    <col min="3" max="3" width="22.5703125" style="53" customWidth="1"/>
    <col min="4" max="4" width="24.42578125" style="41" hidden="1" customWidth="1"/>
    <col min="5" max="5" width="32.85546875" style="41" hidden="1" customWidth="1"/>
    <col min="6" max="6" width="13.7109375" style="41" hidden="1" customWidth="1"/>
    <col min="7" max="7" width="9.140625" style="41"/>
    <col min="8" max="8" width="23.42578125" style="41" customWidth="1"/>
    <col min="9" max="9" width="16.7109375" style="41" bestFit="1" customWidth="1"/>
    <col min="10" max="10" width="29.42578125" style="41" bestFit="1" customWidth="1"/>
    <col min="11" max="16384" width="9.140625" style="41"/>
  </cols>
  <sheetData>
    <row r="2" spans="1:40" ht="30">
      <c r="B2" s="69" t="s">
        <v>71</v>
      </c>
      <c r="C2" s="177" t="str">
        <f>'Customer Details'!I8</f>
        <v>Provisions/Departmental/Grocery Store</v>
      </c>
      <c r="I2" s="85" t="s">
        <v>291</v>
      </c>
    </row>
    <row r="3" spans="1:40">
      <c r="B3" s="329" t="s">
        <v>8</v>
      </c>
      <c r="C3" s="329"/>
      <c r="D3" s="329"/>
      <c r="H3" s="168"/>
    </row>
    <row r="4" spans="1:40">
      <c r="B4" s="42"/>
      <c r="C4" s="70" t="s">
        <v>0</v>
      </c>
      <c r="D4" s="42" t="s">
        <v>1</v>
      </c>
      <c r="I4" s="173" t="s">
        <v>269</v>
      </c>
      <c r="J4" s="174" t="e">
        <f ca="1">IF((Sheet1!E4+Sheet1!K4+Sheet1!N4+Sheet1!O4)=4,"No Go","Doable")</f>
        <v>#DIV/0!</v>
      </c>
    </row>
    <row r="5" spans="1:40">
      <c r="B5" s="42" t="s">
        <v>72</v>
      </c>
      <c r="C5" s="115" t="e">
        <f>'Sales Details'!E18</f>
        <v>#NUM!</v>
      </c>
      <c r="D5" s="42"/>
      <c r="I5" s="173" t="s">
        <v>270</v>
      </c>
      <c r="J5" s="174" t="e">
        <f>IF((Sheet1!E7+Sheet1!K7+Sheet1!N7+Sheet1!O7)=4,"No Go","Doable")</f>
        <v>#DIV/0!</v>
      </c>
    </row>
    <row r="6" spans="1:40">
      <c r="B6" s="42" t="s">
        <v>73</v>
      </c>
      <c r="C6" s="115" t="e">
        <f>C5/30</f>
        <v>#NUM!</v>
      </c>
      <c r="D6" s="42" t="s">
        <v>2</v>
      </c>
      <c r="I6" s="173" t="s">
        <v>280</v>
      </c>
      <c r="J6" s="174" t="e">
        <f>IF((Sheet1!E13+Sheet1!K13+Sheet1!N13)=3,"No Go","Doable")</f>
        <v>#DIV/0!</v>
      </c>
    </row>
    <row r="7" spans="1:40">
      <c r="B7" s="42" t="s">
        <v>10</v>
      </c>
      <c r="C7" s="102">
        <f>'Customer Details'!J8</f>
        <v>0.2</v>
      </c>
      <c r="D7" s="42" t="s">
        <v>3</v>
      </c>
      <c r="E7" s="41" t="s">
        <v>14</v>
      </c>
      <c r="I7" s="207" t="s">
        <v>281</v>
      </c>
      <c r="J7" s="199" t="str">
        <f>IF(CAM!D105&gt;2,"No Go","Doable")</f>
        <v>Doable</v>
      </c>
      <c r="AM7" s="41">
        <v>2700000</v>
      </c>
      <c r="AN7" s="41">
        <f>AM7/300</f>
        <v>9000</v>
      </c>
    </row>
    <row r="8" spans="1:40">
      <c r="B8" s="44" t="s">
        <v>12</v>
      </c>
      <c r="C8" s="101" t="e">
        <f>(C6*C7)</f>
        <v>#NUM!</v>
      </c>
      <c r="D8" s="42" t="s">
        <v>5</v>
      </c>
      <c r="I8" s="207" t="s">
        <v>309</v>
      </c>
      <c r="J8" s="174" t="e">
        <f>IF((Sheet1!E13+Sheet1!K13)=2,"Lower Multiplier is Applicable","Normal Multiplier")</f>
        <v>#DIV/0!</v>
      </c>
    </row>
    <row r="9" spans="1:40">
      <c r="B9" s="44" t="s">
        <v>23</v>
      </c>
      <c r="C9" s="101">
        <f>'Customer Details'!K4</f>
        <v>0</v>
      </c>
      <c r="D9" s="42"/>
      <c r="I9" s="231" t="s">
        <v>314</v>
      </c>
      <c r="J9" s="174" t="str">
        <f>IF(AND('Customer Details'!E9&lt;600,'Customer Details'!E10&lt;600,'Customer Details'!E11&lt;600,'Customer Details'!E12&lt;600,'Customer Details'!E13&lt;600),"No Go","Doable")</f>
        <v>No Go</v>
      </c>
      <c r="AM9" s="45">
        <v>0.23</v>
      </c>
    </row>
    <row r="10" spans="1:40">
      <c r="B10" s="42" t="s">
        <v>11</v>
      </c>
      <c r="C10" s="101">
        <f>C9*30</f>
        <v>0</v>
      </c>
      <c r="D10" s="42" t="s">
        <v>4</v>
      </c>
      <c r="E10" s="41" t="s">
        <v>6</v>
      </c>
      <c r="I10" s="175" t="s">
        <v>286</v>
      </c>
      <c r="J10" s="176" t="e">
        <f ca="1">IF(Sheet1!E18+Sheet1!K18+Sheet1!N18+Sheet1!O18+Sheet1!P18=5,"Higher Multiplier","Normal Multiplier")</f>
        <v>#NUM!</v>
      </c>
    </row>
    <row r="11" spans="1:40">
      <c r="B11" s="44" t="s">
        <v>13</v>
      </c>
      <c r="C11" s="102">
        <f>'Customer Details'!K3</f>
        <v>0</v>
      </c>
      <c r="D11" s="42" t="s">
        <v>7</v>
      </c>
      <c r="I11" s="175" t="s">
        <v>290</v>
      </c>
      <c r="J11" s="176" t="e">
        <f ca="1">IF(Sheet1!K21+Sheet1!N21+Sheet1!O21+Sheet1!P21=4,"Higher Multiplier","Normal Multiplier")</f>
        <v>#NUM!</v>
      </c>
      <c r="AM11" s="41">
        <v>10</v>
      </c>
    </row>
    <row r="12" spans="1:40" ht="47.45" customHeight="1">
      <c r="B12" s="42"/>
      <c r="C12" s="71"/>
      <c r="D12" s="42"/>
      <c r="H12" s="195" t="s">
        <v>292</v>
      </c>
      <c r="I12" s="197" t="s">
        <v>233</v>
      </c>
      <c r="J12" s="198" t="e">
        <f>IF(J8="Lower Multiplier is Applicable","Lower Multiplier is Applicable",IF(OR(J10="Higher Multiplier",J11="Higher Multiplier"),"Higher Multiplier is Applicable","Normal Multiplier is Applicable"))</f>
        <v>#DIV/0!</v>
      </c>
    </row>
    <row r="13" spans="1:40" ht="45">
      <c r="A13" s="54" t="s">
        <v>21</v>
      </c>
      <c r="B13" s="46" t="s">
        <v>28</v>
      </c>
      <c r="C13" s="72" t="e">
        <f>PV(C11/360,C10,-C8,0,0)</f>
        <v>#NUM!</v>
      </c>
      <c r="D13" s="47"/>
      <c r="E13" s="41" t="s">
        <v>9</v>
      </c>
      <c r="F13" s="48"/>
      <c r="H13" s="195" t="s">
        <v>304</v>
      </c>
      <c r="I13" s="174">
        <f>SUM('Sales Details'!M3:M8)</f>
        <v>0</v>
      </c>
      <c r="J13" s="199" t="str">
        <f>IF((I13)&gt;1,"No Go","Doable")</f>
        <v>Doable</v>
      </c>
    </row>
    <row r="14" spans="1:40" ht="30">
      <c r="H14" s="195" t="s">
        <v>305</v>
      </c>
      <c r="I14" s="208"/>
      <c r="J14" s="184"/>
    </row>
    <row r="15" spans="1:40">
      <c r="I15" s="208"/>
    </row>
    <row r="16" spans="1:40">
      <c r="B16" s="49" t="s">
        <v>18</v>
      </c>
      <c r="C16" s="73"/>
      <c r="I16" s="168"/>
    </row>
    <row r="17" spans="1:9">
      <c r="B17" s="42"/>
      <c r="C17" s="74"/>
      <c r="F17" s="50"/>
    </row>
    <row r="18" spans="1:9">
      <c r="B18" s="42" t="s">
        <v>19</v>
      </c>
      <c r="C18" s="330" t="e">
        <f>IF(J12="Normal Multiplier is Applicable",(VLOOKUP(C2,'With Holding Percentages'!A2:C43,3,FALSE)),(IF(J12="Higher Multiplier is Applicable",3,1)))</f>
        <v>#DIV/0!</v>
      </c>
      <c r="D18" s="330"/>
      <c r="E18" s="330"/>
    </row>
    <row r="19" spans="1:9">
      <c r="B19" s="42"/>
      <c r="C19" s="74"/>
    </row>
    <row r="20" spans="1:9">
      <c r="B20" s="42" t="s">
        <v>74</v>
      </c>
      <c r="C20" s="115" t="e">
        <f>C5</f>
        <v>#NUM!</v>
      </c>
    </row>
    <row r="21" spans="1:9">
      <c r="B21" s="42"/>
      <c r="C21" s="43"/>
    </row>
    <row r="22" spans="1:9">
      <c r="A22" s="54" t="s">
        <v>20</v>
      </c>
      <c r="B22" s="46" t="s">
        <v>27</v>
      </c>
      <c r="C22" s="72" t="e">
        <f>C18*C20</f>
        <v>#DIV/0!</v>
      </c>
    </row>
    <row r="23" spans="1:9">
      <c r="B23" s="42"/>
      <c r="C23" s="74"/>
    </row>
    <row r="24" spans="1:9">
      <c r="A24" s="55" t="s">
        <v>22</v>
      </c>
      <c r="B24" s="52" t="s">
        <v>29</v>
      </c>
      <c r="C24" s="116" t="e">
        <f>MIN(C22,C13)</f>
        <v>#DIV/0!</v>
      </c>
      <c r="E24" s="41" t="s">
        <v>26</v>
      </c>
      <c r="I24" s="51"/>
    </row>
    <row r="26" spans="1:9">
      <c r="A26" s="58" t="s">
        <v>24</v>
      </c>
      <c r="B26" s="52" t="s">
        <v>170</v>
      </c>
      <c r="C26" s="151">
        <v>23</v>
      </c>
    </row>
    <row r="28" spans="1:9">
      <c r="A28" s="58" t="s">
        <v>25</v>
      </c>
      <c r="B28" s="52" t="s">
        <v>171</v>
      </c>
      <c r="C28" s="116" t="e">
        <f>C24-C26</f>
        <v>#DIV/0!</v>
      </c>
    </row>
  </sheetData>
  <sheetProtection password="857C" sheet="1" objects="1" scenarios="1" formatCells="0"/>
  <mergeCells count="2">
    <mergeCell ref="B3:D3"/>
    <mergeCell ref="C18:E18"/>
  </mergeCells>
  <conditionalFormatting sqref="J4:J6 J8:J9">
    <cfRule type="cellIs" dxfId="7" priority="11" operator="equal">
      <formula>"No Go"</formula>
    </cfRule>
  </conditionalFormatting>
  <conditionalFormatting sqref="J8:J9">
    <cfRule type="cellIs" dxfId="6" priority="10" operator="equal">
      <formula>"Lower Multiplier is Applicable"</formula>
    </cfRule>
  </conditionalFormatting>
  <conditionalFormatting sqref="J4:J6">
    <cfRule type="cellIs" dxfId="5" priority="9" operator="equal">
      <formula>"No Go"</formula>
    </cfRule>
  </conditionalFormatting>
  <conditionalFormatting sqref="J14">
    <cfRule type="expression" dxfId="4" priority="5">
      <formula>"No Go"</formula>
    </cfRule>
  </conditionalFormatting>
  <conditionalFormatting sqref="J13">
    <cfRule type="cellIs" dxfId="3" priority="3" operator="equal">
      <formula>"No Go"</formula>
    </cfRule>
    <cfRule type="expression" dxfId="2" priority="4">
      <formula>"No Go"</formula>
    </cfRule>
  </conditionalFormatting>
  <conditionalFormatting sqref="J7">
    <cfRule type="cellIs" dxfId="1" priority="1" operator="equal">
      <formula>"No Go"</formula>
    </cfRule>
    <cfRule type="expression" dxfId="0" priority="2">
      <formula>"No Go"</formula>
    </cfRule>
  </conditionalFormatting>
  <dataValidations count="1">
    <dataValidation type="list" allowBlank="1" showInputMessage="1" showErrorMessage="1" sqref="C2" xr:uid="{00000000-0002-0000-0400-000000000000}">
      <formula1>Industry</formula1>
    </dataValidation>
  </dataValidations>
  <pageMargins left="0.7" right="0.7" top="0.75" bottom="0.75" header="0.3" footer="0.3"/>
  <pageSetup orientation="portrait" verticalDpi="300" r:id="rId1"/>
  <ignoredErrors>
    <ignoredError sqref="C1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43"/>
  <sheetViews>
    <sheetView showGridLines="0" workbookViewId="0">
      <selection activeCell="B19" sqref="B19"/>
    </sheetView>
  </sheetViews>
  <sheetFormatPr defaultColWidth="9.140625" defaultRowHeight="12.75"/>
  <cols>
    <col min="1" max="1" width="37.140625" style="121" customWidth="1"/>
    <col min="2" max="2" width="28.28515625" style="128" customWidth="1"/>
    <col min="3" max="3" width="14.85546875" style="121" customWidth="1"/>
    <col min="4" max="5" width="0" style="121" hidden="1" customWidth="1"/>
    <col min="6" max="16384" width="9.140625" style="121"/>
  </cols>
  <sheetData>
    <row r="1" spans="1:5" ht="15">
      <c r="A1" s="118" t="s">
        <v>68</v>
      </c>
      <c r="B1" s="119" t="s">
        <v>30</v>
      </c>
      <c r="C1" s="119" t="s">
        <v>233</v>
      </c>
      <c r="D1" s="120"/>
      <c r="E1" s="120"/>
    </row>
    <row r="2" spans="1:5" ht="15">
      <c r="A2" s="122" t="s">
        <v>31</v>
      </c>
      <c r="B2" s="114">
        <v>0.2</v>
      </c>
      <c r="C2" s="120">
        <v>2</v>
      </c>
      <c r="D2" s="120"/>
      <c r="E2" s="120"/>
    </row>
    <row r="3" spans="1:5" ht="15">
      <c r="A3" s="123" t="s">
        <v>234</v>
      </c>
      <c r="B3" s="114">
        <v>0.3</v>
      </c>
      <c r="C3" s="120">
        <v>1</v>
      </c>
      <c r="D3" s="120"/>
      <c r="E3" s="120"/>
    </row>
    <row r="4" spans="1:5" ht="30">
      <c r="A4" s="124" t="s">
        <v>256</v>
      </c>
      <c r="B4" s="114">
        <v>0.3</v>
      </c>
      <c r="C4" s="120">
        <v>2</v>
      </c>
      <c r="D4" s="120"/>
      <c r="E4" s="120"/>
    </row>
    <row r="5" spans="1:5" ht="30">
      <c r="A5" s="124" t="s">
        <v>235</v>
      </c>
      <c r="B5" s="114">
        <v>0.2</v>
      </c>
      <c r="C5" s="120">
        <v>2</v>
      </c>
      <c r="D5" s="120"/>
      <c r="E5" s="120"/>
    </row>
    <row r="6" spans="1:5" ht="15">
      <c r="A6" s="122" t="s">
        <v>35</v>
      </c>
      <c r="B6" s="114">
        <v>0.15</v>
      </c>
      <c r="C6" s="120">
        <v>2</v>
      </c>
      <c r="D6" s="120"/>
      <c r="E6" s="120"/>
    </row>
    <row r="7" spans="1:5" ht="15">
      <c r="A7" s="122" t="s">
        <v>36</v>
      </c>
      <c r="B7" s="114">
        <v>0.2</v>
      </c>
      <c r="C7" s="120">
        <v>2</v>
      </c>
      <c r="D7" s="120"/>
      <c r="E7" s="120"/>
    </row>
    <row r="8" spans="1:5" ht="15">
      <c r="A8" s="122" t="s">
        <v>37</v>
      </c>
      <c r="B8" s="114">
        <v>0.3</v>
      </c>
      <c r="C8" s="120">
        <f ca="1">IF('Customer Details'!$C$5="Mumbai",2,IF('Customer Details'!$G$8&gt;=5,'With Holding Percentages'!E8,D8))</f>
        <v>3</v>
      </c>
      <c r="D8" s="120">
        <v>2.5</v>
      </c>
      <c r="E8" s="120">
        <v>3</v>
      </c>
    </row>
    <row r="9" spans="1:5" ht="15">
      <c r="A9" s="122" t="s">
        <v>38</v>
      </c>
      <c r="B9" s="114">
        <v>0.15</v>
      </c>
      <c r="C9" s="120">
        <v>1</v>
      </c>
      <c r="D9" s="120"/>
      <c r="E9" s="120"/>
    </row>
    <row r="10" spans="1:5" ht="15">
      <c r="A10" s="122" t="s">
        <v>39</v>
      </c>
      <c r="B10" s="114">
        <v>0.25</v>
      </c>
      <c r="C10" s="120">
        <v>2</v>
      </c>
      <c r="D10" s="120"/>
      <c r="E10" s="120"/>
    </row>
    <row r="11" spans="1:5" ht="15">
      <c r="A11" s="122" t="s">
        <v>40</v>
      </c>
      <c r="B11" s="114">
        <v>0.3</v>
      </c>
      <c r="C11" s="120">
        <f ca="1">IF('Customer Details'!$C$5="Mumbai",2,IF('Customer Details'!$G$8&gt;=5,'With Holding Percentages'!E11,D11))</f>
        <v>3</v>
      </c>
      <c r="D11" s="120">
        <v>2.5</v>
      </c>
      <c r="E11" s="120">
        <v>3</v>
      </c>
    </row>
    <row r="12" spans="1:5" ht="15">
      <c r="A12" s="122" t="s">
        <v>41</v>
      </c>
      <c r="B12" s="114">
        <v>0.3</v>
      </c>
      <c r="C12" s="120">
        <v>2</v>
      </c>
      <c r="D12" s="120"/>
      <c r="E12" s="120"/>
    </row>
    <row r="13" spans="1:5" ht="19.5" customHeight="1">
      <c r="A13" s="122" t="s">
        <v>42</v>
      </c>
      <c r="B13" s="114">
        <v>0.25</v>
      </c>
      <c r="C13" s="120">
        <v>2</v>
      </c>
      <c r="D13" s="120"/>
      <c r="E13" s="120"/>
    </row>
    <row r="14" spans="1:5" ht="15">
      <c r="A14" s="125" t="s">
        <v>183</v>
      </c>
      <c r="B14" s="114">
        <v>0.3</v>
      </c>
      <c r="C14" s="120">
        <v>2</v>
      </c>
      <c r="D14" s="120"/>
      <c r="E14" s="120"/>
    </row>
    <row r="15" spans="1:5" ht="15">
      <c r="A15" s="122" t="s">
        <v>254</v>
      </c>
      <c r="B15" s="114">
        <v>0.15</v>
      </c>
      <c r="C15" s="120">
        <v>2</v>
      </c>
      <c r="D15" s="120"/>
      <c r="E15" s="120"/>
    </row>
    <row r="16" spans="1:5" ht="30">
      <c r="A16" s="124" t="s">
        <v>255</v>
      </c>
      <c r="B16" s="114">
        <v>0.3</v>
      </c>
      <c r="C16" s="120">
        <f ca="1">IF('Customer Details'!$C$5="Mumbai",2,IF('Customer Details'!$G$8&gt;=5,'With Holding Percentages'!E16,D16))</f>
        <v>2.5</v>
      </c>
      <c r="D16" s="120">
        <v>2</v>
      </c>
      <c r="E16" s="120">
        <v>2.5</v>
      </c>
    </row>
    <row r="17" spans="1:5" ht="15">
      <c r="A17" s="122" t="s">
        <v>45</v>
      </c>
      <c r="B17" s="114">
        <v>0.3</v>
      </c>
      <c r="C17" s="120">
        <v>2</v>
      </c>
      <c r="D17" s="120"/>
      <c r="E17" s="120"/>
    </row>
    <row r="18" spans="1:5" ht="15">
      <c r="A18" s="122" t="s">
        <v>46</v>
      </c>
      <c r="B18" s="114">
        <v>0.3</v>
      </c>
      <c r="C18" s="120">
        <v>1.2</v>
      </c>
      <c r="D18" s="120"/>
      <c r="E18" s="120"/>
    </row>
    <row r="19" spans="1:5" ht="15">
      <c r="A19" s="122" t="s">
        <v>47</v>
      </c>
      <c r="B19" s="114">
        <v>0.25</v>
      </c>
      <c r="C19" s="120">
        <v>2</v>
      </c>
      <c r="D19" s="120"/>
      <c r="E19" s="120"/>
    </row>
    <row r="20" spans="1:5" ht="15">
      <c r="A20" s="122" t="s">
        <v>48</v>
      </c>
      <c r="B20" s="114">
        <v>0.2</v>
      </c>
      <c r="C20" s="120">
        <v>1.5</v>
      </c>
      <c r="D20" s="120"/>
      <c r="E20" s="120"/>
    </row>
    <row r="21" spans="1:5" ht="15">
      <c r="A21" s="122" t="s">
        <v>49</v>
      </c>
      <c r="B21" s="114">
        <v>0.25</v>
      </c>
      <c r="C21" s="120">
        <v>2</v>
      </c>
      <c r="D21" s="120"/>
      <c r="E21" s="120"/>
    </row>
    <row r="22" spans="1:5" ht="15">
      <c r="A22" s="122" t="s">
        <v>50</v>
      </c>
      <c r="B22" s="114">
        <v>0.25</v>
      </c>
      <c r="C22" s="120">
        <v>1.5</v>
      </c>
      <c r="D22" s="120"/>
      <c r="E22" s="120"/>
    </row>
    <row r="23" spans="1:5" ht="15">
      <c r="A23" s="125" t="s">
        <v>185</v>
      </c>
      <c r="B23" s="114">
        <v>0.3</v>
      </c>
      <c r="C23" s="120">
        <f ca="1">IF('Customer Details'!$C$5="Mumbai",2,IF('Customer Details'!$G$8&gt;=5,'With Holding Percentages'!E23,D23))</f>
        <v>3</v>
      </c>
      <c r="D23" s="120">
        <v>2.5</v>
      </c>
      <c r="E23" s="120">
        <v>3</v>
      </c>
    </row>
    <row r="24" spans="1:5" ht="15">
      <c r="A24" s="126" t="s">
        <v>236</v>
      </c>
      <c r="B24" s="114">
        <v>0.3</v>
      </c>
      <c r="C24" s="120">
        <v>1.5</v>
      </c>
      <c r="D24" s="120"/>
      <c r="E24" s="120"/>
    </row>
    <row r="25" spans="1:5" ht="15">
      <c r="A25" s="122" t="s">
        <v>51</v>
      </c>
      <c r="B25" s="114">
        <v>0.3</v>
      </c>
      <c r="C25" s="120">
        <f ca="1">IF('Customer Details'!$C$5="Mumbai",2,IF('Customer Details'!$G$8&gt;=5,'With Holding Percentages'!E25,D25))</f>
        <v>3</v>
      </c>
      <c r="D25" s="120">
        <v>2.5</v>
      </c>
      <c r="E25" s="120">
        <v>3</v>
      </c>
    </row>
    <row r="26" spans="1:5" ht="15">
      <c r="A26" s="122" t="s">
        <v>52</v>
      </c>
      <c r="B26" s="114">
        <v>0.15</v>
      </c>
      <c r="C26" s="120">
        <v>2</v>
      </c>
      <c r="D26" s="120"/>
      <c r="E26" s="120"/>
    </row>
    <row r="27" spans="1:5" ht="30">
      <c r="A27" s="127" t="s">
        <v>184</v>
      </c>
      <c r="B27" s="114">
        <v>0.3</v>
      </c>
      <c r="C27" s="120">
        <v>2</v>
      </c>
      <c r="D27" s="120"/>
      <c r="E27" s="120"/>
    </row>
    <row r="28" spans="1:5" ht="15">
      <c r="A28" s="122" t="s">
        <v>53</v>
      </c>
      <c r="B28" s="114">
        <v>0.15</v>
      </c>
      <c r="C28" s="120">
        <v>2</v>
      </c>
      <c r="D28" s="120"/>
      <c r="E28" s="120"/>
    </row>
    <row r="29" spans="1:5" ht="15">
      <c r="A29" s="122" t="s">
        <v>54</v>
      </c>
      <c r="B29" s="114">
        <v>0.3</v>
      </c>
      <c r="C29" s="120">
        <v>2</v>
      </c>
      <c r="D29" s="120"/>
      <c r="E29" s="120"/>
    </row>
    <row r="30" spans="1:5" ht="15">
      <c r="A30" s="122" t="s">
        <v>55</v>
      </c>
      <c r="B30" s="114">
        <v>0.2</v>
      </c>
      <c r="C30" s="120">
        <v>2</v>
      </c>
      <c r="D30" s="120"/>
      <c r="E30" s="120"/>
    </row>
    <row r="31" spans="1:5" ht="15">
      <c r="A31" s="122" t="s">
        <v>56</v>
      </c>
      <c r="B31" s="114">
        <v>0.12</v>
      </c>
      <c r="C31" s="120">
        <f ca="1">IF('Customer Details'!$G$8&gt;=5,'With Holding Percentages'!E31,D31)</f>
        <v>1</v>
      </c>
      <c r="D31" s="120">
        <v>0</v>
      </c>
      <c r="E31" s="120">
        <v>1</v>
      </c>
    </row>
    <row r="32" spans="1:5" ht="15">
      <c r="A32" s="122" t="s">
        <v>57</v>
      </c>
      <c r="B32" s="114">
        <v>0.25</v>
      </c>
      <c r="C32" s="120">
        <v>2</v>
      </c>
      <c r="D32" s="120"/>
      <c r="E32" s="120"/>
    </row>
    <row r="33" spans="1:5" ht="15">
      <c r="A33" s="122" t="s">
        <v>58</v>
      </c>
      <c r="B33" s="114">
        <v>0.2</v>
      </c>
      <c r="C33" s="120">
        <v>2</v>
      </c>
      <c r="D33" s="120"/>
      <c r="E33" s="120"/>
    </row>
    <row r="34" spans="1:5" ht="15">
      <c r="A34" s="122" t="s">
        <v>59</v>
      </c>
      <c r="B34" s="114">
        <v>0.25</v>
      </c>
      <c r="C34" s="120">
        <v>2</v>
      </c>
      <c r="D34" s="120"/>
      <c r="E34" s="120"/>
    </row>
    <row r="35" spans="1:5" ht="15">
      <c r="A35" s="122" t="s">
        <v>253</v>
      </c>
      <c r="B35" s="114">
        <v>0.2</v>
      </c>
      <c r="C35" s="142">
        <v>1.5</v>
      </c>
      <c r="D35" s="120"/>
      <c r="E35" s="120"/>
    </row>
    <row r="36" spans="1:5" ht="15">
      <c r="A36" s="122" t="s">
        <v>60</v>
      </c>
      <c r="B36" s="114">
        <v>0.25</v>
      </c>
      <c r="C36" s="120">
        <v>2</v>
      </c>
      <c r="D36" s="120"/>
      <c r="E36" s="120"/>
    </row>
    <row r="37" spans="1:5" ht="15">
      <c r="A37" s="122" t="s">
        <v>61</v>
      </c>
      <c r="B37" s="114">
        <v>0.25</v>
      </c>
      <c r="C37" s="120">
        <f ca="1">IF('Customer Details'!$C$5="Mumbai",2,IF('Customer Details'!$G$8&gt;=5,'With Holding Percentages'!E37,D37))</f>
        <v>2.5</v>
      </c>
      <c r="D37" s="120">
        <v>2</v>
      </c>
      <c r="E37" s="120">
        <v>2.5</v>
      </c>
    </row>
    <row r="38" spans="1:5" ht="15">
      <c r="A38" s="122" t="s">
        <v>62</v>
      </c>
      <c r="B38" s="114">
        <v>0.15</v>
      </c>
      <c r="C38" s="120">
        <v>2</v>
      </c>
      <c r="D38" s="120"/>
      <c r="E38" s="120"/>
    </row>
    <row r="39" spans="1:5" ht="15">
      <c r="A39" s="122" t="s">
        <v>63</v>
      </c>
      <c r="B39" s="114">
        <v>0.3</v>
      </c>
      <c r="C39" s="120">
        <v>2</v>
      </c>
      <c r="D39" s="120"/>
      <c r="E39" s="120"/>
    </row>
    <row r="40" spans="1:5" ht="15">
      <c r="A40" s="122" t="s">
        <v>64</v>
      </c>
      <c r="B40" s="114">
        <v>0.25</v>
      </c>
      <c r="C40" s="120">
        <v>2</v>
      </c>
      <c r="D40" s="120"/>
      <c r="E40" s="120"/>
    </row>
    <row r="41" spans="1:5" ht="15">
      <c r="A41" s="124" t="s">
        <v>237</v>
      </c>
      <c r="B41" s="114">
        <v>0.25</v>
      </c>
      <c r="C41" s="120">
        <f ca="1">IF('Customer Details'!$C$5="Mumbai",2,IF('Customer Details'!$G$8&gt;=5,'With Holding Percentages'!E41,D41))</f>
        <v>2.5</v>
      </c>
      <c r="D41" s="120">
        <v>2</v>
      </c>
      <c r="E41" s="120">
        <v>2.5</v>
      </c>
    </row>
    <row r="42" spans="1:5" ht="15">
      <c r="A42" s="122" t="s">
        <v>66</v>
      </c>
      <c r="B42" s="114">
        <v>0.2</v>
      </c>
      <c r="C42" s="120">
        <f ca="1">IF('Customer Details'!$C$5="Mumbai",2,IF('Customer Details'!$G$8&gt;=5,'With Holding Percentages'!E42,D42))</f>
        <v>2.5</v>
      </c>
      <c r="D42" s="120">
        <v>2</v>
      </c>
      <c r="E42" s="120">
        <v>2.5</v>
      </c>
    </row>
    <row r="43" spans="1:5" ht="15">
      <c r="A43" s="122" t="s">
        <v>67</v>
      </c>
      <c r="B43" s="114">
        <v>0.3</v>
      </c>
      <c r="C43" s="120">
        <v>2</v>
      </c>
      <c r="D43" s="120"/>
      <c r="E43" s="120"/>
    </row>
  </sheetData>
  <sheetProtection password="857C" sheet="1" objects="1" scenarios="1" formatCells="0" formatColumns="0" formatRows="0"/>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
  <sheetViews>
    <sheetView showGridLines="0" topLeftCell="A2" zoomScale="110" zoomScaleNormal="110" workbookViewId="0">
      <selection activeCell="C17" sqref="C17"/>
    </sheetView>
  </sheetViews>
  <sheetFormatPr defaultColWidth="9.140625" defaultRowHeight="11.25"/>
  <cols>
    <col min="1" max="1" width="8.85546875" style="112" customWidth="1"/>
    <col min="2" max="2" width="34.7109375" style="109" customWidth="1"/>
    <col min="3" max="3" width="11.7109375" style="113" customWidth="1"/>
    <col min="4" max="4" width="37.140625" style="109" customWidth="1"/>
    <col min="5" max="5" width="14.140625" style="109" customWidth="1"/>
    <col min="6" max="16384" width="9.140625" style="109"/>
  </cols>
  <sheetData>
    <row r="1" spans="1:5" ht="25.5">
      <c r="A1" s="107" t="s">
        <v>186</v>
      </c>
      <c r="B1" s="108" t="s">
        <v>187</v>
      </c>
      <c r="C1" s="108" t="s">
        <v>231</v>
      </c>
      <c r="D1" s="108" t="s">
        <v>188</v>
      </c>
      <c r="E1" s="108" t="s">
        <v>189</v>
      </c>
    </row>
    <row r="2" spans="1:5" ht="25.5">
      <c r="A2" s="110">
        <v>1</v>
      </c>
      <c r="B2" s="178" t="s">
        <v>190</v>
      </c>
      <c r="C2" s="179" t="s">
        <v>232</v>
      </c>
      <c r="D2" s="178" t="s">
        <v>191</v>
      </c>
      <c r="E2" s="180" t="s">
        <v>205</v>
      </c>
    </row>
    <row r="3" spans="1:5" ht="12.75">
      <c r="A3" s="110">
        <v>2</v>
      </c>
      <c r="B3" s="178" t="s">
        <v>193</v>
      </c>
      <c r="C3" s="179" t="s">
        <v>232</v>
      </c>
      <c r="D3" s="178" t="s">
        <v>194</v>
      </c>
      <c r="E3" s="180" t="s">
        <v>205</v>
      </c>
    </row>
    <row r="4" spans="1:5" ht="25.5">
      <c r="A4" s="110">
        <v>3</v>
      </c>
      <c r="B4" s="178" t="s">
        <v>195</v>
      </c>
      <c r="C4" s="179" t="s">
        <v>232</v>
      </c>
      <c r="D4" s="178" t="s">
        <v>196</v>
      </c>
      <c r="E4" s="180" t="s">
        <v>192</v>
      </c>
    </row>
    <row r="5" spans="1:5" ht="12.75">
      <c r="A5" s="110">
        <v>4</v>
      </c>
      <c r="B5" s="178" t="s">
        <v>246</v>
      </c>
      <c r="C5" s="179" t="s">
        <v>70</v>
      </c>
      <c r="D5" s="178" t="s">
        <v>226</v>
      </c>
      <c r="E5" s="180" t="s">
        <v>197</v>
      </c>
    </row>
    <row r="6" spans="1:5" ht="12.75">
      <c r="A6" s="110">
        <v>5</v>
      </c>
      <c r="B6" s="178" t="s">
        <v>247</v>
      </c>
      <c r="C6" s="179" t="s">
        <v>232</v>
      </c>
      <c r="D6" s="178" t="s">
        <v>227</v>
      </c>
      <c r="E6" s="180" t="s">
        <v>192</v>
      </c>
    </row>
    <row r="7" spans="1:5" ht="12.75">
      <c r="A7" s="110">
        <v>6</v>
      </c>
      <c r="B7" s="178" t="s">
        <v>248</v>
      </c>
      <c r="C7" s="179" t="s">
        <v>232</v>
      </c>
      <c r="D7" s="178" t="s">
        <v>198</v>
      </c>
      <c r="E7" s="180" t="s">
        <v>205</v>
      </c>
    </row>
    <row r="8" spans="1:5" ht="12.75">
      <c r="A8" s="110">
        <v>7</v>
      </c>
      <c r="B8" s="178" t="s">
        <v>299</v>
      </c>
      <c r="C8" s="179" t="s">
        <v>70</v>
      </c>
      <c r="D8" s="178" t="s">
        <v>298</v>
      </c>
      <c r="E8" s="180" t="s">
        <v>197</v>
      </c>
    </row>
    <row r="9" spans="1:5" ht="25.5">
      <c r="A9" s="110">
        <v>8</v>
      </c>
      <c r="B9" s="178" t="s">
        <v>296</v>
      </c>
      <c r="C9" s="179" t="s">
        <v>232</v>
      </c>
      <c r="D9" s="178" t="s">
        <v>297</v>
      </c>
      <c r="E9" s="180" t="s">
        <v>192</v>
      </c>
    </row>
    <row r="10" spans="1:5" ht="12.75">
      <c r="A10" s="110">
        <v>9</v>
      </c>
      <c r="B10" s="178" t="s">
        <v>199</v>
      </c>
      <c r="C10" s="179" t="s">
        <v>232</v>
      </c>
      <c r="D10" s="178" t="s">
        <v>200</v>
      </c>
      <c r="E10" s="180" t="s">
        <v>205</v>
      </c>
    </row>
    <row r="11" spans="1:5" ht="12.75">
      <c r="A11" s="110">
        <v>10</v>
      </c>
      <c r="B11" s="178" t="s">
        <v>202</v>
      </c>
      <c r="C11" s="179" t="s">
        <v>232</v>
      </c>
      <c r="D11" s="178" t="s">
        <v>202</v>
      </c>
      <c r="E11" s="180" t="s">
        <v>203</v>
      </c>
    </row>
    <row r="12" spans="1:5" ht="25.5">
      <c r="A12" s="110">
        <v>11</v>
      </c>
      <c r="B12" s="178" t="s">
        <v>204</v>
      </c>
      <c r="C12" s="179" t="s">
        <v>232</v>
      </c>
      <c r="D12" s="178" t="s">
        <v>204</v>
      </c>
      <c r="E12" s="180" t="s">
        <v>205</v>
      </c>
    </row>
    <row r="13" spans="1:5" ht="12.75">
      <c r="A13" s="110">
        <v>12</v>
      </c>
      <c r="B13" s="178" t="s">
        <v>79</v>
      </c>
      <c r="C13" s="179" t="s">
        <v>232</v>
      </c>
      <c r="D13" s="178" t="s">
        <v>228</v>
      </c>
      <c r="E13" s="180" t="s">
        <v>205</v>
      </c>
    </row>
    <row r="14" spans="1:5" ht="12.75">
      <c r="A14" s="110">
        <v>13</v>
      </c>
      <c r="B14" s="178" t="s">
        <v>76</v>
      </c>
      <c r="C14" s="179" t="s">
        <v>70</v>
      </c>
      <c r="D14" s="178" t="s">
        <v>229</v>
      </c>
      <c r="E14" s="180" t="s">
        <v>192</v>
      </c>
    </row>
    <row r="15" spans="1:5" ht="63.75">
      <c r="A15" s="110">
        <v>14</v>
      </c>
      <c r="B15" s="178" t="s">
        <v>206</v>
      </c>
      <c r="C15" s="179" t="s">
        <v>70</v>
      </c>
      <c r="D15" s="178" t="s">
        <v>230</v>
      </c>
      <c r="E15" s="180" t="s">
        <v>207</v>
      </c>
    </row>
    <row r="16" spans="1:5" ht="25.5">
      <c r="A16" s="110">
        <v>15</v>
      </c>
      <c r="B16" s="178" t="s">
        <v>301</v>
      </c>
      <c r="C16" s="179" t="s">
        <v>70</v>
      </c>
      <c r="D16" s="178" t="s">
        <v>302</v>
      </c>
      <c r="E16" s="180" t="s">
        <v>201</v>
      </c>
    </row>
    <row r="17" spans="1:5" ht="12.75">
      <c r="A17" s="111">
        <v>16</v>
      </c>
      <c r="B17" s="181" t="s">
        <v>208</v>
      </c>
      <c r="C17" s="182" t="s">
        <v>208</v>
      </c>
      <c r="D17" s="181" t="s">
        <v>303</v>
      </c>
      <c r="E17" s="183" t="s">
        <v>209</v>
      </c>
    </row>
  </sheetData>
  <sheetProtection password="857C" sheet="1" objects="1" scenarios="1" formatCells="0" formatColumns="0" formatRows="0" insertColumns="0" insertRows="0"/>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CEBE2406-CA02-48DC-A338-103D30CCC42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Customer Details</vt:lpstr>
      <vt:lpstr>Sheet1</vt:lpstr>
      <vt:lpstr>CAM</vt:lpstr>
      <vt:lpstr>Sales Details</vt:lpstr>
      <vt:lpstr>LOAN AMOUNT CALCULATOR</vt:lpstr>
      <vt:lpstr>With Holding Percentages</vt:lpstr>
      <vt:lpstr>Deviation</vt:lpstr>
      <vt:lpstr>Accnt_Holder</vt:lpstr>
      <vt:lpstr>Branch</vt:lpstr>
      <vt:lpstr>Branches</vt:lpstr>
      <vt:lpstr>'Customer Details'!Business_Loan</vt:lpstr>
      <vt:lpstr>Deviation</vt:lpstr>
      <vt:lpstr>Industry</vt:lpstr>
      <vt:lpstr>Loan_Type</vt:lpstr>
      <vt:lpstr>Margin</vt:lpstr>
      <vt:lpstr>'Customer Details'!POS</vt:lpstr>
      <vt:lpstr>Program</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Rajan</dc:creator>
  <cp:lastModifiedBy>VIDYA</cp:lastModifiedBy>
  <cp:lastPrinted>2019-08-07T14:24:41Z</cp:lastPrinted>
  <dcterms:created xsi:type="dcterms:W3CDTF">2017-04-28T12:49:23Z</dcterms:created>
  <dcterms:modified xsi:type="dcterms:W3CDTF">2020-01-22T06:24:24Z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65af1730-14cf-43c6-bc9c-64a6aa7108a1</vt:lpwstr>
  </property>
</Properties>
</file>