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My Documents\Macros\Formats\Financials\FedFina\"/>
    </mc:Choice>
  </mc:AlternateContent>
  <xr:revisionPtr revIDLastSave="0" documentId="13_ncr:1_{8FDEE74C-3A69-474F-BCFA-B910BD6BFB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siness Profile" sheetId="40" r:id="rId1"/>
    <sheet name="ROC" sheetId="50" r:id="rId2"/>
    <sheet name="GST" sheetId="51" r:id="rId3"/>
    <sheet name="KYC" sheetId="47" r:id="rId4"/>
    <sheet name="Financial Statement" sheetId="48" r:id="rId5"/>
    <sheet name="Financial Spread" sheetId="36" r:id="rId6"/>
    <sheet name="ABB" sheetId="35" r:id="rId7"/>
    <sheet name="Banking - Savings" sheetId="49" r:id="rId8"/>
    <sheet name="Banking - Current" sheetId="38" r:id="rId9"/>
    <sheet name="Banking - CC" sheetId="39" r:id="rId10"/>
    <sheet name="Eligibility - DSCR" sheetId="34" r:id="rId11"/>
    <sheet name="Eligibility - ABB" sheetId="33" r:id="rId12"/>
    <sheet name="RTR Details" sheetId="37" r:id="rId13"/>
    <sheet name="NC-RTR" sheetId="44" r:id="rId14"/>
  </sheets>
  <definedNames>
    <definedName name="Amount">#REF!</definedName>
    <definedName name="AuthCap">#REF!</definedName>
    <definedName name="CIN">#REF!</definedName>
    <definedName name="CINStatus">#REF!</definedName>
    <definedName name="COMNAME">#REF!</definedName>
    <definedName name="_xlnm.Criteria">#REF!</definedName>
    <definedName name="dasd" hidden="1">{"Page1",#N/A,FALSE,"Page 1";"Page2",#N/A,FALSE,"Page 2";"Industry etc.",#N/A,FALSE,"Industry and Country Scores"}</definedName>
    <definedName name="GSTIN">#REF!</definedName>
    <definedName name="GSTINStatus">#REF!</definedName>
    <definedName name="PaidUp">#REF!</definedName>
    <definedName name="RegAdd">#REF!</definedName>
    <definedName name="wrn.Print._.All." localSheetId="11" hidden="1">{"Page1",#N/A,FALSE,"Page 1";"Page2",#N/A,FALSE,"Page 2";"Industry etc.",#N/A,FALSE,"Industry and Country Scores"}</definedName>
    <definedName name="wrn.Print._.All." localSheetId="10" hidden="1">{"Page1",#N/A,FALSE,"Page 1";"Page2",#N/A,FALSE,"Page 2";"Industry etc.",#N/A,FALSE,"Industry and Country Scores"}</definedName>
    <definedName name="wrn.Print._.All." localSheetId="5" hidden="1">{"Page1",#N/A,FALSE,"Page 1";"Page2",#N/A,FALSE,"Page 2";"Industry etc.",#N/A,FALSE,"Industry and Country Scores"}</definedName>
    <definedName name="wrn.Print._.All." localSheetId="4" hidden="1">{"Page1",#N/A,FALSE,"Page 1";"Page2",#N/A,FALSE,"Page 2";"Industry etc.",#N/A,FALSE,"Industry and Country Scores"}</definedName>
    <definedName name="wrn.Print._.All." hidden="1">{"Page1",#N/A,FALSE,"Page 1";"Page2",#N/A,FALSE,"Page 2";"Industry etc.",#N/A,FALSE,"Industry and Country Scores"}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40" l="1"/>
  <c r="D8" i="40"/>
  <c r="F46" i="51"/>
  <c r="E46" i="51"/>
  <c r="D46" i="51"/>
  <c r="F45" i="51"/>
  <c r="E45" i="51"/>
  <c r="D45" i="51"/>
  <c r="G44" i="51"/>
  <c r="G43" i="51"/>
  <c r="G42" i="51"/>
  <c r="G41" i="51"/>
  <c r="G40" i="51"/>
  <c r="G39" i="51"/>
  <c r="G38" i="51"/>
  <c r="G37" i="51"/>
  <c r="G36" i="51"/>
  <c r="G35" i="51"/>
  <c r="G34" i="51"/>
  <c r="G45" i="51" s="1"/>
  <c r="B34" i="51"/>
  <c r="B35" i="51" s="1"/>
  <c r="B36" i="51" s="1"/>
  <c r="B37" i="51" s="1"/>
  <c r="B38" i="51" s="1"/>
  <c r="B39" i="51" s="1"/>
  <c r="B40" i="51" s="1"/>
  <c r="B41" i="51" s="1"/>
  <c r="B42" i="51" s="1"/>
  <c r="B43" i="51" s="1"/>
  <c r="B44" i="51" s="1"/>
  <c r="G33" i="51"/>
  <c r="G46" i="51" l="1"/>
  <c r="G12" i="40" l="1"/>
  <c r="G11" i="40"/>
  <c r="D12" i="40"/>
  <c r="D11" i="40"/>
  <c r="E27" i="50"/>
  <c r="D27" i="50"/>
  <c r="E26" i="50"/>
  <c r="E28" i="50" s="1"/>
  <c r="D26" i="50"/>
  <c r="D28" i="50" s="1"/>
  <c r="G13" i="50"/>
  <c r="B2" i="35" l="1"/>
  <c r="M6" i="35"/>
  <c r="N6" i="35"/>
  <c r="O6" i="35"/>
  <c r="P6" i="35"/>
  <c r="M7" i="35"/>
  <c r="N7" i="35"/>
  <c r="O7" i="35"/>
  <c r="P7" i="35"/>
  <c r="M8" i="35"/>
  <c r="N8" i="35"/>
  <c r="O8" i="35"/>
  <c r="P8" i="35"/>
  <c r="M9" i="35"/>
  <c r="N9" i="35"/>
  <c r="O9" i="35"/>
  <c r="P9" i="35"/>
  <c r="M10" i="35"/>
  <c r="N10" i="35"/>
  <c r="O10" i="35"/>
  <c r="P10" i="35"/>
  <c r="M11" i="35"/>
  <c r="N11" i="35"/>
  <c r="O11" i="35"/>
  <c r="P11" i="35"/>
  <c r="M12" i="35"/>
  <c r="N12" i="35"/>
  <c r="O12" i="35"/>
  <c r="P12" i="35"/>
  <c r="M13" i="35"/>
  <c r="N13" i="35"/>
  <c r="O13" i="35"/>
  <c r="P13" i="35"/>
  <c r="M14" i="35"/>
  <c r="N14" i="35"/>
  <c r="O14" i="35"/>
  <c r="P14" i="35"/>
  <c r="M15" i="35"/>
  <c r="N15" i="35"/>
  <c r="O15" i="35"/>
  <c r="P15" i="35"/>
  <c r="M16" i="35"/>
  <c r="N16" i="35"/>
  <c r="O16" i="35"/>
  <c r="P16" i="35"/>
  <c r="P5" i="35"/>
  <c r="O5" i="35"/>
  <c r="N5" i="35"/>
  <c r="M5" i="35"/>
  <c r="L6" i="35"/>
  <c r="L7" i="35"/>
  <c r="Q7" i="35" s="1"/>
  <c r="L8" i="35"/>
  <c r="L9" i="35"/>
  <c r="L10" i="35"/>
  <c r="L11" i="35"/>
  <c r="L12" i="35"/>
  <c r="L13" i="35"/>
  <c r="L14" i="35"/>
  <c r="L15" i="35"/>
  <c r="Q15" i="35" s="1"/>
  <c r="L16" i="35"/>
  <c r="L5" i="35"/>
  <c r="K5" i="35"/>
  <c r="K6" i="35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Q12" i="35" l="1"/>
  <c r="Q9" i="35"/>
  <c r="Q14" i="35"/>
  <c r="Q6" i="35"/>
  <c r="Q16" i="35"/>
  <c r="Q8" i="35"/>
  <c r="Q11" i="35"/>
  <c r="Q13" i="35"/>
  <c r="Q10" i="35"/>
  <c r="Q5" i="35"/>
  <c r="O26" i="44"/>
  <c r="O27" i="44"/>
  <c r="O28" i="44"/>
  <c r="O29" i="44"/>
  <c r="Q26" i="44"/>
  <c r="Q27" i="44"/>
  <c r="Q28" i="44"/>
  <c r="Q29" i="44"/>
  <c r="R26" i="44"/>
  <c r="R27" i="44"/>
  <c r="R28" i="44"/>
  <c r="R29" i="44"/>
  <c r="Q17" i="35" l="1"/>
  <c r="F14" i="40"/>
  <c r="B14" i="40"/>
  <c r="C6" i="34"/>
  <c r="A2" i="34" l="1"/>
  <c r="P30" i="44" l="1"/>
  <c r="BC30" i="44" l="1"/>
  <c r="BB30" i="44"/>
  <c r="BA30" i="44"/>
  <c r="AZ30" i="44"/>
  <c r="AY30" i="44"/>
  <c r="AX30" i="44"/>
  <c r="AW30" i="44"/>
  <c r="AV30" i="44"/>
  <c r="AU30" i="44"/>
  <c r="AT30" i="44"/>
  <c r="AS30" i="44"/>
  <c r="AR30" i="44"/>
  <c r="AQ30" i="44"/>
  <c r="AP30" i="44"/>
  <c r="AO30" i="44"/>
  <c r="AN30" i="44"/>
  <c r="AM30" i="44"/>
  <c r="AL30" i="44"/>
  <c r="AK30" i="44"/>
  <c r="AJ30" i="44"/>
  <c r="AI30" i="44"/>
  <c r="AH30" i="44"/>
  <c r="AG30" i="44"/>
  <c r="AF30" i="44"/>
  <c r="AE30" i="44"/>
  <c r="AD30" i="44"/>
  <c r="AC30" i="44"/>
  <c r="AB30" i="44"/>
  <c r="AA30" i="44"/>
  <c r="Z30" i="44"/>
  <c r="Y30" i="44"/>
  <c r="X30" i="44"/>
  <c r="W30" i="44"/>
  <c r="V30" i="44"/>
  <c r="U30" i="44"/>
  <c r="T30" i="44"/>
  <c r="S30" i="44"/>
  <c r="R30" i="44"/>
  <c r="Q30" i="44"/>
  <c r="O30" i="44"/>
  <c r="N30" i="44"/>
  <c r="L30" i="44"/>
  <c r="I30" i="44"/>
  <c r="G30" i="44"/>
  <c r="F30" i="44"/>
  <c r="E30" i="44"/>
  <c r="D30" i="44"/>
  <c r="K29" i="44"/>
  <c r="M29" i="44" s="1"/>
  <c r="K28" i="44"/>
  <c r="M28" i="44" s="1"/>
  <c r="K27" i="44"/>
  <c r="M27" i="44" s="1"/>
  <c r="K26" i="44"/>
  <c r="M26" i="44" s="1"/>
  <c r="V24" i="44"/>
  <c r="Y24" i="44" s="1"/>
  <c r="AB24" i="44" s="1"/>
  <c r="AE24" i="44" s="1"/>
  <c r="AH24" i="44" s="1"/>
  <c r="AK24" i="44" s="1"/>
  <c r="AN24" i="44" s="1"/>
  <c r="AQ24" i="44" s="1"/>
  <c r="AT24" i="44" s="1"/>
  <c r="AW24" i="44" s="1"/>
  <c r="AZ24" i="44" s="1"/>
  <c r="W13" i="44"/>
  <c r="S13" i="44"/>
  <c r="O13" i="44"/>
  <c r="K13" i="44"/>
  <c r="H13" i="44"/>
  <c r="G13" i="44"/>
  <c r="F13" i="44"/>
  <c r="E13" i="44"/>
  <c r="M30" i="44" l="1"/>
  <c r="B40" i="36" l="1"/>
  <c r="C40" i="36"/>
  <c r="D40" i="36"/>
  <c r="G14" i="40"/>
  <c r="D14" i="40"/>
  <c r="C7" i="34"/>
  <c r="C5" i="34"/>
  <c r="C4" i="34"/>
  <c r="C3" i="34"/>
  <c r="B7" i="34"/>
  <c r="B6" i="34"/>
  <c r="B5" i="34"/>
  <c r="B4" i="34"/>
  <c r="B3" i="34"/>
  <c r="B2" i="34"/>
  <c r="K24" i="48" l="1"/>
  <c r="J24" i="48"/>
  <c r="K183" i="48" l="1"/>
  <c r="J183" i="48"/>
  <c r="I183" i="48"/>
  <c r="H183" i="48"/>
  <c r="A9" i="37" l="1"/>
  <c r="E156" i="49" l="1"/>
  <c r="D156" i="49"/>
  <c r="C156" i="49"/>
  <c r="P155" i="49"/>
  <c r="O155" i="49"/>
  <c r="N155" i="49"/>
  <c r="C155" i="49"/>
  <c r="D153" i="49"/>
  <c r="D155" i="49" s="1"/>
  <c r="C152" i="49" s="1"/>
  <c r="C153" i="49"/>
  <c r="E151" i="49"/>
  <c r="E150" i="49"/>
  <c r="E149" i="49"/>
  <c r="E148" i="49"/>
  <c r="E147" i="49"/>
  <c r="E146" i="49"/>
  <c r="E145" i="49"/>
  <c r="E144" i="49"/>
  <c r="E143" i="49"/>
  <c r="E142" i="49"/>
  <c r="E141" i="49"/>
  <c r="B141" i="49"/>
  <c r="B142" i="49" s="1"/>
  <c r="B143" i="49" s="1"/>
  <c r="B144" i="49" s="1"/>
  <c r="B145" i="49" s="1"/>
  <c r="B146" i="49" s="1"/>
  <c r="B147" i="49" s="1"/>
  <c r="B148" i="49" s="1"/>
  <c r="B149" i="49" s="1"/>
  <c r="B150" i="49" s="1"/>
  <c r="B151" i="49" s="1"/>
  <c r="E140" i="49"/>
  <c r="E129" i="49"/>
  <c r="D129" i="49"/>
  <c r="C129" i="49"/>
  <c r="P128" i="49"/>
  <c r="O128" i="49"/>
  <c r="N128" i="49"/>
  <c r="D126" i="49"/>
  <c r="D128" i="49" s="1"/>
  <c r="C126" i="49"/>
  <c r="C128" i="49" s="1"/>
  <c r="E124" i="49"/>
  <c r="E123" i="49"/>
  <c r="E122" i="49"/>
  <c r="E121" i="49"/>
  <c r="E120" i="49"/>
  <c r="E119" i="49"/>
  <c r="E118" i="49"/>
  <c r="E117" i="49"/>
  <c r="E116" i="49"/>
  <c r="E115" i="49"/>
  <c r="E114" i="49"/>
  <c r="B114" i="49"/>
  <c r="B115" i="49" s="1"/>
  <c r="B116" i="49" s="1"/>
  <c r="B117" i="49" s="1"/>
  <c r="B118" i="49" s="1"/>
  <c r="B119" i="49" s="1"/>
  <c r="B120" i="49" s="1"/>
  <c r="B121" i="49" s="1"/>
  <c r="B122" i="49" s="1"/>
  <c r="B123" i="49" s="1"/>
  <c r="B124" i="49" s="1"/>
  <c r="E113" i="49"/>
  <c r="E102" i="49"/>
  <c r="D102" i="49"/>
  <c r="C102" i="49"/>
  <c r="P101" i="49"/>
  <c r="O101" i="49"/>
  <c r="N101" i="49"/>
  <c r="D99" i="49"/>
  <c r="D101" i="49" s="1"/>
  <c r="C99" i="49"/>
  <c r="C101" i="49" s="1"/>
  <c r="E97" i="49"/>
  <c r="E96" i="49"/>
  <c r="E95" i="49"/>
  <c r="E94" i="49"/>
  <c r="E93" i="49"/>
  <c r="E92" i="49"/>
  <c r="E91" i="49"/>
  <c r="E90" i="49"/>
  <c r="E89" i="49"/>
  <c r="E88" i="49"/>
  <c r="E87" i="49"/>
  <c r="B87" i="49"/>
  <c r="B88" i="49" s="1"/>
  <c r="B89" i="49" s="1"/>
  <c r="B90" i="49" s="1"/>
  <c r="B91" i="49" s="1"/>
  <c r="B92" i="49" s="1"/>
  <c r="B93" i="49" s="1"/>
  <c r="B94" i="49" s="1"/>
  <c r="B95" i="49" s="1"/>
  <c r="B96" i="49" s="1"/>
  <c r="B97" i="49" s="1"/>
  <c r="E86" i="49"/>
  <c r="E75" i="49"/>
  <c r="D75" i="49"/>
  <c r="C75" i="49"/>
  <c r="P74" i="49"/>
  <c r="O74" i="49"/>
  <c r="N74" i="49"/>
  <c r="D74" i="49"/>
  <c r="D72" i="49"/>
  <c r="C72" i="49"/>
  <c r="C74" i="49" s="1"/>
  <c r="E70" i="49"/>
  <c r="E69" i="49"/>
  <c r="E68" i="49"/>
  <c r="E67" i="49"/>
  <c r="E66" i="49"/>
  <c r="E65" i="49"/>
  <c r="E64" i="49"/>
  <c r="E63" i="49"/>
  <c r="E62" i="49"/>
  <c r="E61" i="49"/>
  <c r="B61" i="49"/>
  <c r="B62" i="49" s="1"/>
  <c r="B63" i="49" s="1"/>
  <c r="B64" i="49" s="1"/>
  <c r="B65" i="49" s="1"/>
  <c r="B66" i="49" s="1"/>
  <c r="B67" i="49" s="1"/>
  <c r="B68" i="49" s="1"/>
  <c r="B69" i="49" s="1"/>
  <c r="B70" i="49" s="1"/>
  <c r="E60" i="49"/>
  <c r="B60" i="49"/>
  <c r="E59" i="49"/>
  <c r="E48" i="49"/>
  <c r="D48" i="49"/>
  <c r="C48" i="49"/>
  <c r="P47" i="49"/>
  <c r="O47" i="49"/>
  <c r="N47" i="49"/>
  <c r="C47" i="49"/>
  <c r="D45" i="49"/>
  <c r="D47" i="49" s="1"/>
  <c r="C44" i="49" s="1"/>
  <c r="C45" i="49"/>
  <c r="E43" i="49"/>
  <c r="E42" i="49"/>
  <c r="E41" i="49"/>
  <c r="E40" i="49"/>
  <c r="E39" i="49"/>
  <c r="E38" i="49"/>
  <c r="E37" i="49"/>
  <c r="E36" i="49"/>
  <c r="E35" i="49"/>
  <c r="E34" i="49"/>
  <c r="E33" i="49"/>
  <c r="B33" i="49"/>
  <c r="B34" i="49" s="1"/>
  <c r="B35" i="49" s="1"/>
  <c r="B36" i="49" s="1"/>
  <c r="B37" i="49" s="1"/>
  <c r="B38" i="49" s="1"/>
  <c r="B39" i="49" s="1"/>
  <c r="B40" i="49" s="1"/>
  <c r="B41" i="49" s="1"/>
  <c r="B42" i="49" s="1"/>
  <c r="B43" i="49" s="1"/>
  <c r="E32" i="49"/>
  <c r="D22" i="49"/>
  <c r="D19" i="49"/>
  <c r="C19" i="49"/>
  <c r="B5" i="49"/>
  <c r="N5" i="49" s="1"/>
  <c r="C125" i="49" l="1"/>
  <c r="J5" i="49"/>
  <c r="C98" i="49"/>
  <c r="C71" i="49"/>
  <c r="B6" i="49"/>
  <c r="M5" i="49"/>
  <c r="I5" i="49"/>
  <c r="P5" i="49"/>
  <c r="L5" i="49"/>
  <c r="H5" i="49"/>
  <c r="D5" i="49"/>
  <c r="K5" i="49"/>
  <c r="C5" i="49"/>
  <c r="O5" i="49"/>
  <c r="G5" i="49"/>
  <c r="F5" i="49"/>
  <c r="N6" i="49" l="1"/>
  <c r="J6" i="49"/>
  <c r="F6" i="49"/>
  <c r="B7" i="49"/>
  <c r="M6" i="49"/>
  <c r="I6" i="49"/>
  <c r="P6" i="49"/>
  <c r="L6" i="49"/>
  <c r="H6" i="49"/>
  <c r="D6" i="49"/>
  <c r="G6" i="49"/>
  <c r="C6" i="49"/>
  <c r="O6" i="49"/>
  <c r="K6" i="49"/>
  <c r="E5" i="49"/>
  <c r="O7" i="49" l="1"/>
  <c r="K7" i="49"/>
  <c r="G7" i="49"/>
  <c r="C7" i="49"/>
  <c r="N7" i="49"/>
  <c r="J7" i="49"/>
  <c r="F7" i="49"/>
  <c r="B8" i="49"/>
  <c r="M7" i="49"/>
  <c r="I7" i="49"/>
  <c r="H7" i="49"/>
  <c r="D7" i="49"/>
  <c r="P7" i="49"/>
  <c r="L7" i="49"/>
  <c r="E6" i="49"/>
  <c r="F4" i="48"/>
  <c r="F3" i="48"/>
  <c r="H98" i="36"/>
  <c r="H89" i="36"/>
  <c r="H60" i="36"/>
  <c r="G89" i="36"/>
  <c r="G98" i="36"/>
  <c r="G60" i="36"/>
  <c r="F98" i="36"/>
  <c r="F89" i="36"/>
  <c r="F60" i="36"/>
  <c r="E2" i="36"/>
  <c r="P8" i="49" l="1"/>
  <c r="L8" i="49"/>
  <c r="H8" i="49"/>
  <c r="D8" i="49"/>
  <c r="O8" i="49"/>
  <c r="K8" i="49"/>
  <c r="G8" i="49"/>
  <c r="C8" i="49"/>
  <c r="N8" i="49"/>
  <c r="J8" i="49"/>
  <c r="F8" i="49"/>
  <c r="I8" i="49"/>
  <c r="B9" i="49"/>
  <c r="M8" i="49"/>
  <c r="E7" i="49"/>
  <c r="H29" i="36"/>
  <c r="G29" i="36"/>
  <c r="F29" i="36"/>
  <c r="E39" i="36"/>
  <c r="E40" i="36" s="1"/>
  <c r="D39" i="36"/>
  <c r="C39" i="36"/>
  <c r="E8" i="49" l="1"/>
  <c r="B10" i="49"/>
  <c r="M9" i="49"/>
  <c r="I9" i="49"/>
  <c r="P9" i="49"/>
  <c r="L9" i="49"/>
  <c r="H9" i="49"/>
  <c r="D9" i="49"/>
  <c r="O9" i="49"/>
  <c r="K9" i="49"/>
  <c r="G9" i="49"/>
  <c r="C9" i="49"/>
  <c r="J9" i="49"/>
  <c r="F9" i="49"/>
  <c r="N9" i="49"/>
  <c r="J92" i="48"/>
  <c r="B39" i="36"/>
  <c r="E3" i="36"/>
  <c r="C9" i="36" l="1"/>
  <c r="C86" i="36"/>
  <c r="E88" i="36"/>
  <c r="C74" i="36"/>
  <c r="G74" i="36" s="1"/>
  <c r="E96" i="36"/>
  <c r="D84" i="36"/>
  <c r="E72" i="36"/>
  <c r="E59" i="36"/>
  <c r="C102" i="36"/>
  <c r="B87" i="36"/>
  <c r="C66" i="36"/>
  <c r="D86" i="36"/>
  <c r="C83" i="36"/>
  <c r="E65" i="36"/>
  <c r="B78" i="36"/>
  <c r="C88" i="36"/>
  <c r="G88" i="36" s="1"/>
  <c r="C64" i="36"/>
  <c r="E87" i="36"/>
  <c r="B64" i="36"/>
  <c r="C91" i="36"/>
  <c r="G91" i="36" s="1"/>
  <c r="D26" i="36"/>
  <c r="B102" i="36"/>
  <c r="F102" i="36" s="1"/>
  <c r="D73" i="36"/>
  <c r="H73" i="36" s="1"/>
  <c r="C75" i="36"/>
  <c r="G75" i="36" s="1"/>
  <c r="D91" i="36"/>
  <c r="E74" i="36"/>
  <c r="D72" i="36"/>
  <c r="C87" i="36"/>
  <c r="E64" i="36"/>
  <c r="D66" i="36"/>
  <c r="H66" i="36" s="1"/>
  <c r="E86" i="36"/>
  <c r="C78" i="36"/>
  <c r="G78" i="36" s="1"/>
  <c r="D83" i="36"/>
  <c r="B76" i="36"/>
  <c r="B66" i="36"/>
  <c r="F66" i="36" s="1"/>
  <c r="B88" i="36"/>
  <c r="D74" i="36"/>
  <c r="H74" i="36" s="1"/>
  <c r="E84" i="36"/>
  <c r="H84" i="36" s="1"/>
  <c r="C72" i="36"/>
  <c r="D87" i="36"/>
  <c r="H87" i="36" s="1"/>
  <c r="B86" i="36"/>
  <c r="F86" i="36" s="1"/>
  <c r="E66" i="36"/>
  <c r="B74" i="36"/>
  <c r="E100" i="36"/>
  <c r="C76" i="36"/>
  <c r="B95" i="36"/>
  <c r="E75" i="36"/>
  <c r="B73" i="36"/>
  <c r="F73" i="36" s="1"/>
  <c r="B84" i="36"/>
  <c r="C17" i="36"/>
  <c r="D63" i="36"/>
  <c r="E76" i="36"/>
  <c r="B91" i="36"/>
  <c r="C96" i="36"/>
  <c r="C73" i="36"/>
  <c r="G73" i="36" s="1"/>
  <c r="D76" i="36"/>
  <c r="H76" i="36" s="1"/>
  <c r="B65" i="36"/>
  <c r="D64" i="36"/>
  <c r="D17" i="36"/>
  <c r="C63" i="36"/>
  <c r="C65" i="36"/>
  <c r="C59" i="36"/>
  <c r="B96" i="36"/>
  <c r="F96" i="36" s="1"/>
  <c r="D95" i="36"/>
  <c r="E95" i="36"/>
  <c r="C26" i="36"/>
  <c r="B63" i="36"/>
  <c r="D78" i="36"/>
  <c r="C95" i="36"/>
  <c r="E73" i="36"/>
  <c r="D75" i="36"/>
  <c r="H75" i="36" s="1"/>
  <c r="E91" i="36"/>
  <c r="C84" i="36"/>
  <c r="G84" i="36" s="1"/>
  <c r="D88" i="36"/>
  <c r="H88" i="36" s="1"/>
  <c r="B100" i="36"/>
  <c r="D59" i="36"/>
  <c r="B75" i="36"/>
  <c r="B59" i="36"/>
  <c r="F59" i="36" s="1"/>
  <c r="C100" i="36"/>
  <c r="D102" i="36"/>
  <c r="H102" i="36" s="1"/>
  <c r="E83" i="36"/>
  <c r="B83" i="36"/>
  <c r="F83" i="36" s="1"/>
  <c r="D65" i="36"/>
  <c r="E78" i="36"/>
  <c r="H78" i="36" s="1"/>
  <c r="E102" i="36"/>
  <c r="D96" i="36"/>
  <c r="H96" i="36" s="1"/>
  <c r="B72" i="36"/>
  <c r="D100" i="36"/>
  <c r="H100" i="36" s="1"/>
  <c r="E63" i="36"/>
  <c r="E9" i="49"/>
  <c r="N10" i="49"/>
  <c r="J10" i="49"/>
  <c r="F10" i="49"/>
  <c r="O10" i="49"/>
  <c r="B11" i="49"/>
  <c r="M10" i="49"/>
  <c r="I10" i="49"/>
  <c r="P10" i="49"/>
  <c r="L10" i="49"/>
  <c r="H10" i="49"/>
  <c r="D10" i="49"/>
  <c r="K10" i="49"/>
  <c r="G10" i="49"/>
  <c r="C10" i="49"/>
  <c r="C8" i="36"/>
  <c r="C10" i="36" s="1"/>
  <c r="C32" i="36"/>
  <c r="C19" i="36"/>
  <c r="G19" i="36" s="1"/>
  <c r="C18" i="36"/>
  <c r="G18" i="36" s="1"/>
  <c r="C25" i="36"/>
  <c r="B26" i="36"/>
  <c r="B23" i="36"/>
  <c r="F23" i="36" s="1"/>
  <c r="C23" i="36"/>
  <c r="C11" i="36"/>
  <c r="E33" i="36"/>
  <c r="E25" i="36"/>
  <c r="E18" i="36"/>
  <c r="E9" i="36"/>
  <c r="E26" i="36"/>
  <c r="D33" i="36"/>
  <c r="D25" i="36"/>
  <c r="D18" i="36"/>
  <c r="D9" i="36"/>
  <c r="G9" i="36" s="1"/>
  <c r="D8" i="36"/>
  <c r="D28" i="36"/>
  <c r="E32" i="36"/>
  <c r="E24" i="36"/>
  <c r="E8" i="36"/>
  <c r="E17" i="36"/>
  <c r="D32" i="36"/>
  <c r="D24" i="36"/>
  <c r="E11" i="36"/>
  <c r="D11" i="36"/>
  <c r="E31" i="36"/>
  <c r="E23" i="36"/>
  <c r="D31" i="36"/>
  <c r="D23" i="36"/>
  <c r="E28" i="36"/>
  <c r="E19" i="36"/>
  <c r="D19" i="36"/>
  <c r="B24" i="36"/>
  <c r="C28" i="36"/>
  <c r="C30" i="36" s="1"/>
  <c r="B17" i="36"/>
  <c r="C33" i="36"/>
  <c r="C24" i="36"/>
  <c r="C31" i="36"/>
  <c r="G31" i="36" s="1"/>
  <c r="G24" i="36"/>
  <c r="B33" i="36"/>
  <c r="B31" i="36"/>
  <c r="B32" i="36"/>
  <c r="B28" i="36"/>
  <c r="B30" i="36" s="1"/>
  <c r="B25" i="36"/>
  <c r="B9" i="36"/>
  <c r="B19" i="36"/>
  <c r="B11" i="36"/>
  <c r="B8" i="36"/>
  <c r="B18" i="36"/>
  <c r="H95" i="36" l="1"/>
  <c r="C71" i="36"/>
  <c r="G72" i="36"/>
  <c r="G59" i="36"/>
  <c r="G96" i="36"/>
  <c r="F95" i="36"/>
  <c r="G100" i="36"/>
  <c r="F75" i="36"/>
  <c r="G95" i="36"/>
  <c r="F91" i="36"/>
  <c r="G76" i="36"/>
  <c r="H64" i="36"/>
  <c r="G83" i="36"/>
  <c r="F72" i="36"/>
  <c r="B71" i="36"/>
  <c r="F78" i="36"/>
  <c r="G65" i="36"/>
  <c r="H65" i="36"/>
  <c r="F100" i="36"/>
  <c r="B67" i="36"/>
  <c r="F67" i="36" s="1"/>
  <c r="F63" i="36"/>
  <c r="H63" i="36"/>
  <c r="D67" i="36"/>
  <c r="F74" i="36"/>
  <c r="H72" i="36"/>
  <c r="D71" i="36"/>
  <c r="F64" i="36"/>
  <c r="G66" i="36"/>
  <c r="H59" i="36"/>
  <c r="G63" i="36"/>
  <c r="C67" i="36"/>
  <c r="E67" i="36"/>
  <c r="F76" i="36"/>
  <c r="E71" i="36"/>
  <c r="E70" i="36" s="1"/>
  <c r="E77" i="36" s="1"/>
  <c r="E85" i="36"/>
  <c r="E92" i="36" s="1"/>
  <c r="E99" i="36" s="1"/>
  <c r="E101" i="36" s="1"/>
  <c r="F87" i="36"/>
  <c r="C85" i="36"/>
  <c r="G86" i="36"/>
  <c r="F88" i="36"/>
  <c r="G87" i="36"/>
  <c r="D85" i="36"/>
  <c r="H86" i="36"/>
  <c r="G11" i="36"/>
  <c r="F65" i="36"/>
  <c r="F84" i="36"/>
  <c r="H83" i="36"/>
  <c r="H91" i="36"/>
  <c r="G64" i="36"/>
  <c r="G102" i="36"/>
  <c r="E10" i="49"/>
  <c r="O11" i="49"/>
  <c r="K11" i="49"/>
  <c r="G11" i="49"/>
  <c r="C11" i="49"/>
  <c r="L11" i="49"/>
  <c r="N11" i="49"/>
  <c r="J11" i="49"/>
  <c r="F11" i="49"/>
  <c r="P11" i="49"/>
  <c r="H11" i="49"/>
  <c r="B12" i="49"/>
  <c r="M11" i="49"/>
  <c r="I11" i="49"/>
  <c r="D11" i="49"/>
  <c r="G33" i="36"/>
  <c r="G23" i="36"/>
  <c r="G17" i="36"/>
  <c r="F17" i="36"/>
  <c r="C34" i="36"/>
  <c r="F24" i="36"/>
  <c r="D10" i="36"/>
  <c r="G10" i="36" s="1"/>
  <c r="H8" i="36"/>
  <c r="G32" i="36"/>
  <c r="G8" i="36"/>
  <c r="H12" i="36"/>
  <c r="E13" i="36"/>
  <c r="H33" i="36"/>
  <c r="H11" i="36"/>
  <c r="G25" i="36"/>
  <c r="E34" i="36"/>
  <c r="E30" i="36"/>
  <c r="H23" i="36"/>
  <c r="E10" i="36"/>
  <c r="D34" i="36"/>
  <c r="D30" i="36"/>
  <c r="H9" i="36"/>
  <c r="H32" i="36"/>
  <c r="H25" i="36"/>
  <c r="H19" i="36"/>
  <c r="H31" i="36"/>
  <c r="H24" i="36"/>
  <c r="H17" i="36"/>
  <c r="H18" i="36"/>
  <c r="F9" i="36"/>
  <c r="F30" i="36"/>
  <c r="F33" i="36"/>
  <c r="F19" i="36"/>
  <c r="F18" i="36"/>
  <c r="F8" i="36"/>
  <c r="F25" i="36"/>
  <c r="F32" i="36"/>
  <c r="F11" i="36"/>
  <c r="F31" i="36"/>
  <c r="B34" i="36"/>
  <c r="B6" i="36"/>
  <c r="H268" i="48"/>
  <c r="J231" i="48"/>
  <c r="K219" i="48"/>
  <c r="K218" i="48" s="1"/>
  <c r="J219" i="48"/>
  <c r="I219" i="48"/>
  <c r="I218" i="48" s="1"/>
  <c r="H219" i="48"/>
  <c r="G219" i="48"/>
  <c r="G218" i="48" s="1"/>
  <c r="J218" i="48"/>
  <c r="H218" i="48"/>
  <c r="K212" i="48"/>
  <c r="J212" i="48"/>
  <c r="I212" i="48"/>
  <c r="H212" i="48"/>
  <c r="G212" i="48"/>
  <c r="K207" i="48"/>
  <c r="J207" i="48"/>
  <c r="I207" i="48"/>
  <c r="H207" i="48"/>
  <c r="G207" i="48"/>
  <c r="K201" i="48"/>
  <c r="K200" i="48" s="1"/>
  <c r="J201" i="48"/>
  <c r="J200" i="48" s="1"/>
  <c r="I201" i="48"/>
  <c r="I200" i="48" s="1"/>
  <c r="H201" i="48"/>
  <c r="H200" i="48" s="1"/>
  <c r="D81" i="36" s="1"/>
  <c r="H81" i="36" s="1"/>
  <c r="G201" i="48"/>
  <c r="G200" i="48" s="1"/>
  <c r="E81" i="36" s="1"/>
  <c r="E79" i="36" s="1"/>
  <c r="K193" i="48"/>
  <c r="J193" i="48"/>
  <c r="B90" i="36" s="1"/>
  <c r="I193" i="48"/>
  <c r="C90" i="36" s="1"/>
  <c r="G90" i="36" s="1"/>
  <c r="H193" i="48"/>
  <c r="D90" i="36" s="1"/>
  <c r="G193" i="48"/>
  <c r="E90" i="36" s="1"/>
  <c r="K187" i="48"/>
  <c r="K186" i="48" s="1"/>
  <c r="J187" i="48"/>
  <c r="B58" i="36" s="1"/>
  <c r="I187" i="48"/>
  <c r="H187" i="48"/>
  <c r="D58" i="36" s="1"/>
  <c r="G187" i="48"/>
  <c r="J186" i="48"/>
  <c r="G183" i="48"/>
  <c r="G179" i="48" s="1"/>
  <c r="E80" i="36" s="1"/>
  <c r="K179" i="48"/>
  <c r="J179" i="48"/>
  <c r="B80" i="36" s="1"/>
  <c r="I179" i="48"/>
  <c r="C80" i="36" s="1"/>
  <c r="H179" i="48"/>
  <c r="D80" i="36" s="1"/>
  <c r="K170" i="48"/>
  <c r="K169" i="48" s="1"/>
  <c r="J170" i="48"/>
  <c r="J169" i="48" s="1"/>
  <c r="J197" i="48" s="1"/>
  <c r="I170" i="48"/>
  <c r="I169" i="48" s="1"/>
  <c r="H170" i="48"/>
  <c r="H169" i="48" s="1"/>
  <c r="G170" i="48"/>
  <c r="G169" i="48" s="1"/>
  <c r="K160" i="48"/>
  <c r="J160" i="48"/>
  <c r="I160" i="48"/>
  <c r="H160" i="48"/>
  <c r="G160" i="48"/>
  <c r="K154" i="48"/>
  <c r="J154" i="48"/>
  <c r="I154" i="48"/>
  <c r="H154" i="48"/>
  <c r="G154" i="48"/>
  <c r="K146" i="48"/>
  <c r="J146" i="48"/>
  <c r="I146" i="48"/>
  <c r="I264" i="48" s="1"/>
  <c r="H146" i="48"/>
  <c r="H164" i="48" s="1"/>
  <c r="G146" i="48"/>
  <c r="K139" i="48"/>
  <c r="J139" i="48"/>
  <c r="I139" i="48"/>
  <c r="H139" i="48"/>
  <c r="G139" i="48"/>
  <c r="K136" i="48"/>
  <c r="J136" i="48"/>
  <c r="I136" i="48"/>
  <c r="C97" i="36" s="1"/>
  <c r="C94" i="36" s="1"/>
  <c r="H136" i="48"/>
  <c r="D97" i="36" s="1"/>
  <c r="G136" i="48"/>
  <c r="E97" i="36" s="1"/>
  <c r="E94" i="36" s="1"/>
  <c r="K127" i="48"/>
  <c r="J127" i="48"/>
  <c r="I127" i="48"/>
  <c r="H127" i="48"/>
  <c r="H143" i="48" s="1"/>
  <c r="G127" i="48"/>
  <c r="K114" i="48"/>
  <c r="J114" i="48"/>
  <c r="B57" i="36" s="1"/>
  <c r="F57" i="36" s="1"/>
  <c r="I114" i="48"/>
  <c r="C57" i="36" s="1"/>
  <c r="H114" i="48"/>
  <c r="G114" i="48"/>
  <c r="E57" i="36" s="1"/>
  <c r="K108" i="48"/>
  <c r="K121" i="48" s="1"/>
  <c r="J108" i="48"/>
  <c r="B56" i="36" s="1"/>
  <c r="I108" i="48"/>
  <c r="C56" i="36" s="1"/>
  <c r="H108" i="48"/>
  <c r="D56" i="36" s="1"/>
  <c r="G108" i="48"/>
  <c r="J104" i="48"/>
  <c r="K97" i="48"/>
  <c r="J97" i="48"/>
  <c r="I97" i="48"/>
  <c r="H97" i="48"/>
  <c r="G97" i="48"/>
  <c r="K92" i="48"/>
  <c r="I92" i="48"/>
  <c r="H92" i="48"/>
  <c r="K87" i="48"/>
  <c r="J87" i="48"/>
  <c r="B36" i="36" s="1"/>
  <c r="F36" i="36" s="1"/>
  <c r="I87" i="48"/>
  <c r="C36" i="36" s="1"/>
  <c r="H87" i="48"/>
  <c r="D36" i="36" s="1"/>
  <c r="G87" i="48"/>
  <c r="E36" i="36" s="1"/>
  <c r="H36" i="36" s="1"/>
  <c r="J74" i="48"/>
  <c r="I74" i="48"/>
  <c r="H74" i="48"/>
  <c r="G74" i="48"/>
  <c r="K68" i="48"/>
  <c r="J68" i="48"/>
  <c r="I68" i="48"/>
  <c r="H68" i="48"/>
  <c r="G68" i="48"/>
  <c r="K62" i="48"/>
  <c r="J62" i="48"/>
  <c r="I62" i="48"/>
  <c r="H62" i="48"/>
  <c r="G62" i="48"/>
  <c r="K59" i="48"/>
  <c r="J59" i="48"/>
  <c r="I59" i="48"/>
  <c r="H59" i="48"/>
  <c r="G59" i="48"/>
  <c r="K53" i="48"/>
  <c r="J53" i="48"/>
  <c r="I53" i="48"/>
  <c r="H53" i="48"/>
  <c r="G53" i="48"/>
  <c r="K50" i="48"/>
  <c r="J50" i="48"/>
  <c r="I50" i="48"/>
  <c r="H50" i="48"/>
  <c r="G50" i="48"/>
  <c r="K46" i="48"/>
  <c r="J46" i="48"/>
  <c r="I46" i="48"/>
  <c r="H46" i="48"/>
  <c r="G46" i="48"/>
  <c r="K39" i="48"/>
  <c r="J39" i="48"/>
  <c r="B12" i="36" s="1"/>
  <c r="I39" i="48"/>
  <c r="C12" i="36" s="1"/>
  <c r="H39" i="48"/>
  <c r="D12" i="36" s="1"/>
  <c r="D13" i="36" s="1"/>
  <c r="G39" i="48"/>
  <c r="E12" i="36" s="1"/>
  <c r="K35" i="48"/>
  <c r="I35" i="48"/>
  <c r="H35" i="48"/>
  <c r="G35" i="48"/>
  <c r="K32" i="48"/>
  <c r="J32" i="48"/>
  <c r="J27" i="48" s="1"/>
  <c r="I32" i="48"/>
  <c r="H32" i="48"/>
  <c r="G32" i="48"/>
  <c r="K28" i="48"/>
  <c r="J28" i="48"/>
  <c r="I28" i="48"/>
  <c r="H28" i="48"/>
  <c r="G28" i="48"/>
  <c r="G27" i="48" s="1"/>
  <c r="K17" i="48"/>
  <c r="J17" i="48"/>
  <c r="I17" i="48"/>
  <c r="H17" i="48"/>
  <c r="G17" i="48"/>
  <c r="K13" i="48"/>
  <c r="K12" i="48" s="1"/>
  <c r="J13" i="48"/>
  <c r="I13" i="48"/>
  <c r="H13" i="48"/>
  <c r="G13" i="48"/>
  <c r="J12" i="48"/>
  <c r="K6" i="48"/>
  <c r="I6" i="48"/>
  <c r="H6" i="48" l="1"/>
  <c r="H104" i="48" s="1"/>
  <c r="C2" i="34"/>
  <c r="D16" i="36"/>
  <c r="H97" i="36"/>
  <c r="G186" i="48"/>
  <c r="G197" i="48" s="1"/>
  <c r="E58" i="36"/>
  <c r="H58" i="36" s="1"/>
  <c r="B16" i="36"/>
  <c r="F16" i="36" s="1"/>
  <c r="G56" i="36"/>
  <c r="I121" i="48"/>
  <c r="I12" i="48"/>
  <c r="H27" i="48"/>
  <c r="H252" i="48" s="1"/>
  <c r="H253" i="48" s="1"/>
  <c r="F56" i="36"/>
  <c r="I186" i="48"/>
  <c r="C58" i="36"/>
  <c r="G58" i="36" s="1"/>
  <c r="H225" i="48"/>
  <c r="C92" i="36"/>
  <c r="G85" i="36"/>
  <c r="C13" i="36"/>
  <c r="G12" i="36"/>
  <c r="E103" i="36"/>
  <c r="H264" i="48"/>
  <c r="H71" i="36"/>
  <c r="D70" i="36"/>
  <c r="H12" i="48"/>
  <c r="I27" i="48"/>
  <c r="E16" i="36"/>
  <c r="G57" i="36"/>
  <c r="I197" i="48"/>
  <c r="I226" i="48" s="1"/>
  <c r="H186" i="48"/>
  <c r="H90" i="36"/>
  <c r="I225" i="48"/>
  <c r="C81" i="36"/>
  <c r="H85" i="36"/>
  <c r="D92" i="36"/>
  <c r="C70" i="36"/>
  <c r="G71" i="36"/>
  <c r="H121" i="48"/>
  <c r="H265" i="48" s="1"/>
  <c r="D57" i="36"/>
  <c r="H57" i="36" s="1"/>
  <c r="G121" i="48"/>
  <c r="E56" i="36"/>
  <c r="G12" i="48"/>
  <c r="H56" i="36"/>
  <c r="D61" i="36"/>
  <c r="F90" i="36"/>
  <c r="G67" i="36"/>
  <c r="H67" i="36"/>
  <c r="F12" i="36"/>
  <c r="K27" i="48"/>
  <c r="C16" i="36"/>
  <c r="K197" i="48"/>
  <c r="G97" i="36"/>
  <c r="G80" i="36"/>
  <c r="H80" i="36"/>
  <c r="D79" i="36"/>
  <c r="H79" i="36" s="1"/>
  <c r="B70" i="36"/>
  <c r="F70" i="36" s="1"/>
  <c r="F71" i="36"/>
  <c r="D94" i="36"/>
  <c r="H94" i="36" s="1"/>
  <c r="P12" i="49"/>
  <c r="L12" i="49"/>
  <c r="H12" i="49"/>
  <c r="D12" i="49"/>
  <c r="B13" i="49"/>
  <c r="O12" i="49"/>
  <c r="K12" i="49"/>
  <c r="G12" i="49"/>
  <c r="C12" i="49"/>
  <c r="I12" i="49"/>
  <c r="N12" i="49"/>
  <c r="J12" i="49"/>
  <c r="F12" i="49"/>
  <c r="M12" i="49"/>
  <c r="E11" i="49"/>
  <c r="I231" i="48"/>
  <c r="F58" i="36"/>
  <c r="J225" i="48"/>
  <c r="B81" i="36"/>
  <c r="F81" i="36" s="1"/>
  <c r="F80" i="36"/>
  <c r="J143" i="48"/>
  <c r="B97" i="36"/>
  <c r="F97" i="36" s="1"/>
  <c r="J44" i="48"/>
  <c r="J56" i="48" s="1"/>
  <c r="B7" i="36"/>
  <c r="I34" i="36" s="1"/>
  <c r="G34" i="36"/>
  <c r="C6" i="36"/>
  <c r="D6" i="36" s="1"/>
  <c r="E6" i="36" s="1"/>
  <c r="B55" i="36"/>
  <c r="C55" i="36" s="1"/>
  <c r="D55" i="36" s="1"/>
  <c r="E55" i="36" s="1"/>
  <c r="H13" i="36"/>
  <c r="H34" i="36"/>
  <c r="G13" i="36"/>
  <c r="H30" i="36"/>
  <c r="G30" i="36"/>
  <c r="H10" i="36"/>
  <c r="F34" i="36"/>
  <c r="B2" i="36"/>
  <c r="B1" i="36"/>
  <c r="H247" i="48"/>
  <c r="H246" i="48"/>
  <c r="H249" i="48"/>
  <c r="G256" i="48"/>
  <c r="G257" i="48" s="1"/>
  <c r="G252" i="48"/>
  <c r="G253" i="48" s="1"/>
  <c r="G123" i="48"/>
  <c r="G267" i="48"/>
  <c r="G268" i="48"/>
  <c r="G143" i="48"/>
  <c r="G265" i="48" s="1"/>
  <c r="K268" i="48"/>
  <c r="K264" i="48"/>
  <c r="K164" i="48"/>
  <c r="K104" i="48"/>
  <c r="K231" i="48"/>
  <c r="I256" i="48"/>
  <c r="I257" i="48" s="1"/>
  <c r="I252" i="48"/>
  <c r="I253" i="48" s="1"/>
  <c r="H256" i="48"/>
  <c r="H257" i="48" s="1"/>
  <c r="H267" i="48"/>
  <c r="H165" i="48"/>
  <c r="I267" i="48"/>
  <c r="I123" i="48"/>
  <c r="K143" i="48"/>
  <c r="K265" i="48" s="1"/>
  <c r="H197" i="48"/>
  <c r="H226" i="48" s="1"/>
  <c r="G225" i="48"/>
  <c r="K225" i="48"/>
  <c r="K256" i="48"/>
  <c r="K257" i="48" s="1"/>
  <c r="K252" i="48"/>
  <c r="K253" i="48" s="1"/>
  <c r="K123" i="48"/>
  <c r="K267" i="48"/>
  <c r="G264" i="48"/>
  <c r="G164" i="48"/>
  <c r="K254" i="48"/>
  <c r="K255" i="48" s="1"/>
  <c r="K233" i="48"/>
  <c r="K259" i="48"/>
  <c r="K44" i="48"/>
  <c r="K56" i="48" s="1"/>
  <c r="J256" i="48"/>
  <c r="J257" i="48" s="1"/>
  <c r="J252" i="48"/>
  <c r="J253" i="48" s="1"/>
  <c r="J121" i="48"/>
  <c r="H123" i="48"/>
  <c r="J268" i="48"/>
  <c r="J264" i="48"/>
  <c r="J226" i="48"/>
  <c r="J260" i="48" s="1"/>
  <c r="I104" i="48"/>
  <c r="I143" i="48"/>
  <c r="I165" i="48" s="1"/>
  <c r="I164" i="48"/>
  <c r="I247" i="48" s="1"/>
  <c r="I268" i="48"/>
  <c r="J164" i="48"/>
  <c r="J249" i="48" s="1"/>
  <c r="G6" i="48" l="1"/>
  <c r="G231" i="48" s="1"/>
  <c r="H231" i="48"/>
  <c r="K258" i="48"/>
  <c r="I228" i="48"/>
  <c r="G70" i="36"/>
  <c r="C77" i="36"/>
  <c r="I24" i="48"/>
  <c r="C7" i="36"/>
  <c r="I249" i="48"/>
  <c r="J254" i="48"/>
  <c r="J255" i="48" s="1"/>
  <c r="J258" i="48" s="1"/>
  <c r="J265" i="48"/>
  <c r="H92" i="36"/>
  <c r="D99" i="36"/>
  <c r="L16" i="36"/>
  <c r="E20" i="36"/>
  <c r="G16" i="36"/>
  <c r="C20" i="36"/>
  <c r="J16" i="36"/>
  <c r="H228" i="48"/>
  <c r="J259" i="48"/>
  <c r="D68" i="36"/>
  <c r="E7" i="36"/>
  <c r="G24" i="48"/>
  <c r="H16" i="36"/>
  <c r="D20" i="36"/>
  <c r="K16" i="36"/>
  <c r="J233" i="48"/>
  <c r="I248" i="48"/>
  <c r="E61" i="36"/>
  <c r="E68" i="36" s="1"/>
  <c r="E104" i="36" s="1"/>
  <c r="E106" i="36" s="1"/>
  <c r="C79" i="36"/>
  <c r="G79" i="36" s="1"/>
  <c r="G81" i="36"/>
  <c r="H24" i="48"/>
  <c r="D7" i="36"/>
  <c r="J13" i="36"/>
  <c r="C61" i="36"/>
  <c r="I265" i="48"/>
  <c r="D77" i="36"/>
  <c r="H77" i="36" s="1"/>
  <c r="H70" i="36"/>
  <c r="C99" i="36"/>
  <c r="G92" i="36"/>
  <c r="G94" i="36"/>
  <c r="E12" i="49"/>
  <c r="B14" i="49"/>
  <c r="M13" i="49"/>
  <c r="I13" i="49"/>
  <c r="N13" i="49"/>
  <c r="P13" i="49"/>
  <c r="L13" i="49"/>
  <c r="H13" i="49"/>
  <c r="D13" i="49"/>
  <c r="J13" i="49"/>
  <c r="O13" i="49"/>
  <c r="K13" i="49"/>
  <c r="G13" i="49"/>
  <c r="C13" i="49"/>
  <c r="F13" i="49"/>
  <c r="B79" i="36"/>
  <c r="F79" i="36" s="1"/>
  <c r="J247" i="48"/>
  <c r="J248" i="48" s="1"/>
  <c r="J246" i="48"/>
  <c r="I30" i="36"/>
  <c r="I11" i="36"/>
  <c r="I16" i="36"/>
  <c r="I29" i="36"/>
  <c r="I36" i="36"/>
  <c r="F7" i="36"/>
  <c r="I24" i="36"/>
  <c r="I8" i="36"/>
  <c r="I12" i="36"/>
  <c r="I23" i="36"/>
  <c r="I33" i="36"/>
  <c r="I19" i="36"/>
  <c r="I18" i="36"/>
  <c r="I25" i="36"/>
  <c r="I17" i="36"/>
  <c r="I31" i="36"/>
  <c r="I9" i="36"/>
  <c r="I32" i="36"/>
  <c r="K247" i="48"/>
  <c r="K248" i="48" s="1"/>
  <c r="K246" i="48"/>
  <c r="K249" i="48"/>
  <c r="K238" i="48"/>
  <c r="K263" i="48"/>
  <c r="K234" i="48"/>
  <c r="K66" i="48"/>
  <c r="G247" i="48"/>
  <c r="G248" i="48" s="1"/>
  <c r="G249" i="48"/>
  <c r="G246" i="48"/>
  <c r="J66" i="48"/>
  <c r="J238" i="48"/>
  <c r="J263" i="48"/>
  <c r="G165" i="48"/>
  <c r="G228" i="48" s="1"/>
  <c r="J165" i="48"/>
  <c r="J228" i="48" s="1"/>
  <c r="J123" i="48"/>
  <c r="J267" i="48"/>
  <c r="I246" i="48"/>
  <c r="K165" i="48"/>
  <c r="K226" i="48"/>
  <c r="K260" i="48" s="1"/>
  <c r="G226" i="48"/>
  <c r="G260" i="48" s="1"/>
  <c r="G104" i="48" l="1"/>
  <c r="K228" i="48"/>
  <c r="K31" i="36"/>
  <c r="K23" i="36"/>
  <c r="K25" i="36"/>
  <c r="K18" i="36"/>
  <c r="K36" i="36"/>
  <c r="K32" i="36"/>
  <c r="K11" i="36"/>
  <c r="K9" i="36"/>
  <c r="K8" i="36"/>
  <c r="K33" i="36"/>
  <c r="H7" i="36"/>
  <c r="K19" i="36"/>
  <c r="K29" i="36"/>
  <c r="K17" i="36"/>
  <c r="K24" i="36"/>
  <c r="K10" i="36"/>
  <c r="K12" i="36"/>
  <c r="D14" i="36"/>
  <c r="K13" i="36"/>
  <c r="K30" i="36"/>
  <c r="K34" i="36"/>
  <c r="H20" i="36"/>
  <c r="K20" i="36"/>
  <c r="J20" i="36"/>
  <c r="G20" i="36"/>
  <c r="G99" i="36"/>
  <c r="C101" i="36"/>
  <c r="C103" i="36" s="1"/>
  <c r="G254" i="48"/>
  <c r="G255" i="48" s="1"/>
  <c r="G258" i="48" s="1"/>
  <c r="G259" i="48"/>
  <c r="G44" i="48"/>
  <c r="G56" i="48" s="1"/>
  <c r="J9" i="36"/>
  <c r="J11" i="36"/>
  <c r="J25" i="36"/>
  <c r="J8" i="36"/>
  <c r="J33" i="36"/>
  <c r="J10" i="36"/>
  <c r="J31" i="36"/>
  <c r="J29" i="36"/>
  <c r="J30" i="36"/>
  <c r="J17" i="36"/>
  <c r="J23" i="36"/>
  <c r="J19" i="36"/>
  <c r="J32" i="36"/>
  <c r="G7" i="36"/>
  <c r="C14" i="36"/>
  <c r="J24" i="36"/>
  <c r="J18" i="36"/>
  <c r="J12" i="36"/>
  <c r="J36" i="36"/>
  <c r="J34" i="36"/>
  <c r="L8" i="36"/>
  <c r="L29" i="36"/>
  <c r="L18" i="36"/>
  <c r="L19" i="36"/>
  <c r="L17" i="36"/>
  <c r="L23" i="36"/>
  <c r="L9" i="36"/>
  <c r="L24" i="36"/>
  <c r="L33" i="36"/>
  <c r="L32" i="36"/>
  <c r="L25" i="36"/>
  <c r="L11" i="36"/>
  <c r="L31" i="36"/>
  <c r="L13" i="36"/>
  <c r="L12" i="36"/>
  <c r="L36" i="36"/>
  <c r="E14" i="36"/>
  <c r="L10" i="36"/>
  <c r="L30" i="36"/>
  <c r="L34" i="36"/>
  <c r="L20" i="36"/>
  <c r="I254" i="48"/>
  <c r="I255" i="48" s="1"/>
  <c r="I258" i="48" s="1"/>
  <c r="I233" i="48"/>
  <c r="I260" i="48"/>
  <c r="I44" i="48"/>
  <c r="I56" i="48" s="1"/>
  <c r="I259" i="48"/>
  <c r="D104" i="36"/>
  <c r="H104" i="36" s="1"/>
  <c r="H68" i="36"/>
  <c r="G77" i="36"/>
  <c r="H254" i="48"/>
  <c r="H255" i="48" s="1"/>
  <c r="H258" i="48" s="1"/>
  <c r="H248" i="48"/>
  <c r="H259" i="48"/>
  <c r="H233" i="48"/>
  <c r="H44" i="48"/>
  <c r="H56" i="48" s="1"/>
  <c r="H260" i="48"/>
  <c r="D101" i="36"/>
  <c r="H99" i="36"/>
  <c r="G61" i="36"/>
  <c r="C68" i="36"/>
  <c r="H61" i="36"/>
  <c r="E13" i="49"/>
  <c r="N14" i="49"/>
  <c r="J14" i="49"/>
  <c r="F14" i="49"/>
  <c r="K14" i="49"/>
  <c r="B15" i="49"/>
  <c r="M14" i="49"/>
  <c r="I14" i="49"/>
  <c r="G14" i="49"/>
  <c r="P14" i="49"/>
  <c r="L14" i="49"/>
  <c r="H14" i="49"/>
  <c r="D14" i="49"/>
  <c r="O14" i="49"/>
  <c r="C14" i="49"/>
  <c r="K241" i="48"/>
  <c r="K82" i="48"/>
  <c r="K85" i="48" s="1"/>
  <c r="J241" i="48"/>
  <c r="J82" i="48"/>
  <c r="J85" i="48" s="1"/>
  <c r="J14" i="36" l="1"/>
  <c r="C15" i="36"/>
  <c r="C21" i="36"/>
  <c r="G14" i="36"/>
  <c r="G101" i="36"/>
  <c r="H101" i="36"/>
  <c r="D103" i="36"/>
  <c r="H238" i="48"/>
  <c r="H66" i="48"/>
  <c r="H234" i="48"/>
  <c r="I234" i="48"/>
  <c r="I238" i="48"/>
  <c r="J234" i="48"/>
  <c r="I66" i="48"/>
  <c r="L14" i="36"/>
  <c r="E15" i="36"/>
  <c r="L15" i="36" s="1"/>
  <c r="E21" i="36"/>
  <c r="G238" i="48"/>
  <c r="G263" i="48"/>
  <c r="G66" i="48"/>
  <c r="D15" i="36"/>
  <c r="K14" i="36"/>
  <c r="D21" i="36"/>
  <c r="H14" i="36"/>
  <c r="C104" i="36"/>
  <c r="G104" i="36" s="1"/>
  <c r="G68" i="36"/>
  <c r="E14" i="49"/>
  <c r="O15" i="49"/>
  <c r="K15" i="49"/>
  <c r="G15" i="49"/>
  <c r="C15" i="49"/>
  <c r="L15" i="49"/>
  <c r="D15" i="49"/>
  <c r="N15" i="49"/>
  <c r="J15" i="49"/>
  <c r="F15" i="49"/>
  <c r="P15" i="49"/>
  <c r="H15" i="49"/>
  <c r="B16" i="49"/>
  <c r="M15" i="49"/>
  <c r="I15" i="49"/>
  <c r="J93" i="48"/>
  <c r="J90" i="48"/>
  <c r="K93" i="48"/>
  <c r="K90" i="48"/>
  <c r="K15" i="36" l="1"/>
  <c r="H15" i="36"/>
  <c r="G241" i="48"/>
  <c r="G82" i="48"/>
  <c r="G85" i="48" s="1"/>
  <c r="C27" i="36"/>
  <c r="C22" i="36"/>
  <c r="J21" i="36"/>
  <c r="G21" i="36"/>
  <c r="I82" i="48"/>
  <c r="I85" i="48" s="1"/>
  <c r="I263" i="48"/>
  <c r="I241" i="48"/>
  <c r="J15" i="36"/>
  <c r="G15" i="36"/>
  <c r="D27" i="36"/>
  <c r="K21" i="36"/>
  <c r="D22" i="36"/>
  <c r="H21" i="36"/>
  <c r="H103" i="36"/>
  <c r="D106" i="36"/>
  <c r="G103" i="36"/>
  <c r="E27" i="36"/>
  <c r="L21" i="36"/>
  <c r="E22" i="36"/>
  <c r="L22" i="36" s="1"/>
  <c r="H241" i="48"/>
  <c r="H82" i="48"/>
  <c r="H85" i="48" s="1"/>
  <c r="H263" i="48"/>
  <c r="E15" i="49"/>
  <c r="P16" i="49"/>
  <c r="P20" i="49" s="1"/>
  <c r="L16" i="49"/>
  <c r="H16" i="49"/>
  <c r="D16" i="49"/>
  <c r="I16" i="49"/>
  <c r="O16" i="49"/>
  <c r="O20" i="49" s="1"/>
  <c r="K16" i="49"/>
  <c r="G16" i="49"/>
  <c r="C16" i="49"/>
  <c r="N16" i="49"/>
  <c r="N20" i="49" s="1"/>
  <c r="J16" i="49"/>
  <c r="F16" i="49"/>
  <c r="M16" i="49"/>
  <c r="K242" i="48"/>
  <c r="K96" i="48"/>
  <c r="K235" i="48"/>
  <c r="K101" i="48"/>
  <c r="K240" i="48" s="1"/>
  <c r="K239" i="48"/>
  <c r="K100" i="48"/>
  <c r="K243" i="48"/>
  <c r="K266" i="48"/>
  <c r="J243" i="48"/>
  <c r="J239" i="48"/>
  <c r="J242" i="48"/>
  <c r="J96" i="48"/>
  <c r="J101" i="48"/>
  <c r="J240" i="48" s="1"/>
  <c r="J266" i="48"/>
  <c r="J100" i="48"/>
  <c r="H22" i="36" l="1"/>
  <c r="K22" i="36"/>
  <c r="G90" i="48"/>
  <c r="G93" i="48"/>
  <c r="E35" i="36"/>
  <c r="L27" i="36"/>
  <c r="C35" i="36"/>
  <c r="J27" i="36"/>
  <c r="G27" i="36"/>
  <c r="K27" i="36"/>
  <c r="D35" i="36"/>
  <c r="H27" i="36"/>
  <c r="J22" i="36"/>
  <c r="G22" i="36"/>
  <c r="H90" i="48"/>
  <c r="H93" i="48"/>
  <c r="I90" i="48"/>
  <c r="I93" i="48"/>
  <c r="E21" i="49"/>
  <c r="C21" i="49"/>
  <c r="C18" i="49"/>
  <c r="C20" i="49" s="1"/>
  <c r="E16" i="49"/>
  <c r="D21" i="49"/>
  <c r="D18" i="49"/>
  <c r="D20" i="49" s="1"/>
  <c r="C37" i="36" l="1"/>
  <c r="J35" i="36"/>
  <c r="G35" i="36"/>
  <c r="L35" i="36"/>
  <c r="E37" i="36"/>
  <c r="G101" i="48"/>
  <c r="G240" i="48" s="1"/>
  <c r="G243" i="48"/>
  <c r="G100" i="48"/>
  <c r="G266" i="48"/>
  <c r="G239" i="48"/>
  <c r="G242" i="48"/>
  <c r="G96" i="48"/>
  <c r="H35" i="36"/>
  <c r="K35" i="36"/>
  <c r="D37" i="36"/>
  <c r="H100" i="48"/>
  <c r="H243" i="48"/>
  <c r="H239" i="48"/>
  <c r="H242" i="48"/>
  <c r="H96" i="48"/>
  <c r="H266" i="48"/>
  <c r="H101" i="48"/>
  <c r="H240" i="48" s="1"/>
  <c r="H235" i="48"/>
  <c r="I239" i="48"/>
  <c r="I242" i="48"/>
  <c r="I96" i="48"/>
  <c r="J235" i="48"/>
  <c r="I235" i="48"/>
  <c r="I101" i="48"/>
  <c r="I240" i="48" s="1"/>
  <c r="I100" i="48"/>
  <c r="I266" i="48"/>
  <c r="I243" i="48"/>
  <c r="C17" i="49"/>
  <c r="H37" i="36" l="1"/>
  <c r="K37" i="36"/>
  <c r="D38" i="36"/>
  <c r="L37" i="36"/>
  <c r="E38" i="36"/>
  <c r="L38" i="36" s="1"/>
  <c r="C38" i="36"/>
  <c r="J38" i="36" s="1"/>
  <c r="J37" i="36"/>
  <c r="K38" i="36" l="1"/>
  <c r="H38" i="36"/>
  <c r="D48" i="40"/>
  <c r="D47" i="40"/>
  <c r="D46" i="40"/>
  <c r="D45" i="40"/>
  <c r="D44" i="40"/>
  <c r="E38" i="40"/>
  <c r="E37" i="40"/>
  <c r="E36" i="40"/>
  <c r="E35" i="40"/>
  <c r="E34" i="40"/>
  <c r="E30" i="40"/>
  <c r="E29" i="40"/>
  <c r="E28" i="40"/>
  <c r="E27" i="40"/>
  <c r="E31" i="40" s="1"/>
  <c r="E26" i="40"/>
  <c r="E22" i="40"/>
  <c r="E21" i="40"/>
  <c r="E20" i="40"/>
  <c r="E19" i="40"/>
  <c r="E18" i="40"/>
  <c r="G9" i="40"/>
  <c r="E23" i="40" l="1"/>
  <c r="E39" i="40"/>
  <c r="H157" i="39" l="1"/>
  <c r="E156" i="39"/>
  <c r="D156" i="39"/>
  <c r="C156" i="39"/>
  <c r="N155" i="39"/>
  <c r="M155" i="39"/>
  <c r="L155" i="39"/>
  <c r="K155" i="39"/>
  <c r="D153" i="39"/>
  <c r="D155" i="39" s="1"/>
  <c r="C153" i="39"/>
  <c r="C155" i="39" s="1"/>
  <c r="E151" i="39"/>
  <c r="E150" i="39"/>
  <c r="E149" i="39"/>
  <c r="E148" i="39"/>
  <c r="E147" i="39"/>
  <c r="E146" i="39"/>
  <c r="E145" i="39"/>
  <c r="E144" i="39"/>
  <c r="E143" i="39"/>
  <c r="E142" i="39"/>
  <c r="E141" i="39"/>
  <c r="B141" i="39"/>
  <c r="B142" i="39" s="1"/>
  <c r="B143" i="39" s="1"/>
  <c r="B144" i="39" s="1"/>
  <c r="B145" i="39" s="1"/>
  <c r="B146" i="39" s="1"/>
  <c r="B147" i="39" s="1"/>
  <c r="B148" i="39" s="1"/>
  <c r="B149" i="39" s="1"/>
  <c r="B150" i="39" s="1"/>
  <c r="B151" i="39" s="1"/>
  <c r="E140" i="39"/>
  <c r="H130" i="39"/>
  <c r="E129" i="39"/>
  <c r="D129" i="39"/>
  <c r="C129" i="39"/>
  <c r="N128" i="39"/>
  <c r="M128" i="39"/>
  <c r="L128" i="39"/>
  <c r="K128" i="39"/>
  <c r="D126" i="39"/>
  <c r="D128" i="39" s="1"/>
  <c r="C126" i="39"/>
  <c r="C128" i="39" s="1"/>
  <c r="E124" i="39"/>
  <c r="E123" i="39"/>
  <c r="E122" i="39"/>
  <c r="E121" i="39"/>
  <c r="E120" i="39"/>
  <c r="E119" i="39"/>
  <c r="E118" i="39"/>
  <c r="E117" i="39"/>
  <c r="E116" i="39"/>
  <c r="E115" i="39"/>
  <c r="E114" i="39"/>
  <c r="B114" i="39"/>
  <c r="B115" i="39" s="1"/>
  <c r="B116" i="39" s="1"/>
  <c r="B117" i="39" s="1"/>
  <c r="B118" i="39" s="1"/>
  <c r="B119" i="39" s="1"/>
  <c r="B120" i="39" s="1"/>
  <c r="B121" i="39" s="1"/>
  <c r="B122" i="39" s="1"/>
  <c r="B123" i="39" s="1"/>
  <c r="B124" i="39" s="1"/>
  <c r="E113" i="39"/>
  <c r="H103" i="39"/>
  <c r="E102" i="39"/>
  <c r="D102" i="39"/>
  <c r="C102" i="39"/>
  <c r="N101" i="39"/>
  <c r="M101" i="39"/>
  <c r="L101" i="39"/>
  <c r="K101" i="39"/>
  <c r="D101" i="39"/>
  <c r="D99" i="39"/>
  <c r="C99" i="39"/>
  <c r="C101" i="39" s="1"/>
  <c r="E97" i="39"/>
  <c r="E96" i="39"/>
  <c r="E95" i="39"/>
  <c r="E94" i="39"/>
  <c r="E93" i="39"/>
  <c r="E92" i="39"/>
  <c r="E91" i="39"/>
  <c r="E90" i="39"/>
  <c r="E89" i="39"/>
  <c r="E88" i="39"/>
  <c r="B88" i="39"/>
  <c r="B89" i="39" s="1"/>
  <c r="B90" i="39" s="1"/>
  <c r="B91" i="39" s="1"/>
  <c r="B92" i="39" s="1"/>
  <c r="B93" i="39" s="1"/>
  <c r="B94" i="39" s="1"/>
  <c r="B95" i="39" s="1"/>
  <c r="B96" i="39" s="1"/>
  <c r="B97" i="39" s="1"/>
  <c r="E87" i="39"/>
  <c r="B87" i="39"/>
  <c r="E86" i="39"/>
  <c r="H76" i="39"/>
  <c r="E75" i="39"/>
  <c r="D75" i="39"/>
  <c r="C75" i="39"/>
  <c r="N74" i="39"/>
  <c r="M74" i="39"/>
  <c r="L74" i="39"/>
  <c r="K74" i="39"/>
  <c r="D74" i="39"/>
  <c r="D72" i="39"/>
  <c r="C72" i="39"/>
  <c r="C74" i="39" s="1"/>
  <c r="E70" i="39"/>
  <c r="E69" i="39"/>
  <c r="E68" i="39"/>
  <c r="E67" i="39"/>
  <c r="E66" i="39"/>
  <c r="E65" i="39"/>
  <c r="E64" i="39"/>
  <c r="E63" i="39"/>
  <c r="E62" i="39"/>
  <c r="E61" i="39"/>
  <c r="E60" i="39"/>
  <c r="B60" i="39"/>
  <c r="B61" i="39" s="1"/>
  <c r="B62" i="39" s="1"/>
  <c r="B63" i="39" s="1"/>
  <c r="B64" i="39" s="1"/>
  <c r="B65" i="39" s="1"/>
  <c r="B66" i="39" s="1"/>
  <c r="B67" i="39" s="1"/>
  <c r="B68" i="39" s="1"/>
  <c r="B69" i="39" s="1"/>
  <c r="B70" i="39" s="1"/>
  <c r="E59" i="39"/>
  <c r="H49" i="39"/>
  <c r="E48" i="39"/>
  <c r="D48" i="39"/>
  <c r="C48" i="39"/>
  <c r="N47" i="39"/>
  <c r="M47" i="39"/>
  <c r="L47" i="39"/>
  <c r="K47" i="39"/>
  <c r="D47" i="39"/>
  <c r="D45" i="39"/>
  <c r="C45" i="39"/>
  <c r="C47" i="39" s="1"/>
  <c r="E43" i="39"/>
  <c r="E42" i="39"/>
  <c r="E41" i="39"/>
  <c r="E40" i="39"/>
  <c r="E39" i="39"/>
  <c r="E38" i="39"/>
  <c r="E37" i="39"/>
  <c r="E36" i="39"/>
  <c r="E35" i="39"/>
  <c r="E34" i="39"/>
  <c r="E33" i="39"/>
  <c r="B33" i="39"/>
  <c r="B34" i="39" s="1"/>
  <c r="B35" i="39" s="1"/>
  <c r="B36" i="39" s="1"/>
  <c r="B37" i="39" s="1"/>
  <c r="B38" i="39" s="1"/>
  <c r="B39" i="39" s="1"/>
  <c r="B40" i="39" s="1"/>
  <c r="B41" i="39" s="1"/>
  <c r="B42" i="39" s="1"/>
  <c r="B43" i="39" s="1"/>
  <c r="E32" i="39"/>
  <c r="D22" i="39"/>
  <c r="D19" i="39"/>
  <c r="C19" i="39"/>
  <c r="B5" i="39"/>
  <c r="M2" i="39"/>
  <c r="E156" i="38"/>
  <c r="D156" i="38"/>
  <c r="C156" i="38"/>
  <c r="P155" i="38"/>
  <c r="O155" i="38"/>
  <c r="N155" i="38"/>
  <c r="D153" i="38"/>
  <c r="D155" i="38" s="1"/>
  <c r="C153" i="38"/>
  <c r="C155" i="38" s="1"/>
  <c r="E151" i="38"/>
  <c r="E150" i="38"/>
  <c r="E149" i="38"/>
  <c r="E148" i="38"/>
  <c r="E147" i="38"/>
  <c r="E146" i="38"/>
  <c r="E145" i="38"/>
  <c r="E144" i="38"/>
  <c r="E143" i="38"/>
  <c r="E142" i="38"/>
  <c r="E141" i="38"/>
  <c r="B141" i="38"/>
  <c r="B142" i="38" s="1"/>
  <c r="B143" i="38" s="1"/>
  <c r="B144" i="38" s="1"/>
  <c r="B145" i="38" s="1"/>
  <c r="B146" i="38" s="1"/>
  <c r="B147" i="38" s="1"/>
  <c r="B148" i="38" s="1"/>
  <c r="B149" i="38" s="1"/>
  <c r="B150" i="38" s="1"/>
  <c r="B151" i="38" s="1"/>
  <c r="E140" i="38"/>
  <c r="E129" i="38"/>
  <c r="D129" i="38"/>
  <c r="C129" i="38"/>
  <c r="P128" i="38"/>
  <c r="O128" i="38"/>
  <c r="N128" i="38"/>
  <c r="D126" i="38"/>
  <c r="D128" i="38" s="1"/>
  <c r="C126" i="38"/>
  <c r="C128" i="38" s="1"/>
  <c r="E124" i="38"/>
  <c r="E123" i="38"/>
  <c r="E122" i="38"/>
  <c r="E121" i="38"/>
  <c r="E120" i="38"/>
  <c r="E119" i="38"/>
  <c r="E118" i="38"/>
  <c r="E117" i="38"/>
  <c r="E116" i="38"/>
  <c r="E115" i="38"/>
  <c r="E114" i="38"/>
  <c r="B114" i="38"/>
  <c r="B115" i="38" s="1"/>
  <c r="B116" i="38" s="1"/>
  <c r="B117" i="38" s="1"/>
  <c r="B118" i="38" s="1"/>
  <c r="B119" i="38" s="1"/>
  <c r="B120" i="38" s="1"/>
  <c r="B121" i="38" s="1"/>
  <c r="B122" i="38" s="1"/>
  <c r="B123" i="38" s="1"/>
  <c r="B124" i="38" s="1"/>
  <c r="E113" i="38"/>
  <c r="E102" i="38"/>
  <c r="D102" i="38"/>
  <c r="C102" i="38"/>
  <c r="P101" i="38"/>
  <c r="O101" i="38"/>
  <c r="N101" i="38"/>
  <c r="D101" i="38"/>
  <c r="D99" i="38"/>
  <c r="C99" i="38"/>
  <c r="C101" i="38" s="1"/>
  <c r="C98" i="38" s="1"/>
  <c r="E97" i="38"/>
  <c r="E96" i="38"/>
  <c r="E95" i="38"/>
  <c r="E94" i="38"/>
  <c r="E93" i="38"/>
  <c r="E92" i="38"/>
  <c r="E91" i="38"/>
  <c r="E90" i="38"/>
  <c r="E89" i="38"/>
  <c r="E88" i="38"/>
  <c r="E87" i="38"/>
  <c r="B87" i="38"/>
  <c r="B88" i="38" s="1"/>
  <c r="B89" i="38" s="1"/>
  <c r="B90" i="38" s="1"/>
  <c r="B91" i="38" s="1"/>
  <c r="B92" i="38" s="1"/>
  <c r="B93" i="38" s="1"/>
  <c r="B94" i="38" s="1"/>
  <c r="B95" i="38" s="1"/>
  <c r="B96" i="38" s="1"/>
  <c r="B97" i="38" s="1"/>
  <c r="E86" i="38"/>
  <c r="E75" i="38"/>
  <c r="D75" i="38"/>
  <c r="C75" i="38"/>
  <c r="P74" i="38"/>
  <c r="O74" i="38"/>
  <c r="N74" i="38"/>
  <c r="D72" i="38"/>
  <c r="D74" i="38" s="1"/>
  <c r="C71" i="38" s="1"/>
  <c r="C72" i="38"/>
  <c r="C74" i="38" s="1"/>
  <c r="E70" i="38"/>
  <c r="E69" i="38"/>
  <c r="E68" i="38"/>
  <c r="E67" i="38"/>
  <c r="E66" i="38"/>
  <c r="E65" i="38"/>
  <c r="E64" i="38"/>
  <c r="E63" i="38"/>
  <c r="E62" i="38"/>
  <c r="E61" i="38"/>
  <c r="E60" i="38"/>
  <c r="B60" i="38"/>
  <c r="B61" i="38" s="1"/>
  <c r="B62" i="38" s="1"/>
  <c r="B63" i="38" s="1"/>
  <c r="B64" i="38" s="1"/>
  <c r="B65" i="38" s="1"/>
  <c r="B66" i="38" s="1"/>
  <c r="B67" i="38" s="1"/>
  <c r="B68" i="38" s="1"/>
  <c r="B69" i="38" s="1"/>
  <c r="B70" i="38" s="1"/>
  <c r="E59" i="38"/>
  <c r="E48" i="38"/>
  <c r="D48" i="38"/>
  <c r="C48" i="38"/>
  <c r="P47" i="38"/>
  <c r="O47" i="38"/>
  <c r="N47" i="38"/>
  <c r="D47" i="38"/>
  <c r="D45" i="38"/>
  <c r="C45" i="38"/>
  <c r="C47" i="38" s="1"/>
  <c r="C44" i="38" s="1"/>
  <c r="E43" i="38"/>
  <c r="E42" i="38"/>
  <c r="E41" i="38"/>
  <c r="E40" i="38"/>
  <c r="E39" i="38"/>
  <c r="E38" i="38"/>
  <c r="E37" i="38"/>
  <c r="E36" i="38"/>
  <c r="E35" i="38"/>
  <c r="E34" i="38"/>
  <c r="E33" i="38"/>
  <c r="B33" i="38"/>
  <c r="E32" i="38"/>
  <c r="D22" i="38"/>
  <c r="D19" i="38"/>
  <c r="C19" i="38"/>
  <c r="B5" i="38"/>
  <c r="H22" i="39" l="1"/>
  <c r="O5" i="38"/>
  <c r="C152" i="38"/>
  <c r="C152" i="39"/>
  <c r="B5" i="35"/>
  <c r="B6" i="35" s="1"/>
  <c r="B7" i="35" s="1"/>
  <c r="B8" i="35" s="1"/>
  <c r="B9" i="35" s="1"/>
  <c r="B10" i="35" s="1"/>
  <c r="B11" i="35" s="1"/>
  <c r="B12" i="35" s="1"/>
  <c r="B13" i="35" s="1"/>
  <c r="B14" i="35" s="1"/>
  <c r="B15" i="35" s="1"/>
  <c r="B16" i="35" s="1"/>
  <c r="A10" i="37"/>
  <c r="A11" i="37" s="1"/>
  <c r="A12" i="37" s="1"/>
  <c r="A13" i="37" s="1"/>
  <c r="A14" i="37" s="1"/>
  <c r="A15" i="37" s="1"/>
  <c r="A16" i="37" s="1"/>
  <c r="A17" i="37" s="1"/>
  <c r="A18" i="37" s="1"/>
  <c r="A19" i="37" s="1"/>
  <c r="A20" i="37" s="1"/>
  <c r="B34" i="38"/>
  <c r="B35" i="38" s="1"/>
  <c r="B36" i="38" s="1"/>
  <c r="B37" i="38" s="1"/>
  <c r="B38" i="38" s="1"/>
  <c r="B39" i="38" s="1"/>
  <c r="B40" i="38" s="1"/>
  <c r="B41" i="38" s="1"/>
  <c r="B42" i="38" s="1"/>
  <c r="B43" i="38" s="1"/>
  <c r="C44" i="39"/>
  <c r="C71" i="39"/>
  <c r="C98" i="39"/>
  <c r="C125" i="39"/>
  <c r="M5" i="39"/>
  <c r="J5" i="39"/>
  <c r="C5" i="39"/>
  <c r="G5" i="39"/>
  <c r="K5" i="39"/>
  <c r="B6" i="39"/>
  <c r="D5" i="39"/>
  <c r="H5" i="39"/>
  <c r="L5" i="39"/>
  <c r="F5" i="39"/>
  <c r="N5" i="39"/>
  <c r="I5" i="39"/>
  <c r="B6" i="38"/>
  <c r="M5" i="38"/>
  <c r="I5" i="38"/>
  <c r="F5" i="35" s="1"/>
  <c r="P5" i="38"/>
  <c r="L5" i="38"/>
  <c r="H5" i="38"/>
  <c r="E5" i="35" s="1"/>
  <c r="D5" i="38"/>
  <c r="J5" i="38"/>
  <c r="C5" i="38"/>
  <c r="K5" i="38"/>
  <c r="G5" i="35" s="1"/>
  <c r="C125" i="38"/>
  <c r="F5" i="38"/>
  <c r="C5" i="35" s="1"/>
  <c r="N5" i="38"/>
  <c r="G5" i="38" l="1"/>
  <c r="D5" i="35" s="1"/>
  <c r="H5" i="35" s="1"/>
  <c r="E5" i="39"/>
  <c r="L6" i="39"/>
  <c r="H6" i="39"/>
  <c r="D6" i="39"/>
  <c r="I6" i="39"/>
  <c r="B7" i="39"/>
  <c r="K6" i="39"/>
  <c r="G6" i="39"/>
  <c r="C6" i="39"/>
  <c r="M6" i="39"/>
  <c r="N6" i="39"/>
  <c r="J6" i="39"/>
  <c r="F6" i="39"/>
  <c r="N6" i="38"/>
  <c r="J6" i="38"/>
  <c r="F6" i="38"/>
  <c r="C6" i="35" s="1"/>
  <c r="B7" i="38"/>
  <c r="M6" i="38"/>
  <c r="I6" i="38"/>
  <c r="F6" i="35" s="1"/>
  <c r="O6" i="38"/>
  <c r="G6" i="38"/>
  <c r="D6" i="35" s="1"/>
  <c r="L6" i="38"/>
  <c r="D6" i="38"/>
  <c r="P6" i="38"/>
  <c r="H6" i="38"/>
  <c r="E6" i="35" s="1"/>
  <c r="K6" i="38"/>
  <c r="G6" i="35" s="1"/>
  <c r="C6" i="38"/>
  <c r="E5" i="38"/>
  <c r="E6" i="39" l="1"/>
  <c r="H6" i="35"/>
  <c r="B8" i="39"/>
  <c r="K7" i="39"/>
  <c r="G7" i="39"/>
  <c r="C7" i="39"/>
  <c r="H7" i="39"/>
  <c r="N7" i="39"/>
  <c r="J7" i="39"/>
  <c r="F7" i="39"/>
  <c r="L7" i="39"/>
  <c r="M7" i="39"/>
  <c r="I7" i="39"/>
  <c r="D7" i="39"/>
  <c r="E6" i="38"/>
  <c r="O7" i="38"/>
  <c r="K7" i="38"/>
  <c r="G7" i="35" s="1"/>
  <c r="G7" i="38"/>
  <c r="D7" i="35" s="1"/>
  <c r="C7" i="38"/>
  <c r="N7" i="38"/>
  <c r="J7" i="38"/>
  <c r="F7" i="38"/>
  <c r="C7" i="35" s="1"/>
  <c r="P7" i="38"/>
  <c r="H7" i="38"/>
  <c r="E7" i="35" s="1"/>
  <c r="I7" i="38"/>
  <c r="F7" i="35" s="1"/>
  <c r="M7" i="38"/>
  <c r="L7" i="38"/>
  <c r="D7" i="38"/>
  <c r="B8" i="38"/>
  <c r="C154" i="36"/>
  <c r="B154" i="36"/>
  <c r="C153" i="36"/>
  <c r="B153" i="36"/>
  <c r="C152" i="36"/>
  <c r="B152" i="36"/>
  <c r="C147" i="36"/>
  <c r="B147" i="36"/>
  <c r="E131" i="36"/>
  <c r="D131" i="36"/>
  <c r="C131" i="36"/>
  <c r="B131" i="36"/>
  <c r="E128" i="36"/>
  <c r="D128" i="36"/>
  <c r="C128" i="36"/>
  <c r="B128" i="36"/>
  <c r="B115" i="36"/>
  <c r="C115" i="36" s="1"/>
  <c r="B114" i="36"/>
  <c r="C114" i="36" s="1"/>
  <c r="B113" i="36"/>
  <c r="C113" i="36" s="1"/>
  <c r="B112" i="36"/>
  <c r="C112" i="36" s="1"/>
  <c r="B111" i="36"/>
  <c r="C111" i="36" s="1"/>
  <c r="B155" i="36"/>
  <c r="B94" i="36"/>
  <c r="F94" i="36" s="1"/>
  <c r="C129" i="36"/>
  <c r="B85" i="36"/>
  <c r="E138" i="36"/>
  <c r="D138" i="36"/>
  <c r="C138" i="36"/>
  <c r="B77" i="36"/>
  <c r="B61" i="36"/>
  <c r="C145" i="36"/>
  <c r="B145" i="36"/>
  <c r="B51" i="36"/>
  <c r="B120" i="36" s="1"/>
  <c r="C120" i="36" s="1"/>
  <c r="B50" i="36"/>
  <c r="B49" i="36"/>
  <c r="B119" i="36" s="1"/>
  <c r="C119" i="36" s="1"/>
  <c r="C148" i="36"/>
  <c r="B148" i="36"/>
  <c r="E130" i="36"/>
  <c r="D130" i="36"/>
  <c r="C130" i="36"/>
  <c r="B13" i="36"/>
  <c r="C181" i="36" s="1"/>
  <c r="D181" i="36" s="1"/>
  <c r="B10" i="36"/>
  <c r="C180" i="36" s="1"/>
  <c r="D180" i="36" s="1"/>
  <c r="F16" i="34"/>
  <c r="F22" i="34" s="1"/>
  <c r="F7" i="34"/>
  <c r="D7" i="34"/>
  <c r="F6" i="34"/>
  <c r="D6" i="34"/>
  <c r="F5" i="34"/>
  <c r="D5" i="34"/>
  <c r="F4" i="34"/>
  <c r="D4" i="34"/>
  <c r="F3" i="34"/>
  <c r="D3" i="34"/>
  <c r="C11" i="33"/>
  <c r="B11" i="33"/>
  <c r="B19" i="33" s="1"/>
  <c r="H7" i="35" l="1"/>
  <c r="F8" i="34"/>
  <c r="F9" i="34" s="1"/>
  <c r="F13" i="34" s="1"/>
  <c r="F17" i="34" s="1"/>
  <c r="E7" i="39"/>
  <c r="B138" i="36"/>
  <c r="F77" i="36"/>
  <c r="F85" i="36"/>
  <c r="C182" i="36"/>
  <c r="D182" i="36" s="1"/>
  <c r="F61" i="36"/>
  <c r="C179" i="36"/>
  <c r="D179" i="36" s="1"/>
  <c r="C175" i="36"/>
  <c r="D175" i="36" s="1"/>
  <c r="I10" i="36"/>
  <c r="F10" i="36"/>
  <c r="F13" i="36"/>
  <c r="I13" i="36"/>
  <c r="N8" i="39"/>
  <c r="J8" i="39"/>
  <c r="F8" i="39"/>
  <c r="B9" i="39"/>
  <c r="M8" i="39"/>
  <c r="I8" i="39"/>
  <c r="G8" i="39"/>
  <c r="L8" i="39"/>
  <c r="H8" i="39"/>
  <c r="D8" i="39"/>
  <c r="K8" i="39"/>
  <c r="C8" i="39"/>
  <c r="E7" i="38"/>
  <c r="P8" i="38"/>
  <c r="L8" i="38"/>
  <c r="H8" i="38"/>
  <c r="E8" i="35" s="1"/>
  <c r="D8" i="38"/>
  <c r="O8" i="38"/>
  <c r="K8" i="38"/>
  <c r="G8" i="35" s="1"/>
  <c r="G8" i="38"/>
  <c r="D8" i="35" s="1"/>
  <c r="C8" i="38"/>
  <c r="B9" i="38"/>
  <c r="I8" i="38"/>
  <c r="F8" i="35" s="1"/>
  <c r="N8" i="38"/>
  <c r="F8" i="38"/>
  <c r="C8" i="35" s="1"/>
  <c r="H8" i="35" s="1"/>
  <c r="J8" i="38"/>
  <c r="M8" i="38"/>
  <c r="E142" i="36"/>
  <c r="B151" i="36"/>
  <c r="B156" i="36" s="1"/>
  <c r="B68" i="36"/>
  <c r="F68" i="36" s="1"/>
  <c r="C151" i="36"/>
  <c r="C142" i="36"/>
  <c r="B129" i="36"/>
  <c r="C155" i="36"/>
  <c r="B130" i="36"/>
  <c r="B14" i="36"/>
  <c r="B20" i="36"/>
  <c r="B104" i="36"/>
  <c r="F104" i="36" s="1"/>
  <c r="B92" i="36"/>
  <c r="B118" i="36"/>
  <c r="D129" i="36"/>
  <c r="B137" i="36"/>
  <c r="D137" i="36"/>
  <c r="B142" i="36"/>
  <c r="D142" i="36"/>
  <c r="E129" i="36"/>
  <c r="C137" i="36"/>
  <c r="E137" i="36"/>
  <c r="F24" i="34" l="1"/>
  <c r="F23" i="34"/>
  <c r="F92" i="36"/>
  <c r="C177" i="36"/>
  <c r="D177" i="36" s="1"/>
  <c r="C176" i="36"/>
  <c r="D176" i="36" s="1"/>
  <c r="C156" i="36"/>
  <c r="B15" i="36"/>
  <c r="I14" i="36"/>
  <c r="F14" i="36"/>
  <c r="F20" i="36"/>
  <c r="I20" i="36"/>
  <c r="M9" i="39"/>
  <c r="I9" i="39"/>
  <c r="J9" i="39"/>
  <c r="L9" i="39"/>
  <c r="H9" i="39"/>
  <c r="D9" i="39"/>
  <c r="F9" i="39"/>
  <c r="B10" i="39"/>
  <c r="K9" i="39"/>
  <c r="G9" i="39"/>
  <c r="C9" i="39"/>
  <c r="N9" i="39"/>
  <c r="E8" i="39"/>
  <c r="B10" i="38"/>
  <c r="M9" i="38"/>
  <c r="I9" i="38"/>
  <c r="F9" i="35" s="1"/>
  <c r="P9" i="38"/>
  <c r="L9" i="38"/>
  <c r="H9" i="38"/>
  <c r="E9" i="35" s="1"/>
  <c r="D9" i="38"/>
  <c r="J9" i="38"/>
  <c r="C9" i="38"/>
  <c r="O9" i="38"/>
  <c r="G9" i="38"/>
  <c r="D9" i="35" s="1"/>
  <c r="N9" i="38"/>
  <c r="F9" i="38"/>
  <c r="K9" i="38"/>
  <c r="G9" i="35" s="1"/>
  <c r="E8" i="38"/>
  <c r="C136" i="36"/>
  <c r="B136" i="36"/>
  <c r="B99" i="36"/>
  <c r="F99" i="36" s="1"/>
  <c r="E132" i="36"/>
  <c r="C135" i="36"/>
  <c r="E136" i="36"/>
  <c r="C118" i="36"/>
  <c r="C121" i="36" s="1"/>
  <c r="B121" i="36"/>
  <c r="D136" i="36"/>
  <c r="B21" i="36"/>
  <c r="E135" i="36"/>
  <c r="C132" i="36"/>
  <c r="C178" i="36" l="1"/>
  <c r="D178" i="36" s="1"/>
  <c r="B27" i="36"/>
  <c r="E9" i="38"/>
  <c r="C9" i="35"/>
  <c r="H9" i="35" s="1"/>
  <c r="F21" i="36"/>
  <c r="I21" i="36"/>
  <c r="I15" i="36"/>
  <c r="F15" i="36"/>
  <c r="B22" i="36"/>
  <c r="L10" i="39"/>
  <c r="H10" i="39"/>
  <c r="D10" i="39"/>
  <c r="I10" i="39"/>
  <c r="B11" i="39"/>
  <c r="K10" i="39"/>
  <c r="G10" i="39"/>
  <c r="C10" i="39"/>
  <c r="N10" i="39"/>
  <c r="J10" i="39"/>
  <c r="F10" i="39"/>
  <c r="M10" i="39"/>
  <c r="E9" i="39"/>
  <c r="N10" i="38"/>
  <c r="J10" i="38"/>
  <c r="F10" i="38"/>
  <c r="C10" i="35" s="1"/>
  <c r="B11" i="38"/>
  <c r="M10" i="38"/>
  <c r="I10" i="38"/>
  <c r="F10" i="35" s="1"/>
  <c r="K10" i="38"/>
  <c r="G10" i="35" s="1"/>
  <c r="C10" i="38"/>
  <c r="L10" i="38"/>
  <c r="P10" i="38"/>
  <c r="H10" i="38"/>
  <c r="E10" i="35" s="1"/>
  <c r="D10" i="38"/>
  <c r="O10" i="38"/>
  <c r="G10" i="38"/>
  <c r="D10" i="35" s="1"/>
  <c r="B135" i="36"/>
  <c r="C140" i="36"/>
  <c r="D132" i="36"/>
  <c r="E140" i="36"/>
  <c r="B132" i="36"/>
  <c r="E139" i="36"/>
  <c r="D135" i="36"/>
  <c r="B101" i="36"/>
  <c r="F101" i="36" s="1"/>
  <c r="E10" i="39" l="1"/>
  <c r="H10" i="35"/>
  <c r="I22" i="36"/>
  <c r="F22" i="36"/>
  <c r="I27" i="36"/>
  <c r="F27" i="36"/>
  <c r="B12" i="39"/>
  <c r="K11" i="39"/>
  <c r="G11" i="39"/>
  <c r="C11" i="39"/>
  <c r="H11" i="39"/>
  <c r="N11" i="39"/>
  <c r="J11" i="39"/>
  <c r="F11" i="39"/>
  <c r="L11" i="39"/>
  <c r="D11" i="39"/>
  <c r="M11" i="39"/>
  <c r="I11" i="39"/>
  <c r="O11" i="38"/>
  <c r="K11" i="38"/>
  <c r="G11" i="35" s="1"/>
  <c r="G11" i="38"/>
  <c r="D11" i="35" s="1"/>
  <c r="C11" i="38"/>
  <c r="I11" i="38"/>
  <c r="F11" i="35" s="1"/>
  <c r="N11" i="38"/>
  <c r="J11" i="38"/>
  <c r="F11" i="38"/>
  <c r="C11" i="35" s="1"/>
  <c r="H11" i="35" s="1"/>
  <c r="M11" i="38"/>
  <c r="B12" i="38"/>
  <c r="D11" i="38"/>
  <c r="P11" i="38"/>
  <c r="H11" i="38"/>
  <c r="E11" i="35" s="1"/>
  <c r="L11" i="38"/>
  <c r="E10" i="38"/>
  <c r="E141" i="36"/>
  <c r="C141" i="36"/>
  <c r="B139" i="36"/>
  <c r="B103" i="36"/>
  <c r="F103" i="36" s="1"/>
  <c r="D140" i="36"/>
  <c r="D139" i="36"/>
  <c r="C139" i="36"/>
  <c r="B140" i="36"/>
  <c r="B35" i="36"/>
  <c r="C183" i="36" s="1"/>
  <c r="D183" i="36" s="1"/>
  <c r="E11" i="39" l="1"/>
  <c r="F35" i="36"/>
  <c r="I35" i="36"/>
  <c r="N12" i="39"/>
  <c r="J12" i="39"/>
  <c r="F12" i="39"/>
  <c r="B13" i="39"/>
  <c r="M12" i="39"/>
  <c r="I12" i="39"/>
  <c r="K12" i="39"/>
  <c r="G12" i="39"/>
  <c r="L12" i="39"/>
  <c r="H12" i="39"/>
  <c r="D12" i="39"/>
  <c r="C12" i="39"/>
  <c r="E11" i="38"/>
  <c r="P12" i="38"/>
  <c r="L12" i="38"/>
  <c r="H12" i="38"/>
  <c r="E12" i="35" s="1"/>
  <c r="D12" i="38"/>
  <c r="J12" i="38"/>
  <c r="O12" i="38"/>
  <c r="K12" i="38"/>
  <c r="G12" i="35" s="1"/>
  <c r="G12" i="38"/>
  <c r="D12" i="35" s="1"/>
  <c r="C12" i="38"/>
  <c r="N12" i="38"/>
  <c r="F12" i="38"/>
  <c r="C12" i="35" s="1"/>
  <c r="B13" i="38"/>
  <c r="M12" i="38"/>
  <c r="I12" i="38"/>
  <c r="F12" i="35" s="1"/>
  <c r="B141" i="36"/>
  <c r="B37" i="36"/>
  <c r="C106" i="36"/>
  <c r="D141" i="36"/>
  <c r="E133" i="36"/>
  <c r="B106" i="36"/>
  <c r="C133" i="36"/>
  <c r="B146" i="36"/>
  <c r="B149" i="36" s="1"/>
  <c r="B158" i="36" s="1"/>
  <c r="B110" i="36"/>
  <c r="H12" i="35" l="1"/>
  <c r="I37" i="36"/>
  <c r="F37" i="36"/>
  <c r="M13" i="39"/>
  <c r="I13" i="39"/>
  <c r="L13" i="39"/>
  <c r="H13" i="39"/>
  <c r="D13" i="39"/>
  <c r="N13" i="39"/>
  <c r="F13" i="39"/>
  <c r="B14" i="39"/>
  <c r="K13" i="39"/>
  <c r="G13" i="39"/>
  <c r="C13" i="39"/>
  <c r="J13" i="39"/>
  <c r="E12" i="39"/>
  <c r="E12" i="38"/>
  <c r="B14" i="38"/>
  <c r="M13" i="38"/>
  <c r="I13" i="38"/>
  <c r="F13" i="35" s="1"/>
  <c r="O13" i="38"/>
  <c r="C13" i="38"/>
  <c r="P13" i="38"/>
  <c r="L13" i="38"/>
  <c r="H13" i="38"/>
  <c r="E13" i="35" s="1"/>
  <c r="D13" i="38"/>
  <c r="K13" i="38"/>
  <c r="G13" i="35" s="1"/>
  <c r="G13" i="38"/>
  <c r="D13" i="35" s="1"/>
  <c r="F13" i="38"/>
  <c r="C13" i="35" s="1"/>
  <c r="H13" i="35" s="1"/>
  <c r="J13" i="38"/>
  <c r="N13" i="38"/>
  <c r="C134" i="36"/>
  <c r="E134" i="36"/>
  <c r="B133" i="36"/>
  <c r="B38" i="36"/>
  <c r="C110" i="36"/>
  <c r="C116" i="36" s="1"/>
  <c r="B116" i="36"/>
  <c r="C146" i="36"/>
  <c r="C149" i="36" s="1"/>
  <c r="C158" i="36" s="1"/>
  <c r="D133" i="36"/>
  <c r="F38" i="36" l="1"/>
  <c r="I38" i="36"/>
  <c r="L14" i="39"/>
  <c r="H14" i="39"/>
  <c r="D14" i="39"/>
  <c r="M14" i="39"/>
  <c r="B15" i="39"/>
  <c r="K14" i="39"/>
  <c r="G14" i="39"/>
  <c r="C14" i="39"/>
  <c r="I14" i="39"/>
  <c r="N14" i="39"/>
  <c r="J14" i="39"/>
  <c r="F14" i="39"/>
  <c r="E13" i="39"/>
  <c r="N14" i="38"/>
  <c r="J14" i="38"/>
  <c r="F14" i="38"/>
  <c r="C14" i="35" s="1"/>
  <c r="B15" i="38"/>
  <c r="M14" i="38"/>
  <c r="I14" i="38"/>
  <c r="F14" i="35" s="1"/>
  <c r="P14" i="38"/>
  <c r="D14" i="38"/>
  <c r="L14" i="38"/>
  <c r="H14" i="38"/>
  <c r="E14" i="35" s="1"/>
  <c r="G14" i="38"/>
  <c r="D14" i="35" s="1"/>
  <c r="C14" i="38"/>
  <c r="K14" i="38"/>
  <c r="G14" i="35" s="1"/>
  <c r="O14" i="38"/>
  <c r="E13" i="38"/>
  <c r="C124" i="36"/>
  <c r="C123" i="36"/>
  <c r="B134" i="36"/>
  <c r="D134" i="36"/>
  <c r="E14" i="39" l="1"/>
  <c r="H14" i="35"/>
  <c r="B16" i="39"/>
  <c r="K15" i="39"/>
  <c r="G15" i="39"/>
  <c r="C15" i="39"/>
  <c r="H15" i="39"/>
  <c r="N15" i="39"/>
  <c r="J15" i="39"/>
  <c r="F15" i="39"/>
  <c r="L15" i="39"/>
  <c r="D15" i="39"/>
  <c r="M15" i="39"/>
  <c r="I15" i="39"/>
  <c r="O15" i="38"/>
  <c r="K15" i="38"/>
  <c r="G15" i="35" s="1"/>
  <c r="G15" i="38"/>
  <c r="D15" i="35" s="1"/>
  <c r="C15" i="38"/>
  <c r="M15" i="38"/>
  <c r="N15" i="38"/>
  <c r="J15" i="38"/>
  <c r="F15" i="38"/>
  <c r="C15" i="35" s="1"/>
  <c r="B16" i="38"/>
  <c r="I15" i="38"/>
  <c r="F15" i="35" s="1"/>
  <c r="H15" i="38"/>
  <c r="E15" i="35" s="1"/>
  <c r="L15" i="38"/>
  <c r="D15" i="38"/>
  <c r="P15" i="38"/>
  <c r="E14" i="38"/>
  <c r="E15" i="39" l="1"/>
  <c r="H15" i="35"/>
  <c r="N16" i="39"/>
  <c r="N20" i="39" s="1"/>
  <c r="J16" i="39"/>
  <c r="F16" i="39"/>
  <c r="C16" i="39"/>
  <c r="M16" i="39"/>
  <c r="M20" i="39" s="1"/>
  <c r="I16" i="39"/>
  <c r="K16" i="39"/>
  <c r="K20" i="39" s="1"/>
  <c r="G16" i="39"/>
  <c r="L16" i="39"/>
  <c r="L20" i="39" s="1"/>
  <c r="H16" i="39"/>
  <c r="E21" i="39" s="1"/>
  <c r="D16" i="39"/>
  <c r="E15" i="38"/>
  <c r="P16" i="38"/>
  <c r="P20" i="38" s="1"/>
  <c r="L16" i="38"/>
  <c r="H16" i="38"/>
  <c r="E16" i="35" s="1"/>
  <c r="D16" i="38"/>
  <c r="F16" i="38"/>
  <c r="C16" i="35" s="1"/>
  <c r="O16" i="38"/>
  <c r="O20" i="38" s="1"/>
  <c r="K16" i="38"/>
  <c r="G16" i="35" s="1"/>
  <c r="G16" i="38"/>
  <c r="D16" i="35" s="1"/>
  <c r="C16" i="38"/>
  <c r="J16" i="38"/>
  <c r="N16" i="38"/>
  <c r="N20" i="38" s="1"/>
  <c r="I16" i="38"/>
  <c r="F16" i="35" s="1"/>
  <c r="M16" i="38"/>
  <c r="H16" i="35" l="1"/>
  <c r="H17" i="35" s="1"/>
  <c r="C21" i="39"/>
  <c r="C18" i="39"/>
  <c r="C20" i="39" s="1"/>
  <c r="E16" i="39"/>
  <c r="D18" i="39"/>
  <c r="D20" i="39" s="1"/>
  <c r="D21" i="39"/>
  <c r="E21" i="38"/>
  <c r="C21" i="38"/>
  <c r="C18" i="38"/>
  <c r="C20" i="38" s="1"/>
  <c r="E16" i="38"/>
  <c r="D21" i="38"/>
  <c r="D18" i="38"/>
  <c r="D20" i="38" s="1"/>
  <c r="C3" i="33" l="1"/>
  <c r="C5" i="33" s="1"/>
  <c r="C8" i="33" s="1"/>
  <c r="C12" i="33" s="1"/>
  <c r="B3" i="33"/>
  <c r="B5" i="33" s="1"/>
  <c r="B8" i="33" s="1"/>
  <c r="B12" i="33" s="1"/>
  <c r="B13" i="33" s="1"/>
  <c r="C17" i="39"/>
  <c r="C17" i="38"/>
  <c r="B14" i="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2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To be entered in the PNL sheet by the user. </t>
        </r>
      </text>
    </comment>
    <comment ref="A87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Where no break up is available, consider all the debtors for less than 6 months.</t>
        </r>
      </text>
    </comment>
    <comment ref="B12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be calculated from Loan and emi schedule</t>
        </r>
      </text>
    </comment>
  </commentList>
</comments>
</file>

<file path=xl/sharedStrings.xml><?xml version="1.0" encoding="utf-8"?>
<sst xmlns="http://schemas.openxmlformats.org/spreadsheetml/2006/main" count="1339" uniqueCount="625">
  <si>
    <t>Particulars</t>
  </si>
  <si>
    <t>Date of Incorporation</t>
  </si>
  <si>
    <t>Constitution</t>
  </si>
  <si>
    <t>Source</t>
  </si>
  <si>
    <t>Address</t>
  </si>
  <si>
    <t>PAN</t>
  </si>
  <si>
    <t>DL</t>
  </si>
  <si>
    <t>Voter ID</t>
  </si>
  <si>
    <t>Remarks</t>
  </si>
  <si>
    <t>CA Membership</t>
  </si>
  <si>
    <t>Closing Stock</t>
  </si>
  <si>
    <t>Others</t>
  </si>
  <si>
    <t>PBT</t>
  </si>
  <si>
    <t>PAT</t>
  </si>
  <si>
    <t>Cash Profit</t>
  </si>
  <si>
    <t>Balance Sheet</t>
  </si>
  <si>
    <t>Share Capital</t>
  </si>
  <si>
    <t>Total Current Assets</t>
  </si>
  <si>
    <t>Ratio Analysis</t>
  </si>
  <si>
    <t>Quick Ratio</t>
  </si>
  <si>
    <t>Total</t>
  </si>
  <si>
    <t>Status</t>
  </si>
  <si>
    <t>Vintage</t>
  </si>
  <si>
    <t>Shareholding Pattern</t>
  </si>
  <si>
    <t>Loan Details</t>
  </si>
  <si>
    <t>Repayment-Track</t>
  </si>
  <si>
    <t>Sl.No</t>
  </si>
  <si>
    <t>Loan Debit</t>
  </si>
  <si>
    <t>Start on</t>
  </si>
  <si>
    <t>Tenor</t>
  </si>
  <si>
    <t>Tenor Left</t>
  </si>
  <si>
    <t>EMI Obligation</t>
  </si>
  <si>
    <t>Bank Name (EMI running)</t>
  </si>
  <si>
    <t>Last 12 Months</t>
  </si>
  <si>
    <t>Remarks (Bounces/ DPD etc)</t>
  </si>
  <si>
    <t>EMI Paid</t>
  </si>
  <si>
    <t>EMI Amt Paid</t>
  </si>
  <si>
    <t>Avg Previous Day Balance</t>
  </si>
  <si>
    <t>Date</t>
  </si>
  <si>
    <t>EMI</t>
  </si>
  <si>
    <t>Previous Day Balance</t>
  </si>
  <si>
    <t>Previous Bal</t>
  </si>
  <si>
    <t>Sl. No</t>
  </si>
  <si>
    <t>Depreciation</t>
  </si>
  <si>
    <t>Debtors</t>
  </si>
  <si>
    <t>Business Profile</t>
  </si>
  <si>
    <t>Nature of Business</t>
  </si>
  <si>
    <t>Case Name</t>
  </si>
  <si>
    <t>Name as per document</t>
  </si>
  <si>
    <t>Name as per NSDL database</t>
  </si>
  <si>
    <t>Name as per PAN document</t>
  </si>
  <si>
    <t>NC Reference ID</t>
  </si>
  <si>
    <t>CA Membership No.</t>
  </si>
  <si>
    <t>Name as per ICAI database</t>
  </si>
  <si>
    <t>Verified on</t>
  </si>
  <si>
    <t>CIN</t>
  </si>
  <si>
    <t>Registered Address</t>
  </si>
  <si>
    <t>Authorised Capital (Rs)</t>
  </si>
  <si>
    <t>Paid up Capital (Rs)</t>
  </si>
  <si>
    <t>Authorised Capital</t>
  </si>
  <si>
    <t>Paid up Capital</t>
  </si>
  <si>
    <t>Name</t>
  </si>
  <si>
    <t>No. of Shares</t>
  </si>
  <si>
    <t>% of Holding</t>
  </si>
  <si>
    <t>No. of Debentures</t>
  </si>
  <si>
    <t>Preference Shareholders</t>
  </si>
  <si>
    <t>Equity Shareholders</t>
  </si>
  <si>
    <t>Debentures Holders</t>
  </si>
  <si>
    <t>GSTIN</t>
  </si>
  <si>
    <t>Individual Verification</t>
  </si>
  <si>
    <t>Firm / Company Name</t>
  </si>
  <si>
    <t>No. of Individuals</t>
  </si>
  <si>
    <t>Individual Name</t>
  </si>
  <si>
    <t>DIN</t>
  </si>
  <si>
    <t>Document</t>
  </si>
  <si>
    <t>Not Available</t>
  </si>
  <si>
    <t>Name as per Document</t>
  </si>
  <si>
    <t>ID No.</t>
  </si>
  <si>
    <t>Name as per Database</t>
  </si>
  <si>
    <t>DOB / Age</t>
  </si>
  <si>
    <t>Issued Date</t>
  </si>
  <si>
    <t>Company Profile</t>
  </si>
  <si>
    <t xml:space="preserve">CIN </t>
  </si>
  <si>
    <t>Company Name</t>
  </si>
  <si>
    <t>ROC Code</t>
  </si>
  <si>
    <t>Registration Number</t>
  </si>
  <si>
    <t>Company Category</t>
  </si>
  <si>
    <t>Company SubCategory</t>
  </si>
  <si>
    <t xml:space="preserve">Class of Company </t>
  </si>
  <si>
    <t>Number of Members(If Co. w/o Share Capital)</t>
  </si>
  <si>
    <t>Vintage:</t>
  </si>
  <si>
    <t xml:space="preserve">Registered Address </t>
  </si>
  <si>
    <t>Address other than R/o where all or any books of account and papers are maintained</t>
  </si>
  <si>
    <t>Email Id</t>
  </si>
  <si>
    <t>Whether Listed or not</t>
  </si>
  <si>
    <t>Suspended at stock exchange</t>
  </si>
  <si>
    <t>Date of last AGM</t>
  </si>
  <si>
    <t>Date of Balance Sheet</t>
  </si>
  <si>
    <t>Company Status(for efiling)</t>
  </si>
  <si>
    <t>Active Loans</t>
  </si>
  <si>
    <t>Closed Loans</t>
  </si>
  <si>
    <t>Charges Registered</t>
  </si>
  <si>
    <t>SRN</t>
  </si>
  <si>
    <t>Charge Id</t>
  </si>
  <si>
    <t>Charge Holder Name</t>
  </si>
  <si>
    <t>Date of Creation</t>
  </si>
  <si>
    <t>Date of Modification</t>
  </si>
  <si>
    <t>Date of Satisfaction</t>
  </si>
  <si>
    <t>Amount</t>
  </si>
  <si>
    <t>Signatory / Director Details</t>
  </si>
  <si>
    <t>Position</t>
  </si>
  <si>
    <t>Registration Date</t>
  </si>
  <si>
    <t>DSC Registered</t>
  </si>
  <si>
    <t>Expiry Date</t>
  </si>
  <si>
    <t>Goods &amp; Service Tax</t>
  </si>
  <si>
    <t>GSTIN/UIN</t>
  </si>
  <si>
    <t>Legal Name of Business</t>
  </si>
  <si>
    <t>Constitution of Business</t>
  </si>
  <si>
    <t>Taxpayer Type</t>
  </si>
  <si>
    <t>GSTIN / UIN Status</t>
  </si>
  <si>
    <t>Return Type</t>
  </si>
  <si>
    <t>Financial Year</t>
  </si>
  <si>
    <t>Tax Period</t>
  </si>
  <si>
    <t>Date of filing</t>
  </si>
  <si>
    <t>Applicant</t>
  </si>
  <si>
    <t>PAN No</t>
  </si>
  <si>
    <t>Credit Score</t>
  </si>
  <si>
    <t>Principal Outstanding (POS) as per Credit Report</t>
  </si>
  <si>
    <t>High Credit as per Credit Report</t>
  </si>
  <si>
    <t>POS to High Credit (%)</t>
  </si>
  <si>
    <t>Co-Applicant 1</t>
  </si>
  <si>
    <t>Co-Applicant 3</t>
  </si>
  <si>
    <t>Co-Applicant 2</t>
  </si>
  <si>
    <t>Credit Information Report</t>
  </si>
  <si>
    <t>Credit Information Company</t>
  </si>
  <si>
    <t>Fixed Assets</t>
  </si>
  <si>
    <t>Investments</t>
  </si>
  <si>
    <t>Debt to Equity</t>
  </si>
  <si>
    <t>UIN/DIN</t>
  </si>
  <si>
    <t>Lender Reference ID</t>
  </si>
  <si>
    <t>ACTIVE compliance</t>
  </si>
  <si>
    <t>Yes</t>
  </si>
  <si>
    <t>No</t>
  </si>
  <si>
    <t>Average</t>
  </si>
  <si>
    <t>Eligibility (%)</t>
  </si>
  <si>
    <t>Eligibility (Rs.)</t>
  </si>
  <si>
    <t>Profit Before Tax</t>
  </si>
  <si>
    <t>Interest on loan</t>
  </si>
  <si>
    <t>Director remuneration</t>
  </si>
  <si>
    <t>Grand Total</t>
  </si>
  <si>
    <t>Appraised Monthly Income</t>
  </si>
  <si>
    <t>Appraised Obligations</t>
  </si>
  <si>
    <t>Previous Exposure with Fedbank</t>
  </si>
  <si>
    <t>Max FOIR</t>
  </si>
  <si>
    <t>Max EMI</t>
  </si>
  <si>
    <t>Tenor (Months)</t>
  </si>
  <si>
    <t>Rate Of Interest</t>
  </si>
  <si>
    <t>EMI Factor</t>
  </si>
  <si>
    <t>Loan Eligibility (Rs. In lacs)</t>
  </si>
  <si>
    <t xml:space="preserve">RECOMMENDATION </t>
  </si>
  <si>
    <t>Loan Amt (Rs. In lacs)</t>
  </si>
  <si>
    <t>Actual FOIR</t>
  </si>
  <si>
    <t>DSCR</t>
  </si>
  <si>
    <t>Regular income method</t>
  </si>
  <si>
    <t>AVERAGE BANK BALANCE</t>
  </si>
  <si>
    <t>OMRIM EXIM PVT LTD</t>
  </si>
  <si>
    <t>Option I</t>
  </si>
  <si>
    <t>Option II</t>
  </si>
  <si>
    <t>ABB Multiplier</t>
  </si>
  <si>
    <t>Net ABB</t>
  </si>
  <si>
    <t>EMI of other Loans</t>
  </si>
  <si>
    <t>Outstanding POS of other Loans (Rs. Lacs)</t>
  </si>
  <si>
    <t>Eligible EMI</t>
  </si>
  <si>
    <t>Eligibility - Option II (Rs. In lacs)</t>
  </si>
  <si>
    <t>Eligibility - Option I (Rs. In lacs)</t>
  </si>
  <si>
    <t>Loan Eligible (Lower of Option I &amp; II) (Rs Lacs)</t>
  </si>
  <si>
    <t>Tax (In negative)</t>
  </si>
  <si>
    <t>Name of Applicant</t>
  </si>
  <si>
    <t xml:space="preserve">Name of Firm </t>
  </si>
  <si>
    <t>Manufacturer</t>
  </si>
  <si>
    <t>Doctor</t>
  </si>
  <si>
    <t xml:space="preserve">Shareholding Pattern </t>
  </si>
  <si>
    <t>DSCR Program</t>
  </si>
  <si>
    <t>Trader</t>
  </si>
  <si>
    <t>CA</t>
  </si>
  <si>
    <t>Considered For Eligibility</t>
  </si>
  <si>
    <t>Inc/ Dec- P&amp;A</t>
  </si>
  <si>
    <t>Inc/ Dec- A&amp;B</t>
  </si>
  <si>
    <t>Inc/ Dec- B &amp;C</t>
  </si>
  <si>
    <t>% of Sales Yr P</t>
  </si>
  <si>
    <t>Sales / Turnover/ Receipts</t>
  </si>
  <si>
    <t>Green denotes increase / Red denotes drop</t>
  </si>
  <si>
    <t>Opening stock</t>
  </si>
  <si>
    <t>Net Increase/ Closing Stock ( clo Stock - Op Stock)</t>
  </si>
  <si>
    <t>Purchase</t>
  </si>
  <si>
    <t>Other Cost of Goods Sold</t>
  </si>
  <si>
    <t>Total Cost of Goods Sold</t>
  </si>
  <si>
    <t>Gross Profit (A=B)</t>
  </si>
  <si>
    <t>Gross Profit Margin%</t>
  </si>
  <si>
    <t>Other Expenses</t>
  </si>
  <si>
    <t>Extraordinary Expenses</t>
  </si>
  <si>
    <t>Int to Partners</t>
  </si>
  <si>
    <t>Sal to Partners/ Director's</t>
  </si>
  <si>
    <t>Total Other Exp</t>
  </si>
  <si>
    <t>PBIDT</t>
  </si>
  <si>
    <t>Business Margin</t>
  </si>
  <si>
    <t>Other Income ( Non Business Income)</t>
  </si>
  <si>
    <t>Other Income ( Business Related)</t>
  </si>
  <si>
    <t>PBIT</t>
  </si>
  <si>
    <t>Interest on running loans including Term Loans</t>
  </si>
  <si>
    <t>Interest on closed Loans</t>
  </si>
  <si>
    <t>Interest on Working capital</t>
  </si>
  <si>
    <t>Payment to related party (u/s Sec 40a(2)(b))</t>
  </si>
  <si>
    <t>Int to Others</t>
  </si>
  <si>
    <t>Total Int paid (G+H)</t>
  </si>
  <si>
    <t>Tax ( as per the ITR)</t>
  </si>
  <si>
    <t>Rental Income</t>
  </si>
  <si>
    <t>Captial Gain</t>
  </si>
  <si>
    <t>Agriculture Income</t>
  </si>
  <si>
    <t>Interest from Bank</t>
  </si>
  <si>
    <t>Dividend Income</t>
  </si>
  <si>
    <t>HUF Income</t>
  </si>
  <si>
    <t>Other Income out of Business</t>
  </si>
  <si>
    <t>All EMI outgo including Term Loan</t>
  </si>
  <si>
    <t>Proposed Loan Amount</t>
  </si>
  <si>
    <t>Fedbank proposed EMI</t>
  </si>
  <si>
    <t>Reserves and Surplus</t>
  </si>
  <si>
    <t>Advances to group co./friends</t>
  </si>
  <si>
    <t>From Family and Friends</t>
  </si>
  <si>
    <t>Misc. Exp. Not written off</t>
  </si>
  <si>
    <t>Equity/Networth</t>
  </si>
  <si>
    <t xml:space="preserve">Secured Debts </t>
  </si>
  <si>
    <t>Total Outside Debts</t>
  </si>
  <si>
    <t>Total Fund in the business</t>
  </si>
  <si>
    <t>Dep.</t>
  </si>
  <si>
    <t>Net Fixed Assets</t>
  </si>
  <si>
    <t>Capital WIP</t>
  </si>
  <si>
    <t>Current Assets</t>
  </si>
  <si>
    <t>Stock of RM, WIP Etc</t>
  </si>
  <si>
    <t>Stock of Finished Goods</t>
  </si>
  <si>
    <t>- exceeding six months</t>
  </si>
  <si>
    <t>- less than six months later</t>
  </si>
  <si>
    <t>Loans and Advances  ( other than those given to group co. / friends)</t>
  </si>
  <si>
    <t>Prepaid Expenses</t>
  </si>
  <si>
    <t>Other Loans and Advances</t>
  </si>
  <si>
    <t>Cash and Bank</t>
  </si>
  <si>
    <t>Current Liabilities (Excl. OD/CC)</t>
  </si>
  <si>
    <t>Creditors ( For Materials)</t>
  </si>
  <si>
    <t>Other Liab.</t>
  </si>
  <si>
    <t>Provisions (for exps, tax, etc.)</t>
  </si>
  <si>
    <t>Provisions for Dividend</t>
  </si>
  <si>
    <t>Residual Current Assets</t>
  </si>
  <si>
    <t>OD / CC</t>
  </si>
  <si>
    <t>Net Working Capital</t>
  </si>
  <si>
    <t xml:space="preserve">Deferred Tax Assets / (Liab.) </t>
  </si>
  <si>
    <t>Total Application of Funds</t>
  </si>
  <si>
    <t>Total Funds for the business</t>
  </si>
  <si>
    <t>Difference in B/S</t>
  </si>
  <si>
    <t>DSCR Calculation</t>
  </si>
  <si>
    <t>Yearly</t>
  </si>
  <si>
    <t>Partners / Director's Remuneration</t>
  </si>
  <si>
    <t>Interest on Partner's Capital</t>
  </si>
  <si>
    <t>Interest on all running Loans including Term Loan</t>
  </si>
  <si>
    <t>Interest on Working Capital</t>
  </si>
  <si>
    <t>Total Cash Accruals</t>
  </si>
  <si>
    <t xml:space="preserve">All EMI outgo including Term Loan </t>
  </si>
  <si>
    <t>IDFC Proposed EMI</t>
  </si>
  <si>
    <t>Total Commitment</t>
  </si>
  <si>
    <t>the outfield should be yellow</t>
  </si>
  <si>
    <t>Pre IDFC DSCR</t>
  </si>
  <si>
    <t>Debtors Collection days</t>
  </si>
  <si>
    <t>Red denotes increase / Green denotes drop</t>
  </si>
  <si>
    <t>Stock churning days</t>
  </si>
  <si>
    <t>Creditors payment days</t>
  </si>
  <si>
    <t>Gross Margin</t>
  </si>
  <si>
    <t>Net Profit Margin</t>
  </si>
  <si>
    <t>Cash Profit Margin</t>
  </si>
  <si>
    <t>Interest coverage ratio</t>
  </si>
  <si>
    <t>Current Ratio</t>
  </si>
  <si>
    <t>Total Outside Liability/ Tangible Net worth</t>
  </si>
  <si>
    <t>Fixest Asset T/o</t>
  </si>
  <si>
    <t>Wkg Cap to T/o</t>
  </si>
  <si>
    <t>ROCE</t>
  </si>
  <si>
    <t>ROTA</t>
  </si>
  <si>
    <t>D/E</t>
  </si>
  <si>
    <t>Operating Cash Flow Statement</t>
  </si>
  <si>
    <t>PAT+ Partners Salary+ Interest on Capital</t>
  </si>
  <si>
    <t>Interest expenses</t>
  </si>
  <si>
    <t>Working Capital Adjustments</t>
  </si>
  <si>
    <t>Decrease/ (Increase) in Debtors</t>
  </si>
  <si>
    <t>Decrease/ (Increase) in Inventory</t>
  </si>
  <si>
    <t>Decrease/ (Increase) in Loans &amp; advances</t>
  </si>
  <si>
    <t>Decrease/ (Increase) in Other current Asset</t>
  </si>
  <si>
    <t>(Decrease) / Increase in current Liabilities</t>
  </si>
  <si>
    <t>Net Adjustment due to Working cap Adjustmnts</t>
  </si>
  <si>
    <t>Net cash flow from operating activities</t>
  </si>
  <si>
    <t>Ratios</t>
  </si>
  <si>
    <t>Benchmark</t>
  </si>
  <si>
    <t>Actual</t>
  </si>
  <si>
    <t>Variation</t>
  </si>
  <si>
    <t>Leverage</t>
  </si>
  <si>
    <t>Inventory T/o</t>
  </si>
  <si>
    <t>Creditor days</t>
  </si>
  <si>
    <t>Debtor Days</t>
  </si>
  <si>
    <t xml:space="preserve"> Total outside liability / Networth</t>
  </si>
  <si>
    <t>{(PBT+Dep+Director/Partners Remuneration &amp; Interest+Interest on tern loans-Tax)/12}/Monthly Obligation including proposed EMI</t>
  </si>
  <si>
    <t>CUSTOMER NAME</t>
  </si>
  <si>
    <t>LOAN TYPE</t>
  </si>
  <si>
    <t>BANK/FI NAME</t>
  </si>
  <si>
    <t>LOAN AMOUNT</t>
  </si>
  <si>
    <t>MONTH</t>
  </si>
  <si>
    <t>DATE OF DEBIT</t>
  </si>
  <si>
    <t>Month/Dates</t>
  </si>
  <si>
    <t>ABB</t>
  </si>
  <si>
    <t>Formulas</t>
  </si>
  <si>
    <t>Current Assets/Current liabilities</t>
  </si>
  <si>
    <t>Total outside debt (loans)/ Net worth</t>
  </si>
  <si>
    <t>Total outside liability (loans &amp; creditors) / Networth</t>
  </si>
  <si>
    <t>{Total Trade Receivables/Turnover}*365 (in days)</t>
  </si>
  <si>
    <t>Total Current Assets less Inventory &amp; Other Advances in form of non-cash terms/ Total Liability</t>
  </si>
  <si>
    <t>Usecured Debt - Banks &amp; Nbfc</t>
  </si>
  <si>
    <t xml:space="preserve">Unsecured Debt - others </t>
  </si>
  <si>
    <t>PBDIT / Annual interest portion in P&amp;L</t>
  </si>
  <si>
    <t>{Total Trade Payables/COGS include direct expenses if any}*365 (in days)</t>
  </si>
  <si>
    <t>{Total Closing inventory/COGS} in times</t>
  </si>
  <si>
    <t>{(PAT+Dep+Director/Partners Remuneration &amp; Interest+Interest on term loans i.e. all bank interest portion in financials-non business income if any in other income portion in financials)/12}/Monthly Obligation including proposed EMI</t>
  </si>
  <si>
    <t>BANK A/c</t>
  </si>
  <si>
    <t>Consolidated Banking</t>
  </si>
  <si>
    <t>Particular</t>
  </si>
  <si>
    <t>Summation</t>
  </si>
  <si>
    <t>Balance at Specific Date In Month</t>
  </si>
  <si>
    <t>No. of Credits</t>
  </si>
  <si>
    <t>No. of Debits</t>
  </si>
  <si>
    <t>Chq Bounces</t>
  </si>
  <si>
    <t>Stop Pymt.</t>
  </si>
  <si>
    <t>Months</t>
  </si>
  <si>
    <t>Debits</t>
  </si>
  <si>
    <t>Credits</t>
  </si>
  <si>
    <t>Avg</t>
  </si>
  <si>
    <t>1st</t>
  </si>
  <si>
    <t>5th</t>
  </si>
  <si>
    <t>10th</t>
  </si>
  <si>
    <t>15th</t>
  </si>
  <si>
    <t>20th</t>
  </si>
  <si>
    <t>25th</t>
  </si>
  <si>
    <t>Inw</t>
  </si>
  <si>
    <t>Outw</t>
  </si>
  <si>
    <t>Op. Bal.</t>
  </si>
  <si>
    <t>Business Transactions</t>
  </si>
  <si>
    <t>Closing Balance</t>
  </si>
  <si>
    <t>Banking 1</t>
  </si>
  <si>
    <t>Name of the Account Holder:</t>
  </si>
  <si>
    <t>A/c of</t>
  </si>
  <si>
    <t>Bank</t>
  </si>
  <si>
    <t>A/c No.</t>
  </si>
  <si>
    <t>Type</t>
  </si>
  <si>
    <t>Period</t>
  </si>
  <si>
    <t>Limit</t>
  </si>
  <si>
    <t>EMI Paid from this Account</t>
  </si>
  <si>
    <t>Banking 2</t>
  </si>
  <si>
    <t>Banking 3</t>
  </si>
  <si>
    <t>Banking 4</t>
  </si>
  <si>
    <t>Banking 5</t>
  </si>
  <si>
    <t>Stop Pymt</t>
  </si>
  <si>
    <t>Interest</t>
  </si>
  <si>
    <t>30th</t>
  </si>
  <si>
    <t>I/w</t>
  </si>
  <si>
    <t>O/w</t>
  </si>
  <si>
    <t>Limit Utilisation</t>
  </si>
  <si>
    <t>Location</t>
  </si>
  <si>
    <t>Associated Companies</t>
  </si>
  <si>
    <t>Namaste Credit Financial Statement</t>
  </si>
  <si>
    <t>Name:</t>
  </si>
  <si>
    <t>Constitution:</t>
  </si>
  <si>
    <t>Amount in</t>
  </si>
  <si>
    <t>Actuals</t>
  </si>
  <si>
    <t>Profit and Loss</t>
  </si>
  <si>
    <t>Source type:</t>
  </si>
  <si>
    <t>Auditor</t>
  </si>
  <si>
    <t>Auditor's Opinion</t>
  </si>
  <si>
    <t>Auditors Report Date</t>
  </si>
  <si>
    <t>Revenue from Operations:</t>
  </si>
  <si>
    <t>Revenue</t>
  </si>
  <si>
    <t>Domestic Turnover:</t>
  </si>
  <si>
    <t>Sale of Goods Manufactured</t>
  </si>
  <si>
    <t>Sale of Goods Traded</t>
  </si>
  <si>
    <t>Sale or Supply of Services</t>
  </si>
  <si>
    <t>Export Turnover:</t>
  </si>
  <si>
    <t>Sale or Supply of Spares</t>
  </si>
  <si>
    <t>Other Operating Revenue</t>
  </si>
  <si>
    <t>Sales Return/Excise Duty/Other Taxes</t>
  </si>
  <si>
    <t>Total Revenue</t>
  </si>
  <si>
    <t>Expenses:</t>
  </si>
  <si>
    <t>COGS</t>
  </si>
  <si>
    <t>Raw Materials</t>
  </si>
  <si>
    <t>Opening Stock</t>
  </si>
  <si>
    <t>Purchases</t>
  </si>
  <si>
    <t>Work In Progress / Finished Goods:</t>
  </si>
  <si>
    <t>Spares:</t>
  </si>
  <si>
    <t>Manufacturing Expenses / Other Direct Expenses</t>
  </si>
  <si>
    <t>Wages and Salary to Direct Employees</t>
  </si>
  <si>
    <t>Power &amp; Fuel</t>
  </si>
  <si>
    <t>Rent</t>
  </si>
  <si>
    <t>Other</t>
  </si>
  <si>
    <t>Gross Profit</t>
  </si>
  <si>
    <t>Gross profit</t>
  </si>
  <si>
    <t>Adminsitrative Expenses</t>
  </si>
  <si>
    <t>Salary &amp; Employee Benefits</t>
  </si>
  <si>
    <t>Selling and Distribution Expense</t>
  </si>
  <si>
    <t>Payment to Management:</t>
  </si>
  <si>
    <t>Salary to Directors / Partners</t>
  </si>
  <si>
    <t>Interest to Directors / Partners</t>
  </si>
  <si>
    <t>Other Expenses:</t>
  </si>
  <si>
    <t>Bank Charges</t>
  </si>
  <si>
    <t>EBITDA</t>
  </si>
  <si>
    <t>Depreciation &amp; Amortisation</t>
  </si>
  <si>
    <t>Bad Debts</t>
  </si>
  <si>
    <t>Provision for Bad Debts</t>
  </si>
  <si>
    <t>Bad Debts W/O</t>
  </si>
  <si>
    <t>Other Non-Cash Expenses</t>
  </si>
  <si>
    <t>Non-Cash Expenses Incurred</t>
  </si>
  <si>
    <t>Non-Cash Expenses W/o</t>
  </si>
  <si>
    <t>Preliminary / Pre-operative expenses</t>
  </si>
  <si>
    <t>EBIT</t>
  </si>
  <si>
    <t>Interest Expense:</t>
  </si>
  <si>
    <t>Interest on Loans from Banks</t>
  </si>
  <si>
    <t>Interest on Loans from Relatives</t>
  </si>
  <si>
    <t>Interest on Loans from Others</t>
  </si>
  <si>
    <t>Interest on CC/OD</t>
  </si>
  <si>
    <t>Other Interest Charges</t>
  </si>
  <si>
    <t>Other Non-Operating Revenue:</t>
  </si>
  <si>
    <t>Interest Income</t>
  </si>
  <si>
    <t>Dividend Received</t>
  </si>
  <si>
    <t>Profit / Loss from Sale of Assets</t>
  </si>
  <si>
    <t>Profit / Loss from Sale of Investments</t>
  </si>
  <si>
    <t>Forex Income</t>
  </si>
  <si>
    <t>Other Income of Director / Partner / Propreitor</t>
  </si>
  <si>
    <t>Profit/(Loss) before exceptional items and Tax</t>
  </si>
  <si>
    <t>Exceptional Items Gains/(Losses)</t>
  </si>
  <si>
    <t>Provision For Tax</t>
  </si>
  <si>
    <t>Income Tax</t>
  </si>
  <si>
    <t>Deferred Tax (Assets) / Liability</t>
  </si>
  <si>
    <t>Tax Rate</t>
  </si>
  <si>
    <t>ITR Filed On</t>
  </si>
  <si>
    <t>Difference in Months</t>
  </si>
  <si>
    <t>Minority Interest (+/-)</t>
  </si>
  <si>
    <t>Net PAT</t>
  </si>
  <si>
    <t>Dividend/Withdrawal</t>
  </si>
  <si>
    <t>Dividend on Equity / Preference Shares</t>
  </si>
  <si>
    <t>Patner's Withdrawal / Interest</t>
  </si>
  <si>
    <t>Retained Profit</t>
  </si>
  <si>
    <t>Equity and Liabilities</t>
  </si>
  <si>
    <t>Equity:</t>
  </si>
  <si>
    <t>Equity Capital Fund</t>
  </si>
  <si>
    <t>Partner's/Propreitor's Capital Account</t>
  </si>
  <si>
    <t>Preference Share &gt;12 Years</t>
  </si>
  <si>
    <t>Quasi Capital</t>
  </si>
  <si>
    <t>Minority Interest</t>
  </si>
  <si>
    <t>Reserves &amp; Surplus</t>
  </si>
  <si>
    <t>Reserves: P&amp;L + General</t>
  </si>
  <si>
    <t>Share Premium</t>
  </si>
  <si>
    <t>Revaluation Reserve</t>
  </si>
  <si>
    <t>Capital subsidy</t>
  </si>
  <si>
    <t>Intangibles / Goodwill</t>
  </si>
  <si>
    <t>Share Application Money Pending for Allotment</t>
  </si>
  <si>
    <t>Net Worth</t>
  </si>
  <si>
    <t>Adjusted Net Worth</t>
  </si>
  <si>
    <t>Adjusted Net worth</t>
  </si>
  <si>
    <t>Liabilities:</t>
  </si>
  <si>
    <t>Non-Current Liabilities:</t>
  </si>
  <si>
    <t>Long Term Borrowings:</t>
  </si>
  <si>
    <t>Bank Debts - Secured</t>
  </si>
  <si>
    <t>Bank Debts - Unsecured</t>
  </si>
  <si>
    <t>Loan from Group Companies</t>
  </si>
  <si>
    <t>Loans from Promoters</t>
  </si>
  <si>
    <t>Loans from Relatives</t>
  </si>
  <si>
    <t>Loans from Others</t>
  </si>
  <si>
    <t>Preference Share &lt;12 Years</t>
  </si>
  <si>
    <t>Deferred Tax Liabilities (net)</t>
  </si>
  <si>
    <t>Long Term Provisions</t>
  </si>
  <si>
    <t>Employee Benefits</t>
  </si>
  <si>
    <t>Trade Payables(Long Term)</t>
  </si>
  <si>
    <t>Related Parties</t>
  </si>
  <si>
    <t>Other Non Current Liabilities</t>
  </si>
  <si>
    <t>Total Non-Current Liabilities:</t>
  </si>
  <si>
    <t>Current Liabilities:</t>
  </si>
  <si>
    <t>Short Term Borrowings:</t>
  </si>
  <si>
    <t>CC / Overdraft</t>
  </si>
  <si>
    <t>Other Short Term Loans from Banks</t>
  </si>
  <si>
    <t>Current Maturities of Long Term Borrowings</t>
  </si>
  <si>
    <t>Trade Payables</t>
  </si>
  <si>
    <t>For Purchases/Expenses</t>
  </si>
  <si>
    <t>For Capex</t>
  </si>
  <si>
    <t>Short Term Provision</t>
  </si>
  <si>
    <t>Other Current Liabilities</t>
  </si>
  <si>
    <t>Statutory Liability and Social Security</t>
  </si>
  <si>
    <t>Princ default, Interest accrued &amp; due, Stat liability o/d</t>
  </si>
  <si>
    <t>Total Current Liabilities:</t>
  </si>
  <si>
    <t>Total Equity and Liabilities</t>
  </si>
  <si>
    <t>Assets</t>
  </si>
  <si>
    <t>Non-Current Assets:</t>
  </si>
  <si>
    <t>Fixed Assets:</t>
  </si>
  <si>
    <t>Tangible Assets</t>
  </si>
  <si>
    <t>Land and Building</t>
  </si>
  <si>
    <t>Machinery and Equipment</t>
  </si>
  <si>
    <t>Less: Accumulated Depreciation</t>
  </si>
  <si>
    <t>In-Tangible Assets</t>
  </si>
  <si>
    <t>Capital Work in Progress</t>
  </si>
  <si>
    <t>In-Tangible Assets under Development</t>
  </si>
  <si>
    <t>Non-Current Investments:</t>
  </si>
  <si>
    <t>Liquid / Marketable Investments</t>
  </si>
  <si>
    <t>Deposits with Banks</t>
  </si>
  <si>
    <t>Subsidiary and Associate Investments</t>
  </si>
  <si>
    <t>Unquoted / Dead Investments</t>
  </si>
  <si>
    <t>Long-Term Loans and Advances:</t>
  </si>
  <si>
    <t>Share Holders/Promoters</t>
  </si>
  <si>
    <t>Group Company</t>
  </si>
  <si>
    <t>Relatives</t>
  </si>
  <si>
    <t>Deferred Tax Asset</t>
  </si>
  <si>
    <t>Other Non-Current Assets</t>
  </si>
  <si>
    <t>Preliminary / Preoperative Expenses</t>
  </si>
  <si>
    <t>Other Intangible Assets</t>
  </si>
  <si>
    <t>Total Non-Current Assets</t>
  </si>
  <si>
    <t>Total Non-current Assets</t>
  </si>
  <si>
    <t>Current Assets:</t>
  </si>
  <si>
    <t>Current Investment</t>
  </si>
  <si>
    <t>With Lien</t>
  </si>
  <si>
    <t>Without Lien</t>
  </si>
  <si>
    <t>Inventory</t>
  </si>
  <si>
    <t>Raw Material  + Spares</t>
  </si>
  <si>
    <t>Work in process</t>
  </si>
  <si>
    <t>Finished Goods</t>
  </si>
  <si>
    <t>Obsolete and unmoving inventory</t>
  </si>
  <si>
    <t>Trade Receivables</t>
  </si>
  <si>
    <t xml:space="preserve"> &lt; 6 months</t>
  </si>
  <si>
    <t>&gt; 6 months</t>
  </si>
  <si>
    <t>Less: Provision for Bad Debts</t>
  </si>
  <si>
    <t>Cash &amp; Cash Equivalents</t>
  </si>
  <si>
    <t>Short-Term Loans and Advances:</t>
  </si>
  <si>
    <t>Other Current Assets</t>
  </si>
  <si>
    <t>Total Assets</t>
  </si>
  <si>
    <t>Balance Sheet Check</t>
  </si>
  <si>
    <t>Growth</t>
  </si>
  <si>
    <t>Revenue Growth</t>
  </si>
  <si>
    <t>EBITDA Growth</t>
  </si>
  <si>
    <t>PAT Growth</t>
  </si>
  <si>
    <t>Profitability Management</t>
  </si>
  <si>
    <t>EBITDA Margin (excluding Other Revenue)</t>
  </si>
  <si>
    <t>PAT Margin (excluding Other Revenue)</t>
  </si>
  <si>
    <t>Cash Profit Ratio (excluding Other Revenue)</t>
  </si>
  <si>
    <t>Return on Capital Employed</t>
  </si>
  <si>
    <t>Return on Equity</t>
  </si>
  <si>
    <t>Return on Assets</t>
  </si>
  <si>
    <t>Liquidity Management</t>
  </si>
  <si>
    <t>Current Ratio (Including Limits)</t>
  </si>
  <si>
    <t xml:space="preserve">Net Working Capital </t>
  </si>
  <si>
    <t>Working Capital Turnover</t>
  </si>
  <si>
    <t>Operating Ratios</t>
  </si>
  <si>
    <t>Inventory Turnover Ratio</t>
  </si>
  <si>
    <t>Inventory Days</t>
  </si>
  <si>
    <t>Accounts Receivable Turnover Ratio</t>
  </si>
  <si>
    <t>Accounts Receivable Days / DSO</t>
  </si>
  <si>
    <t>Accounts Payables Turnover Ratio</t>
  </si>
  <si>
    <t>Accounts Payables Days / DPO</t>
  </si>
  <si>
    <t>Working Capital Cycle</t>
  </si>
  <si>
    <t>Fixed Assets Turnover</t>
  </si>
  <si>
    <t>Total Assets Turnover</t>
  </si>
  <si>
    <t>Debt Management</t>
  </si>
  <si>
    <t>Interest Coverage Ratio (ISCR)</t>
  </si>
  <si>
    <t>Debt Service Coverage Ratio (DSCR)</t>
  </si>
  <si>
    <t>Liabilities to Net Worth</t>
  </si>
  <si>
    <t>Total Debt / Net Cash Accruals (TDNCA = Total debt (short and long term, including off-balance -sheet debt) / [PAT - Dividend + Depreciation])</t>
  </si>
  <si>
    <t>Debt to Equity Ratio</t>
  </si>
  <si>
    <t>Assets Coverage Ratio</t>
  </si>
  <si>
    <t xml:space="preserve">Amount in </t>
  </si>
  <si>
    <t>Interest on term Loans</t>
  </si>
  <si>
    <t>Extraordinary Income</t>
  </si>
  <si>
    <t>-</t>
  </si>
  <si>
    <t xml:space="preserve"> Yr P</t>
  </si>
  <si>
    <t xml:space="preserve"> Yr A</t>
  </si>
  <si>
    <t>Yr B</t>
  </si>
  <si>
    <t xml:space="preserve"> Yr B</t>
  </si>
  <si>
    <t>Financials</t>
  </si>
  <si>
    <t>Interest Coverage</t>
  </si>
  <si>
    <t>Current Maturities of Long Term Debt</t>
  </si>
  <si>
    <t>Tangible</t>
  </si>
  <si>
    <t>Intangible</t>
  </si>
  <si>
    <t>Long Term</t>
  </si>
  <si>
    <t>Short Term</t>
  </si>
  <si>
    <t>Co-Applicant 4</t>
  </si>
  <si>
    <t>Co-Applicant 5</t>
  </si>
  <si>
    <t>DOB/DOI</t>
  </si>
  <si>
    <t>No of Loan Accounts</t>
  </si>
  <si>
    <t>No of Active Loans</t>
  </si>
  <si>
    <t>Wilful Defaulter\Suit Filed</t>
  </si>
  <si>
    <t>SMA\SUB\DBT\LSS accounts</t>
  </si>
  <si>
    <t>No of Enquiries - No of Loans Sanctioned in Last 30 Days</t>
  </si>
  <si>
    <t>No of Enquiries - No of Loans Sanctioned in Last 3 Months</t>
  </si>
  <si>
    <t>No of Enquiries - No of Loans Sanctioned in Last 6 Months</t>
  </si>
  <si>
    <t>No of Enquiries - No of Loans Sanctioned in Last 12 Months</t>
  </si>
  <si>
    <t>No of Enquiries - No of Loans Sanctioned in Last 24 Months</t>
  </si>
  <si>
    <t>Loan Type - Ownership</t>
  </si>
  <si>
    <t>Financier/Source</t>
  </si>
  <si>
    <t>Loan Credit/ Sanction Amt</t>
  </si>
  <si>
    <t>Outstanding Bal</t>
  </si>
  <si>
    <t>EMI Bounce</t>
  </si>
  <si>
    <t>Current - Account</t>
  </si>
  <si>
    <t>Savings - Account</t>
  </si>
  <si>
    <t>Trade Name</t>
  </si>
  <si>
    <t>Effective Date of registration</t>
  </si>
  <si>
    <t>Principal Place of Business</t>
  </si>
  <si>
    <t>Administrative Office</t>
  </si>
  <si>
    <t>Other Office</t>
  </si>
  <si>
    <t>Effective Date of Cancellation</t>
  </si>
  <si>
    <t>GST Returns</t>
  </si>
  <si>
    <t>Legal Name</t>
  </si>
  <si>
    <t>GST Return Type:</t>
  </si>
  <si>
    <t>GSTIN:</t>
  </si>
  <si>
    <t>Return Type:</t>
  </si>
  <si>
    <t>Month</t>
  </si>
  <si>
    <t>Outward Supplies</t>
  </si>
  <si>
    <t xml:space="preserve">Total </t>
  </si>
  <si>
    <t>Taxable</t>
  </si>
  <si>
    <t>Zero Rated</t>
  </si>
  <si>
    <t>Nil Rated / Exempted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</si>
</sst>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5" formatCode="&quot;₹&quot;\ #,##0;&quot;₹&quot;\ \-#,##0"/>
    <numFmt numFmtId="43" formatCode="_ * #,##0.00_ ;_ * \-#,##0.00_ ;_ * &quot;-&quot;??_ ;_ @_ "/>
    <numFmt numFmtId="164" formatCode="&quot;$&quot;#,##0.00_);[Red]\(&quot;$&quot;#,##0.00\)"/>
    <numFmt numFmtId="165" formatCode="_(* #,##0.00_);_(* \(#,##0.00\);_(* &quot;-&quot;??_);_(@_)"/>
    <numFmt numFmtId="166" formatCode="_-* #,##0.00_-;\-* #,##0.00_-;_-* &quot;-&quot;??_-;_-@_-"/>
    <numFmt numFmtId="167" formatCode="_-* #,##0.00_-;_-* #,##0.00\-;_-* &quot;-&quot;??_-;_-@_-"/>
    <numFmt numFmtId="168" formatCode="mmmm/yyyy"/>
    <numFmt numFmtId="169" formatCode="0;;;@"/>
    <numFmt numFmtId="170" formatCode="&quot;₹&quot;\ #,##0;&quot;₹&quot;\ \-#,##0;\-"/>
    <numFmt numFmtId="171" formatCode="0%;\-0%;\-"/>
    <numFmt numFmtId="172" formatCode="General;General;\-"/>
    <numFmt numFmtId="173" formatCode="_-* dd/mm/yyyy\ hh:mm;\-*dd/mm/yyyy\ hh:mm;\-"/>
    <numFmt numFmtId="174" formatCode="#,##0.00\ ;&quot; (&quot;#,##0.00\);&quot; -&quot;#\ ;@\ "/>
    <numFmt numFmtId="175" formatCode="#,##0\ ;&quot; (&quot;#,##0\);&quot; -&quot;#\ ;@\ "/>
    <numFmt numFmtId="176" formatCode="_(* #,##0_);_(* \(#,##0\);_(* &quot;-&quot;??_);_(@_)"/>
    <numFmt numFmtId="177" formatCode="#,##0.00\ ;&quot; (&quot;#,##0.00\);&quot; -&quot;#.00\ ;@\ "/>
    <numFmt numFmtId="178" formatCode="0.000"/>
    <numFmt numFmtId="179" formatCode="0.00_);[Red]\(0.00\)"/>
    <numFmt numFmtId="180" formatCode="[$-409]mmm\-yy;@"/>
    <numFmt numFmtId="181" formatCode="#,##0.0\ ;&quot; (&quot;#,##0.0\);&quot; -&quot;#\ ;@\ "/>
    <numFmt numFmtId="182" formatCode="#,##0;\-#,##0;\-"/>
    <numFmt numFmtId="183" formatCode="_(* #,##0_);_(* \(#,##0\);_(* \-??_);_(@_)"/>
    <numFmt numFmtId="184" formatCode="[$-409]mmmm/yy;@"/>
    <numFmt numFmtId="185" formatCode="[$-409]d/mmm/yyyy;@"/>
    <numFmt numFmtId="186" formatCode="dd\.mm\.yyyy"/>
    <numFmt numFmtId="187" formatCode="dd/mmm/yyyy"/>
    <numFmt numFmtId="188" formatCode="yyyy"/>
  </numFmts>
  <fonts count="6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2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rgb="FFFFFFFF"/>
      <name val="Arial"/>
      <family val="2"/>
    </font>
    <font>
      <sz val="11"/>
      <color rgb="FF333333"/>
      <name val="Arial"/>
      <family val="2"/>
    </font>
    <font>
      <sz val="11"/>
      <color theme="0"/>
      <name val="Arial"/>
      <family val="2"/>
    </font>
    <font>
      <sz val="10"/>
      <color theme="0"/>
      <name val="Arial"/>
      <family val="2"/>
    </font>
    <font>
      <b/>
      <sz val="13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Zurich BT"/>
      <charset val="134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name val="Zurich BT"/>
    </font>
    <font>
      <sz val="8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0"/>
      <name val="Arial Unicode MS"/>
      <family val="2"/>
    </font>
    <font>
      <sz val="10"/>
      <name val="Arial Unicode MS"/>
      <family val="2"/>
    </font>
    <font>
      <sz val="10"/>
      <color rgb="FF000000"/>
      <name val="Swis721 BT"/>
      <family val="2"/>
    </font>
    <font>
      <b/>
      <u/>
      <sz val="10"/>
      <name val="Arial Unicode MS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7"/>
      <color rgb="FFFFFFFF"/>
      <name val="Arial"/>
      <family val="2"/>
    </font>
    <font>
      <b/>
      <sz val="15"/>
      <color theme="0"/>
      <name val="Arial"/>
      <family val="2"/>
    </font>
    <font>
      <sz val="11"/>
      <name val="Cambria"/>
      <family val="1"/>
      <scheme val="major"/>
    </font>
    <font>
      <sz val="9"/>
      <color theme="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8"/>
      <name val="Aharoni"/>
    </font>
    <font>
      <b/>
      <sz val="8"/>
      <name val="Arial"/>
      <family val="2"/>
    </font>
    <font>
      <sz val="8"/>
      <name val="Arial"/>
      <family val="2"/>
    </font>
    <font>
      <b/>
      <u/>
      <sz val="14"/>
      <color theme="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3"/>
      <color theme="1"/>
      <name val="Arial"/>
      <family val="2"/>
    </font>
    <font>
      <b/>
      <u/>
      <sz val="13"/>
      <color theme="1"/>
      <name val="Arial"/>
      <family val="2"/>
    </font>
    <font>
      <sz val="8"/>
      <color theme="0"/>
      <name val="Times New Roman"/>
      <family val="1"/>
    </font>
    <font>
      <b/>
      <sz val="13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EDF1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FFFF"/>
        <b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CC00"/>
        <bgColor indexed="64"/>
      </patternFill>
    </fill>
  </fills>
  <borders count="1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indexed="64"/>
      </top>
      <bottom style="medium">
        <color indexed="64"/>
      </bottom>
      <diagonal/>
    </border>
    <border>
      <left/>
      <right style="thin">
        <color theme="2" tint="-9.9948118533890809E-2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2" tint="-9.9948118533890809E-2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2" tint="-9.9948118533890809E-2"/>
      </right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/>
      <right style="thin">
        <color theme="2" tint="-9.9978637043366805E-2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/>
      <right style="thin">
        <color theme="2" tint="-9.9948118533890809E-2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/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/>
      <top style="medium">
        <color theme="1"/>
      </top>
      <bottom style="thin">
        <color theme="2" tint="-9.9948118533890809E-2"/>
      </bottom>
      <diagonal/>
    </border>
    <border>
      <left/>
      <right/>
      <top style="medium">
        <color theme="1"/>
      </top>
      <bottom style="thin">
        <color theme="2" tint="-9.9948118533890809E-2"/>
      </bottom>
      <diagonal/>
    </border>
    <border>
      <left/>
      <right style="medium">
        <color indexed="64"/>
      </right>
      <top style="medium">
        <color theme="1"/>
      </top>
      <bottom style="thin">
        <color theme="2" tint="-9.9948118533890809E-2"/>
      </bottom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3" fillId="0" borderId="0"/>
    <xf numFmtId="0" fontId="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166" fontId="6" fillId="0" borderId="0" applyFont="0" applyFill="0" applyBorder="0" applyAlignment="0" applyProtection="0"/>
    <xf numFmtId="0" fontId="12" fillId="0" borderId="0" applyNumberFormat="0" applyBorder="0" applyProtection="0">
      <alignment vertical="top" wrapText="1"/>
    </xf>
    <xf numFmtId="0" fontId="2" fillId="0" borderId="0"/>
    <xf numFmtId="0" fontId="19" fillId="0" borderId="0"/>
    <xf numFmtId="0" fontId="2" fillId="0" borderId="0"/>
    <xf numFmtId="0" fontId="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8" fillId="0" borderId="0"/>
    <xf numFmtId="174" fontId="28" fillId="0" borderId="0" applyFill="0" applyBorder="0" applyAlignment="0" applyProtection="0"/>
    <xf numFmtId="165" fontId="2" fillId="0" borderId="0" applyFont="0" applyFill="0" applyBorder="0" applyAlignment="0" applyProtection="0"/>
    <xf numFmtId="0" fontId="8" fillId="0" borderId="0"/>
    <xf numFmtId="0" fontId="31" fillId="0" borderId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 applyNumberFormat="0" applyFill="0" applyBorder="0" applyAlignment="0" applyProtection="0"/>
    <xf numFmtId="0" fontId="2" fillId="0" borderId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8" fillId="0" borderId="0"/>
  </cellStyleXfs>
  <cellXfs count="1094">
    <xf numFmtId="0" fontId="0" fillId="0" borderId="0" xfId="0"/>
    <xf numFmtId="0" fontId="15" fillId="3" borderId="0" xfId="15" applyFont="1" applyFill="1"/>
    <xf numFmtId="0" fontId="16" fillId="3" borderId="0" xfId="15" applyFont="1" applyFill="1"/>
    <xf numFmtId="0" fontId="16" fillId="3" borderId="7" xfId="15" applyFont="1" applyFill="1" applyBorder="1"/>
    <xf numFmtId="0" fontId="16" fillId="3" borderId="0" xfId="15" applyFont="1" applyFill="1" applyAlignment="1">
      <alignment vertical="center"/>
    </xf>
    <xf numFmtId="0" fontId="16" fillId="3" borderId="7" xfId="15" applyFont="1" applyFill="1" applyBorder="1" applyAlignment="1">
      <alignment vertical="center"/>
    </xf>
    <xf numFmtId="0" fontId="16" fillId="3" borderId="37" xfId="15" applyFont="1" applyFill="1" applyBorder="1" applyAlignment="1">
      <alignment vertical="center"/>
    </xf>
    <xf numFmtId="0" fontId="16" fillId="3" borderId="32" xfId="15" applyFont="1" applyFill="1" applyBorder="1" applyAlignment="1">
      <alignment vertical="center"/>
    </xf>
    <xf numFmtId="3" fontId="16" fillId="3" borderId="32" xfId="15" applyNumberFormat="1" applyFont="1" applyFill="1" applyBorder="1" applyAlignment="1">
      <alignment vertical="center"/>
    </xf>
    <xf numFmtId="1" fontId="16" fillId="11" borderId="32" xfId="15" applyNumberFormat="1" applyFont="1" applyFill="1" applyBorder="1" applyAlignment="1">
      <alignment vertical="center"/>
    </xf>
    <xf numFmtId="0" fontId="16" fillId="11" borderId="32" xfId="15" applyFont="1" applyFill="1" applyBorder="1" applyAlignment="1">
      <alignment vertical="center"/>
    </xf>
    <xf numFmtId="169" fontId="16" fillId="11" borderId="32" xfId="15" applyNumberFormat="1" applyFont="1" applyFill="1" applyBorder="1" applyAlignment="1">
      <alignment vertical="center"/>
    </xf>
    <xf numFmtId="3" fontId="16" fillId="11" borderId="32" xfId="15" applyNumberFormat="1" applyFont="1" applyFill="1" applyBorder="1" applyAlignment="1">
      <alignment vertical="center"/>
    </xf>
    <xf numFmtId="3" fontId="16" fillId="11" borderId="39" xfId="15" applyNumberFormat="1" applyFont="1" applyFill="1" applyBorder="1" applyAlignment="1">
      <alignment vertical="center"/>
    </xf>
    <xf numFmtId="0" fontId="16" fillId="3" borderId="39" xfId="15" applyFont="1" applyFill="1" applyBorder="1" applyAlignment="1">
      <alignment vertical="center"/>
    </xf>
    <xf numFmtId="3" fontId="16" fillId="3" borderId="39" xfId="15" applyNumberFormat="1" applyFont="1" applyFill="1" applyBorder="1" applyAlignment="1">
      <alignment vertical="center"/>
    </xf>
    <xf numFmtId="3" fontId="18" fillId="0" borderId="0" xfId="15" applyNumberFormat="1" applyFont="1" applyAlignment="1">
      <alignment vertical="center"/>
    </xf>
    <xf numFmtId="0" fontId="16" fillId="3" borderId="39" xfId="15" applyFont="1" applyFill="1" applyBorder="1" applyAlignment="1">
      <alignment horizontal="center" vertical="center"/>
    </xf>
    <xf numFmtId="0" fontId="16" fillId="3" borderId="34" xfId="15" applyFont="1" applyFill="1" applyBorder="1" applyAlignment="1">
      <alignment vertical="center"/>
    </xf>
    <xf numFmtId="3" fontId="0" fillId="9" borderId="41" xfId="0" applyNumberFormat="1" applyFill="1" applyBorder="1" applyAlignment="1">
      <alignment vertical="center"/>
    </xf>
    <xf numFmtId="0" fontId="1" fillId="3" borderId="0" xfId="18" applyFont="1" applyFill="1"/>
    <xf numFmtId="0" fontId="23" fillId="3" borderId="0" xfId="18" applyFont="1" applyFill="1"/>
    <xf numFmtId="0" fontId="4" fillId="9" borderId="32" xfId="18" applyFont="1" applyFill="1" applyBorder="1" applyAlignment="1">
      <alignment horizontal="right" vertical="center"/>
    </xf>
    <xf numFmtId="0" fontId="1" fillId="3" borderId="4" xfId="18" applyFont="1" applyFill="1" applyBorder="1"/>
    <xf numFmtId="0" fontId="1" fillId="3" borderId="0" xfId="18" applyFont="1" applyFill="1" applyAlignment="1">
      <alignment wrapText="1"/>
    </xf>
    <xf numFmtId="170" fontId="1" fillId="3" borderId="46" xfId="17" applyNumberFormat="1" applyFont="1" applyFill="1" applyBorder="1"/>
    <xf numFmtId="170" fontId="1" fillId="6" borderId="49" xfId="17" applyNumberFormat="1" applyFont="1" applyFill="1" applyBorder="1"/>
    <xf numFmtId="0" fontId="15" fillId="3" borderId="0" xfId="15" applyFont="1" applyFill="1" applyAlignment="1">
      <alignment vertical="center"/>
    </xf>
    <xf numFmtId="172" fontId="1" fillId="6" borderId="48" xfId="17" applyNumberFormat="1" applyFont="1" applyFill="1" applyBorder="1"/>
    <xf numFmtId="0" fontId="23" fillId="0" borderId="0" xfId="18" applyFont="1"/>
    <xf numFmtId="0" fontId="1" fillId="0" borderId="0" xfId="18" applyFont="1"/>
    <xf numFmtId="0" fontId="1" fillId="3" borderId="45" xfId="18" applyFont="1" applyFill="1" applyBorder="1"/>
    <xf numFmtId="0" fontId="10" fillId="0" borderId="7" xfId="15" applyFont="1" applyBorder="1" applyAlignment="1">
      <alignment vertical="center"/>
    </xf>
    <xf numFmtId="0" fontId="10" fillId="0" borderId="11" xfId="15" applyFont="1" applyBorder="1" applyAlignment="1">
      <alignment vertical="center"/>
    </xf>
    <xf numFmtId="0" fontId="10" fillId="0" borderId="6" xfId="15" applyFont="1" applyBorder="1" applyAlignment="1">
      <alignment vertical="center"/>
    </xf>
    <xf numFmtId="0" fontId="10" fillId="0" borderId="18" xfId="15" applyFont="1" applyBorder="1" applyAlignment="1">
      <alignment vertical="center"/>
    </xf>
    <xf numFmtId="0" fontId="10" fillId="0" borderId="9" xfId="15" applyFont="1" applyBorder="1" applyAlignment="1">
      <alignment vertical="center"/>
    </xf>
    <xf numFmtId="0" fontId="10" fillId="0" borderId="55" xfId="15" applyFont="1" applyBorder="1" applyAlignment="1">
      <alignment vertical="center"/>
    </xf>
    <xf numFmtId="0" fontId="10" fillId="0" borderId="8" xfId="15" applyFont="1" applyBorder="1" applyAlignment="1">
      <alignment vertical="center"/>
    </xf>
    <xf numFmtId="0" fontId="22" fillId="0" borderId="9" xfId="15" applyFont="1" applyBorder="1" applyAlignment="1">
      <alignment vertical="center"/>
    </xf>
    <xf numFmtId="22" fontId="22" fillId="0" borderId="9" xfId="15" applyNumberFormat="1" applyFont="1" applyBorder="1" applyAlignment="1">
      <alignment vertical="center"/>
    </xf>
    <xf numFmtId="14" fontId="22" fillId="0" borderId="9" xfId="15" applyNumberFormat="1" applyFont="1" applyBorder="1" applyAlignment="1">
      <alignment vertical="center"/>
    </xf>
    <xf numFmtId="0" fontId="10" fillId="0" borderId="56" xfId="15" applyFont="1" applyBorder="1" applyAlignment="1">
      <alignment vertical="center"/>
    </xf>
    <xf numFmtId="0" fontId="10" fillId="0" borderId="45" xfId="15" applyFont="1" applyBorder="1" applyAlignment="1">
      <alignment vertical="center"/>
    </xf>
    <xf numFmtId="0" fontId="9" fillId="9" borderId="45" xfId="20" applyFont="1" applyFill="1" applyBorder="1" applyAlignment="1">
      <alignment horizontal="center" vertical="center" wrapText="1"/>
    </xf>
    <xf numFmtId="0" fontId="28" fillId="0" borderId="0" xfId="23"/>
    <xf numFmtId="175" fontId="29" fillId="14" borderId="10" xfId="24" applyNumberFormat="1" applyFont="1" applyFill="1" applyBorder="1" applyAlignment="1" applyProtection="1">
      <alignment vertical="center" wrapText="1"/>
    </xf>
    <xf numFmtId="175" fontId="29" fillId="14" borderId="10" xfId="24" applyNumberFormat="1" applyFont="1" applyFill="1" applyBorder="1" applyAlignment="1" applyProtection="1">
      <alignment horizontal="center" vertical="center" wrapText="1"/>
    </xf>
    <xf numFmtId="175" fontId="29" fillId="14" borderId="10" xfId="24" applyNumberFormat="1" applyFont="1" applyFill="1" applyBorder="1" applyAlignment="1" applyProtection="1">
      <alignment horizontal="center" vertical="center"/>
    </xf>
    <xf numFmtId="9" fontId="29" fillId="14" borderId="10" xfId="24" applyNumberFormat="1" applyFont="1" applyFill="1" applyBorder="1" applyAlignment="1" applyProtection="1">
      <alignment horizontal="center" vertical="center" wrapText="1"/>
    </xf>
    <xf numFmtId="175" fontId="19" fillId="10" borderId="10" xfId="24" applyNumberFormat="1" applyFont="1" applyFill="1" applyBorder="1" applyAlignment="1" applyProtection="1">
      <alignment vertical="top" wrapText="1"/>
    </xf>
    <xf numFmtId="175" fontId="19" fillId="10" borderId="10" xfId="24" applyNumberFormat="1" applyFont="1" applyFill="1" applyBorder="1" applyAlignment="1" applyProtection="1">
      <alignment horizontal="right" vertical="top" wrapText="1"/>
    </xf>
    <xf numFmtId="175" fontId="19" fillId="14" borderId="10" xfId="24" applyNumberFormat="1" applyFont="1" applyFill="1" applyBorder="1" applyAlignment="1" applyProtection="1">
      <alignment horizontal="right" vertical="top"/>
    </xf>
    <xf numFmtId="9" fontId="19" fillId="14" borderId="10" xfId="24" applyNumberFormat="1" applyFont="1" applyFill="1" applyBorder="1" applyAlignment="1" applyProtection="1">
      <alignment horizontal="right" vertical="top"/>
    </xf>
    <xf numFmtId="175" fontId="29" fillId="14" borderId="10" xfId="24" applyNumberFormat="1" applyFont="1" applyFill="1" applyBorder="1" applyAlignment="1" applyProtection="1">
      <alignment vertical="top"/>
    </xf>
    <xf numFmtId="175" fontId="19" fillId="0" borderId="10" xfId="24" applyNumberFormat="1" applyFont="1" applyFill="1" applyBorder="1" applyAlignment="1" applyProtection="1">
      <alignment vertical="top"/>
    </xf>
    <xf numFmtId="175" fontId="30" fillId="14" borderId="10" xfId="24" applyNumberFormat="1" applyFont="1" applyFill="1" applyBorder="1" applyAlignment="1">
      <alignment horizontal="right"/>
    </xf>
    <xf numFmtId="175" fontId="19" fillId="0" borderId="10" xfId="24" applyNumberFormat="1" applyFont="1" applyFill="1" applyBorder="1" applyAlignment="1" applyProtection="1">
      <alignment horizontal="right" vertical="top"/>
    </xf>
    <xf numFmtId="174" fontId="19" fillId="0" borderId="10" xfId="24" applyNumberFormat="1" applyFont="1" applyFill="1" applyBorder="1" applyAlignment="1" applyProtection="1">
      <alignment horizontal="right" vertical="top"/>
    </xf>
    <xf numFmtId="175" fontId="19" fillId="0" borderId="10" xfId="24" applyNumberFormat="1" applyFont="1" applyFill="1" applyBorder="1" applyAlignment="1" applyProtection="1">
      <alignment vertical="top" wrapText="1"/>
    </xf>
    <xf numFmtId="10" fontId="19" fillId="14" borderId="10" xfId="24" applyNumberFormat="1" applyFont="1" applyFill="1" applyBorder="1" applyAlignment="1" applyProtection="1">
      <alignment horizontal="right" vertical="top"/>
    </xf>
    <xf numFmtId="10" fontId="19" fillId="0" borderId="10" xfId="24" applyNumberFormat="1" applyFont="1" applyFill="1" applyBorder="1" applyAlignment="1" applyProtection="1">
      <alignment horizontal="right" vertical="top"/>
    </xf>
    <xf numFmtId="164" fontId="19" fillId="14" borderId="10" xfId="24" applyNumberFormat="1" applyFont="1" applyFill="1" applyBorder="1" applyAlignment="1" applyProtection="1">
      <alignment horizontal="right" vertical="top"/>
    </xf>
    <xf numFmtId="174" fontId="19" fillId="14" borderId="10" xfId="24" applyFont="1" applyFill="1" applyBorder="1" applyAlignment="1" applyProtection="1">
      <alignment horizontal="right" vertical="top"/>
    </xf>
    <xf numFmtId="2" fontId="19" fillId="0" borderId="10" xfId="23" applyNumberFormat="1" applyFont="1" applyBorder="1" applyAlignment="1">
      <alignment horizontal="right"/>
    </xf>
    <xf numFmtId="175" fontId="29" fillId="0" borderId="10" xfId="24" applyNumberFormat="1" applyFont="1" applyFill="1" applyBorder="1" applyAlignment="1" applyProtection="1">
      <alignment vertical="top"/>
    </xf>
    <xf numFmtId="10" fontId="29" fillId="14" borderId="10" xfId="24" applyNumberFormat="1" applyFont="1" applyFill="1" applyBorder="1" applyAlignment="1" applyProtection="1">
      <alignment horizontal="right" vertical="top"/>
    </xf>
    <xf numFmtId="175" fontId="19" fillId="0" borderId="25" xfId="24" applyNumberFormat="1" applyFont="1" applyFill="1" applyBorder="1" applyAlignment="1" applyProtection="1">
      <alignment vertical="top"/>
    </xf>
    <xf numFmtId="0" fontId="28" fillId="0" borderId="25" xfId="23" applyBorder="1"/>
    <xf numFmtId="0" fontId="28" fillId="0" borderId="30" xfId="23" applyBorder="1"/>
    <xf numFmtId="0" fontId="28" fillId="0" borderId="21" xfId="23" applyBorder="1"/>
    <xf numFmtId="2" fontId="28" fillId="0" borderId="21" xfId="23" applyNumberFormat="1" applyBorder="1"/>
    <xf numFmtId="0" fontId="31" fillId="0" borderId="0" xfId="27"/>
    <xf numFmtId="175" fontId="29" fillId="14" borderId="10" xfId="28" applyNumberFormat="1" applyFont="1" applyFill="1" applyBorder="1" applyAlignment="1" applyProtection="1">
      <alignment vertical="top" wrapText="1"/>
    </xf>
    <xf numFmtId="175" fontId="29" fillId="14" borderId="10" xfId="28" applyNumberFormat="1" applyFont="1" applyFill="1" applyBorder="1" applyAlignment="1" applyProtection="1">
      <alignment horizontal="center" vertical="top" wrapText="1"/>
    </xf>
    <xf numFmtId="175" fontId="19" fillId="10" borderId="10" xfId="28" applyNumberFormat="1" applyFont="1" applyFill="1" applyBorder="1" applyAlignment="1" applyProtection="1">
      <alignment vertical="top" wrapText="1"/>
    </xf>
    <xf numFmtId="175" fontId="19" fillId="15" borderId="10" xfId="28" applyNumberFormat="1" applyFont="1" applyFill="1" applyBorder="1" applyAlignment="1" applyProtection="1">
      <alignment horizontal="right" vertical="top"/>
    </xf>
    <xf numFmtId="177" fontId="19" fillId="16" borderId="10" xfId="28" applyNumberFormat="1" applyFont="1" applyFill="1" applyBorder="1" applyAlignment="1" applyProtection="1">
      <alignment horizontal="right" vertical="top"/>
    </xf>
    <xf numFmtId="175" fontId="19" fillId="0" borderId="10" xfId="28" applyNumberFormat="1" applyFont="1" applyFill="1" applyBorder="1" applyAlignment="1" applyProtection="1">
      <alignment vertical="top"/>
    </xf>
    <xf numFmtId="175" fontId="30" fillId="16" borderId="10" xfId="28" applyNumberFormat="1" applyFont="1" applyFill="1" applyBorder="1" applyAlignment="1">
      <alignment horizontal="right"/>
    </xf>
    <xf numFmtId="177" fontId="19" fillId="3" borderId="10" xfId="28" applyNumberFormat="1" applyFont="1" applyFill="1" applyBorder="1" applyAlignment="1" applyProtection="1">
      <alignment horizontal="right" vertical="top"/>
    </xf>
    <xf numFmtId="175" fontId="19" fillId="17" borderId="10" xfId="28" applyNumberFormat="1" applyFont="1" applyFill="1" applyBorder="1" applyAlignment="1" applyProtection="1">
      <alignment horizontal="right" vertical="top"/>
    </xf>
    <xf numFmtId="177" fontId="19" fillId="17" borderId="10" xfId="28" applyNumberFormat="1" applyFont="1" applyFill="1" applyBorder="1" applyAlignment="1" applyProtection="1">
      <alignment horizontal="right" vertical="top"/>
    </xf>
    <xf numFmtId="175" fontId="19" fillId="0" borderId="10" xfId="28" applyNumberFormat="1" applyFont="1" applyFill="1" applyBorder="1" applyAlignment="1" applyProtection="1">
      <alignment vertical="top" wrapText="1"/>
    </xf>
    <xf numFmtId="1" fontId="19" fillId="16" borderId="10" xfId="28" applyNumberFormat="1" applyFont="1" applyFill="1" applyBorder="1" applyAlignment="1" applyProtection="1">
      <alignment horizontal="right" vertical="top"/>
    </xf>
    <xf numFmtId="175" fontId="19" fillId="3" borderId="10" xfId="28" applyNumberFormat="1" applyFont="1" applyFill="1" applyBorder="1" applyAlignment="1" applyProtection="1">
      <alignment horizontal="right" vertical="top"/>
    </xf>
    <xf numFmtId="175" fontId="19" fillId="18" borderId="10" xfId="28" applyNumberFormat="1" applyFont="1" applyFill="1" applyBorder="1" applyAlignment="1" applyProtection="1">
      <alignment horizontal="right" vertical="top"/>
    </xf>
    <xf numFmtId="10" fontId="19" fillId="3" borderId="10" xfId="28" applyNumberFormat="1" applyFont="1" applyFill="1" applyBorder="1" applyAlignment="1" applyProtection="1">
      <alignment horizontal="right" vertical="top"/>
    </xf>
    <xf numFmtId="10" fontId="30" fillId="18" borderId="10" xfId="29" applyNumberFormat="1" applyFont="1" applyFill="1" applyBorder="1" applyAlignment="1" applyProtection="1">
      <alignment horizontal="right" vertical="top"/>
    </xf>
    <xf numFmtId="175" fontId="19" fillId="16" borderId="10" xfId="28" applyNumberFormat="1" applyFont="1" applyFill="1" applyBorder="1" applyAlignment="1" applyProtection="1">
      <alignment horizontal="right" vertical="top"/>
    </xf>
    <xf numFmtId="174" fontId="19" fillId="16" borderId="10" xfId="28" applyNumberFormat="1" applyFont="1" applyFill="1" applyBorder="1" applyAlignment="1" applyProtection="1">
      <alignment horizontal="right" vertical="top"/>
    </xf>
    <xf numFmtId="175" fontId="19" fillId="0" borderId="27" xfId="28" applyNumberFormat="1" applyFont="1" applyFill="1" applyBorder="1" applyAlignment="1" applyProtection="1">
      <alignment vertical="top"/>
    </xf>
    <xf numFmtId="175" fontId="19" fillId="16" borderId="27" xfId="28" applyNumberFormat="1" applyFont="1" applyFill="1" applyBorder="1" applyAlignment="1" applyProtection="1">
      <alignment horizontal="right" vertical="top"/>
    </xf>
    <xf numFmtId="174" fontId="19" fillId="16" borderId="35" xfId="28" applyNumberFormat="1" applyFont="1" applyFill="1" applyBorder="1" applyAlignment="1" applyProtection="1">
      <alignment horizontal="right" vertical="top"/>
    </xf>
    <xf numFmtId="175" fontId="29" fillId="0" borderId="10" xfId="28" applyNumberFormat="1" applyFont="1" applyFill="1" applyBorder="1" applyAlignment="1" applyProtection="1">
      <alignment vertical="top"/>
    </xf>
    <xf numFmtId="0" fontId="32" fillId="0" borderId="0" xfId="31" applyFont="1" applyProtection="1">
      <protection locked="0"/>
    </xf>
    <xf numFmtId="9" fontId="32" fillId="0" borderId="0" xfId="32" applyFont="1" applyProtection="1"/>
    <xf numFmtId="0" fontId="32" fillId="0" borderId="0" xfId="31" applyFont="1" applyProtection="1"/>
    <xf numFmtId="0" fontId="32" fillId="0" borderId="0" xfId="31" applyFont="1" applyBorder="1" applyProtection="1">
      <protection locked="0"/>
    </xf>
    <xf numFmtId="3" fontId="32" fillId="0" borderId="0" xfId="31" applyNumberFormat="1" applyFont="1" applyProtection="1">
      <protection locked="0"/>
    </xf>
    <xf numFmtId="9" fontId="36" fillId="0" borderId="10" xfId="32" applyFont="1" applyBorder="1" applyProtection="1"/>
    <xf numFmtId="0" fontId="36" fillId="0" borderId="10" xfId="31" applyFont="1" applyBorder="1" applyProtection="1"/>
    <xf numFmtId="10" fontId="36" fillId="0" borderId="10" xfId="32" applyNumberFormat="1" applyFont="1" applyBorder="1" applyProtection="1"/>
    <xf numFmtId="176" fontId="32" fillId="0" borderId="0" xfId="31" applyNumberFormat="1" applyFont="1" applyProtection="1">
      <protection locked="0"/>
    </xf>
    <xf numFmtId="3" fontId="36" fillId="0" borderId="0" xfId="33" applyNumberFormat="1" applyFont="1" applyFill="1" applyBorder="1" applyProtection="1"/>
    <xf numFmtId="176" fontId="36" fillId="0" borderId="0" xfId="33" applyNumberFormat="1" applyFont="1" applyFill="1" applyBorder="1" applyProtection="1"/>
    <xf numFmtId="9" fontId="36" fillId="0" borderId="0" xfId="32" applyFont="1" applyBorder="1" applyProtection="1"/>
    <xf numFmtId="10" fontId="36" fillId="0" borderId="0" xfId="32" applyNumberFormat="1" applyFont="1" applyBorder="1" applyProtection="1"/>
    <xf numFmtId="176" fontId="32" fillId="0" borderId="0" xfId="31" applyNumberFormat="1" applyFont="1" applyBorder="1" applyProtection="1">
      <protection locked="0"/>
    </xf>
    <xf numFmtId="0" fontId="36" fillId="22" borderId="59" xfId="31" applyFont="1" applyFill="1" applyBorder="1" applyProtection="1">
      <protection locked="0"/>
    </xf>
    <xf numFmtId="9" fontId="32" fillId="0" borderId="0" xfId="32" applyFont="1" applyBorder="1" applyProtection="1">
      <protection locked="0"/>
    </xf>
    <xf numFmtId="0" fontId="35" fillId="23" borderId="59" xfId="31" applyFont="1" applyFill="1" applyBorder="1" applyProtection="1">
      <protection locked="0"/>
    </xf>
    <xf numFmtId="0" fontId="36" fillId="0" borderId="0" xfId="31" applyFont="1" applyProtection="1">
      <protection locked="0"/>
    </xf>
    <xf numFmtId="0" fontId="36" fillId="22" borderId="0" xfId="31" applyFont="1" applyFill="1" applyProtection="1">
      <protection locked="0"/>
    </xf>
    <xf numFmtId="0" fontId="36" fillId="0" borderId="59" xfId="31" applyFont="1" applyBorder="1" applyProtection="1">
      <protection locked="0"/>
    </xf>
    <xf numFmtId="176" fontId="36" fillId="0" borderId="59" xfId="33" applyNumberFormat="1" applyFont="1" applyBorder="1" applyProtection="1"/>
    <xf numFmtId="0" fontId="35" fillId="20" borderId="59" xfId="31" applyFont="1" applyFill="1" applyBorder="1" applyProtection="1">
      <protection locked="0"/>
    </xf>
    <xf numFmtId="176" fontId="35" fillId="20" borderId="59" xfId="33" applyNumberFormat="1" applyFont="1" applyFill="1" applyBorder="1" applyProtection="1"/>
    <xf numFmtId="176" fontId="36" fillId="0" borderId="59" xfId="33" applyNumberFormat="1" applyFont="1" applyBorder="1" applyProtection="1">
      <protection locked="0"/>
    </xf>
    <xf numFmtId="0" fontId="36" fillId="20" borderId="59" xfId="31" applyFont="1" applyFill="1" applyBorder="1" applyProtection="1">
      <protection locked="0"/>
    </xf>
    <xf numFmtId="178" fontId="36" fillId="3" borderId="59" xfId="31" applyNumberFormat="1" applyFont="1" applyFill="1" applyBorder="1" applyAlignment="1" applyProtection="1">
      <alignment horizontal="right"/>
    </xf>
    <xf numFmtId="0" fontId="36" fillId="3" borderId="59" xfId="31" applyNumberFormat="1" applyFont="1" applyFill="1" applyBorder="1" applyAlignment="1" applyProtection="1">
      <alignment horizontal="right"/>
    </xf>
    <xf numFmtId="0" fontId="36" fillId="0" borderId="0" xfId="31" applyFont="1" applyBorder="1" applyProtection="1">
      <protection locked="0"/>
    </xf>
    <xf numFmtId="0" fontId="35" fillId="22" borderId="0" xfId="31" applyFont="1" applyFill="1" applyProtection="1">
      <protection locked="0"/>
    </xf>
    <xf numFmtId="0" fontId="38" fillId="23" borderId="59" xfId="31" applyFont="1" applyFill="1" applyBorder="1" applyProtection="1">
      <protection locked="0"/>
    </xf>
    <xf numFmtId="2" fontId="36" fillId="0" borderId="59" xfId="31" applyNumberFormat="1" applyFont="1" applyBorder="1" applyProtection="1"/>
    <xf numFmtId="10" fontId="36" fillId="0" borderId="59" xfId="32" applyNumberFormat="1" applyFont="1" applyBorder="1" applyProtection="1"/>
    <xf numFmtId="0" fontId="36" fillId="0" borderId="59" xfId="31" applyNumberFormat="1" applyFont="1" applyBorder="1" applyProtection="1"/>
    <xf numFmtId="9" fontId="36" fillId="22" borderId="59" xfId="32" applyFont="1" applyFill="1" applyBorder="1" applyProtection="1">
      <protection locked="0"/>
    </xf>
    <xf numFmtId="165" fontId="36" fillId="3" borderId="59" xfId="31" applyNumberFormat="1" applyFont="1" applyFill="1" applyBorder="1" applyProtection="1">
      <protection locked="0"/>
    </xf>
    <xf numFmtId="0" fontId="36" fillId="3" borderId="59" xfId="31" applyNumberFormat="1" applyFont="1" applyFill="1" applyBorder="1" applyProtection="1">
      <protection locked="0"/>
    </xf>
    <xf numFmtId="0" fontId="38" fillId="0" borderId="0" xfId="31" applyFont="1"/>
    <xf numFmtId="0" fontId="36" fillId="0" borderId="0" xfId="31" applyFont="1" applyAlignment="1">
      <alignment horizontal="center"/>
    </xf>
    <xf numFmtId="0" fontId="36" fillId="0" borderId="59" xfId="31" applyFont="1" applyBorder="1"/>
    <xf numFmtId="176" fontId="36" fillId="0" borderId="59" xfId="31" applyNumberFormat="1" applyFont="1" applyBorder="1" applyAlignment="1">
      <alignment horizontal="center"/>
    </xf>
    <xf numFmtId="0" fontId="36" fillId="0" borderId="59" xfId="31" applyFont="1" applyBorder="1" applyAlignment="1">
      <alignment horizontal="center"/>
    </xf>
    <xf numFmtId="0" fontId="35" fillId="21" borderId="59" xfId="31" applyFont="1" applyFill="1" applyBorder="1"/>
    <xf numFmtId="0" fontId="35" fillId="21" borderId="59" xfId="31" applyFont="1" applyFill="1" applyBorder="1" applyAlignment="1">
      <alignment horizontal="center"/>
    </xf>
    <xf numFmtId="0" fontId="35" fillId="0" borderId="59" xfId="31" applyFont="1" applyBorder="1"/>
    <xf numFmtId="179" fontId="36" fillId="0" borderId="59" xfId="31" applyNumberFormat="1" applyFont="1" applyBorder="1" applyAlignment="1">
      <alignment horizontal="center"/>
    </xf>
    <xf numFmtId="0" fontId="35" fillId="21" borderId="59" xfId="31" applyFont="1" applyFill="1" applyBorder="1" applyAlignment="1">
      <alignment wrapText="1"/>
    </xf>
    <xf numFmtId="179" fontId="35" fillId="21" borderId="59" xfId="31" applyNumberFormat="1" applyFont="1" applyFill="1" applyBorder="1" applyAlignment="1">
      <alignment horizontal="center"/>
    </xf>
    <xf numFmtId="0" fontId="35" fillId="0" borderId="59" xfId="31" applyFont="1" applyBorder="1" applyAlignment="1">
      <alignment wrapText="1"/>
    </xf>
    <xf numFmtId="179" fontId="35" fillId="0" borderId="59" xfId="31" applyNumberFormat="1" applyFont="1" applyBorder="1" applyAlignment="1">
      <alignment horizontal="center"/>
    </xf>
    <xf numFmtId="49" fontId="30" fillId="0" borderId="0" xfId="35" applyNumberFormat="1" applyFont="1" applyAlignment="1">
      <alignment horizontal="center"/>
    </xf>
    <xf numFmtId="49" fontId="43" fillId="25" borderId="10" xfId="35" applyNumberFormat="1" applyFont="1" applyFill="1" applyBorder="1" applyAlignment="1">
      <alignment horizontal="center" wrapText="1"/>
    </xf>
    <xf numFmtId="49" fontId="43" fillId="25" borderId="10" xfId="35" applyNumberFormat="1" applyFont="1" applyFill="1" applyBorder="1" applyAlignment="1">
      <alignment horizontal="center" vertical="center" wrapText="1"/>
    </xf>
    <xf numFmtId="17" fontId="30" fillId="0" borderId="10" xfId="35" quotePrefix="1" applyNumberFormat="1" applyFont="1" applyBorder="1" applyAlignment="1">
      <alignment horizontal="center"/>
    </xf>
    <xf numFmtId="0" fontId="30" fillId="3" borderId="10" xfId="35" quotePrefix="1" applyNumberFormat="1" applyFont="1" applyFill="1" applyBorder="1" applyAlignment="1">
      <alignment horizontal="center"/>
    </xf>
    <xf numFmtId="1" fontId="30" fillId="3" borderId="10" xfId="35" applyNumberFormat="1" applyFont="1" applyFill="1" applyBorder="1" applyAlignment="1">
      <alignment horizontal="center" wrapText="1"/>
    </xf>
    <xf numFmtId="180" fontId="44" fillId="26" borderId="10" xfId="35" applyNumberFormat="1" applyFont="1" applyFill="1" applyBorder="1" applyAlignment="1">
      <alignment horizontal="left" vertical="center"/>
    </xf>
    <xf numFmtId="180" fontId="44" fillId="26" borderId="10" xfId="35" applyNumberFormat="1" applyFont="1" applyFill="1" applyBorder="1" applyAlignment="1">
      <alignment vertical="center"/>
    </xf>
    <xf numFmtId="180" fontId="44" fillId="26" borderId="37" xfId="35" applyNumberFormat="1" applyFont="1" applyFill="1" applyBorder="1" applyAlignment="1">
      <alignment vertical="center"/>
    </xf>
    <xf numFmtId="0" fontId="9" fillId="9" borderId="32" xfId="20" applyFont="1" applyFill="1" applyBorder="1" applyAlignment="1">
      <alignment horizontal="left" vertical="center"/>
    </xf>
    <xf numFmtId="0" fontId="9" fillId="9" borderId="48" xfId="20" applyFont="1" applyFill="1" applyBorder="1" applyAlignment="1">
      <alignment horizontal="left" vertical="center"/>
    </xf>
    <xf numFmtId="0" fontId="44" fillId="24" borderId="26" xfId="0" applyFont="1" applyFill="1" applyBorder="1" applyAlignment="1">
      <alignment vertical="center" wrapText="1"/>
    </xf>
    <xf numFmtId="0" fontId="44" fillId="24" borderId="45" xfId="0" applyFont="1" applyFill="1" applyBorder="1" applyAlignment="1">
      <alignment vertical="center" wrapText="1"/>
    </xf>
    <xf numFmtId="0" fontId="44" fillId="24" borderId="10" xfId="0" applyFont="1" applyFill="1" applyBorder="1" applyAlignment="1">
      <alignment horizontal="center" vertical="center" wrapText="1"/>
    </xf>
    <xf numFmtId="17" fontId="30" fillId="0" borderId="45" xfId="35" quotePrefix="1" applyNumberFormat="1" applyFont="1" applyBorder="1" applyAlignment="1">
      <alignment horizontal="right" vertical="center"/>
    </xf>
    <xf numFmtId="181" fontId="30" fillId="0" borderId="10" xfId="30" applyNumberFormat="1" applyFont="1" applyBorder="1" applyAlignment="1">
      <alignment horizontal="right" vertical="center" wrapText="1"/>
    </xf>
    <xf numFmtId="2" fontId="30" fillId="24" borderId="10" xfId="10" applyNumberFormat="1" applyFont="1" applyFill="1" applyBorder="1" applyAlignment="1">
      <alignment horizontal="right" vertical="center" wrapText="1"/>
    </xf>
    <xf numFmtId="182" fontId="30" fillId="0" borderId="10" xfId="30" applyNumberFormat="1" applyFont="1" applyBorder="1" applyAlignment="1">
      <alignment horizontal="right" vertical="center" wrapText="1"/>
    </xf>
    <xf numFmtId="181" fontId="30" fillId="0" borderId="46" xfId="30" applyNumberFormat="1" applyFont="1" applyBorder="1" applyAlignment="1">
      <alignment horizontal="right" vertical="center" wrapText="1"/>
    </xf>
    <xf numFmtId="17" fontId="30" fillId="24" borderId="45" xfId="0" applyNumberFormat="1" applyFont="1" applyFill="1" applyBorder="1" applyAlignment="1">
      <alignment vertical="center" wrapText="1"/>
    </xf>
    <xf numFmtId="17" fontId="30" fillId="12" borderId="45" xfId="35" applyNumberFormat="1" applyFont="1" applyFill="1" applyBorder="1" applyAlignment="1">
      <alignment horizontal="center" vertical="center"/>
    </xf>
    <xf numFmtId="181" fontId="30" fillId="0" borderId="10" xfId="10" applyNumberFormat="1" applyFont="1" applyBorder="1" applyAlignment="1">
      <alignment horizontal="right" vertical="center" wrapText="1"/>
    </xf>
    <xf numFmtId="0" fontId="30" fillId="0" borderId="10" xfId="0" applyFont="1" applyBorder="1" applyAlignment="1">
      <alignment horizontal="right" vertical="center" wrapText="1"/>
    </xf>
    <xf numFmtId="0" fontId="30" fillId="0" borderId="46" xfId="0" applyFont="1" applyBorder="1" applyAlignment="1">
      <alignment horizontal="right" vertical="center" wrapText="1"/>
    </xf>
    <xf numFmtId="0" fontId="46" fillId="24" borderId="45" xfId="0" applyFont="1" applyFill="1" applyBorder="1" applyAlignment="1">
      <alignment vertical="center" wrapText="1"/>
    </xf>
    <xf numFmtId="167" fontId="30" fillId="24" borderId="10" xfId="10" applyFont="1" applyFill="1" applyBorder="1" applyAlignment="1">
      <alignment horizontal="right" vertical="center"/>
    </xf>
    <xf numFmtId="167" fontId="30" fillId="0" borderId="10" xfId="10" applyFont="1" applyBorder="1" applyAlignment="1">
      <alignment horizontal="right" vertical="center" wrapText="1"/>
    </xf>
    <xf numFmtId="175" fontId="30" fillId="0" borderId="10" xfId="10" applyNumberFormat="1" applyFont="1" applyBorder="1" applyAlignment="1">
      <alignment horizontal="right" vertical="center" wrapText="1"/>
    </xf>
    <xf numFmtId="175" fontId="30" fillId="0" borderId="46" xfId="10" applyNumberFormat="1" applyFont="1" applyBorder="1" applyAlignment="1">
      <alignment horizontal="right" vertical="center" wrapText="1"/>
    </xf>
    <xf numFmtId="175" fontId="30" fillId="24" borderId="10" xfId="10" applyNumberFormat="1" applyFont="1" applyFill="1" applyBorder="1" applyAlignment="1">
      <alignment horizontal="right" vertical="center" wrapText="1"/>
    </xf>
    <xf numFmtId="175" fontId="30" fillId="24" borderId="46" xfId="10" applyNumberFormat="1" applyFont="1" applyFill="1" applyBorder="1" applyAlignment="1">
      <alignment horizontal="right" vertical="center" wrapText="1"/>
    </xf>
    <xf numFmtId="0" fontId="44" fillId="24" borderId="45" xfId="0" applyFont="1" applyFill="1" applyBorder="1" applyAlignment="1">
      <alignment vertical="center"/>
    </xf>
    <xf numFmtId="167" fontId="30" fillId="24" borderId="10" xfId="10" applyFont="1" applyFill="1" applyBorder="1" applyAlignment="1">
      <alignment horizontal="right" vertical="center" wrapText="1"/>
    </xf>
    <xf numFmtId="167" fontId="30" fillId="0" borderId="46" xfId="10" applyFont="1" applyBorder="1" applyAlignment="1">
      <alignment horizontal="right" vertical="center" wrapText="1"/>
    </xf>
    <xf numFmtId="167" fontId="30" fillId="24" borderId="48" xfId="10" applyFont="1" applyFill="1" applyBorder="1" applyAlignment="1">
      <alignment horizontal="right" vertical="center" wrapText="1"/>
    </xf>
    <xf numFmtId="167" fontId="30" fillId="0" borderId="48" xfId="10" applyFont="1" applyBorder="1" applyAlignment="1">
      <alignment horizontal="right" vertical="center" wrapText="1"/>
    </xf>
    <xf numFmtId="167" fontId="30" fillId="0" borderId="49" xfId="10" applyFont="1" applyBorder="1" applyAlignment="1">
      <alignment horizontal="right" vertical="center" wrapText="1"/>
    </xf>
    <xf numFmtId="0" fontId="44" fillId="0" borderId="30" xfId="0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 wrapText="1"/>
    </xf>
    <xf numFmtId="2" fontId="30" fillId="0" borderId="10" xfId="10" applyNumberFormat="1" applyFont="1" applyBorder="1" applyAlignment="1">
      <alignment horizontal="right" vertical="center"/>
    </xf>
    <xf numFmtId="2" fontId="30" fillId="0" borderId="10" xfId="36" applyNumberFormat="1" applyFont="1" applyBorder="1" applyAlignment="1">
      <alignment vertical="center"/>
    </xf>
    <xf numFmtId="1" fontId="30" fillId="0" borderId="10" xfId="10" applyNumberFormat="1" applyFont="1" applyBorder="1" applyAlignment="1">
      <alignment horizontal="right" vertical="center"/>
    </xf>
    <xf numFmtId="1" fontId="30" fillId="0" borderId="10" xfId="0" applyNumberFormat="1" applyFont="1" applyBorder="1" applyAlignment="1">
      <alignment horizontal="right" vertical="center"/>
    </xf>
    <xf numFmtId="0" fontId="44" fillId="0" borderId="2" xfId="36" applyFont="1" applyBorder="1" applyAlignment="1">
      <alignment horizontal="left" vertical="center"/>
    </xf>
    <xf numFmtId="0" fontId="44" fillId="0" borderId="57" xfId="36" applyFont="1" applyBorder="1" applyAlignment="1">
      <alignment horizontal="left" vertical="center"/>
    </xf>
    <xf numFmtId="2" fontId="30" fillId="24" borderId="10" xfId="10" applyNumberFormat="1" applyFont="1" applyFill="1" applyBorder="1" applyAlignment="1">
      <alignment horizontal="right" vertical="center"/>
    </xf>
    <xf numFmtId="0" fontId="30" fillId="0" borderId="46" xfId="0" applyFont="1" applyBorder="1" applyAlignment="1">
      <alignment horizontal="right" vertical="center"/>
    </xf>
    <xf numFmtId="2" fontId="30" fillId="0" borderId="10" xfId="0" applyNumberFormat="1" applyFont="1" applyBorder="1" applyAlignment="1">
      <alignment horizontal="right" vertical="center"/>
    </xf>
    <xf numFmtId="2" fontId="30" fillId="0" borderId="46" xfId="0" applyNumberFormat="1" applyFont="1" applyBorder="1" applyAlignment="1">
      <alignment horizontal="right" vertical="center"/>
    </xf>
    <xf numFmtId="0" fontId="9" fillId="9" borderId="59" xfId="20" applyFont="1" applyFill="1" applyBorder="1" applyAlignment="1">
      <alignment horizontal="left" vertical="center"/>
    </xf>
    <xf numFmtId="0" fontId="9" fillId="9" borderId="59" xfId="20" applyFont="1" applyFill="1" applyBorder="1" applyAlignment="1">
      <alignment horizontal="center" vertical="center"/>
    </xf>
    <xf numFmtId="0" fontId="4" fillId="9" borderId="59" xfId="21" applyFont="1" applyFill="1" applyBorder="1" applyAlignment="1">
      <alignment horizontal="center" vertical="center" wrapText="1"/>
    </xf>
    <xf numFmtId="0" fontId="10" fillId="0" borderId="59" xfId="15" applyFont="1" applyBorder="1" applyAlignment="1">
      <alignment vertical="center"/>
    </xf>
    <xf numFmtId="0" fontId="1" fillId="0" borderId="59" xfId="21" applyFont="1" applyBorder="1" applyAlignment="1">
      <alignment horizontal="right" vertical="center" wrapText="1"/>
    </xf>
    <xf numFmtId="9" fontId="1" fillId="0" borderId="59" xfId="22" applyFont="1" applyBorder="1" applyAlignment="1">
      <alignment horizontal="right" vertical="center" wrapText="1"/>
    </xf>
    <xf numFmtId="0" fontId="4" fillId="6" borderId="59" xfId="21" applyFont="1" applyFill="1" applyBorder="1" applyAlignment="1">
      <alignment horizontal="right" vertical="center" wrapText="1"/>
    </xf>
    <xf numFmtId="171" fontId="4" fillId="6" borderId="59" xfId="22" applyNumberFormat="1" applyFont="1" applyFill="1" applyBorder="1" applyAlignment="1">
      <alignment horizontal="right" vertical="center" wrapText="1"/>
    </xf>
    <xf numFmtId="0" fontId="22" fillId="0" borderId="7" xfId="15" applyFont="1" applyBorder="1" applyAlignment="1">
      <alignment vertical="center"/>
    </xf>
    <xf numFmtId="0" fontId="2" fillId="3" borderId="0" xfId="17" applyFill="1"/>
    <xf numFmtId="14" fontId="14" fillId="9" borderId="59" xfId="17" applyNumberFormat="1" applyFont="1" applyFill="1" applyBorder="1" applyAlignment="1">
      <alignment horizontal="left" vertical="center"/>
    </xf>
    <xf numFmtId="1" fontId="2" fillId="3" borderId="46" xfId="17" applyNumberFormat="1" applyFill="1" applyBorder="1" applyAlignment="1">
      <alignment horizontal="right" vertical="center"/>
    </xf>
    <xf numFmtId="172" fontId="1" fillId="3" borderId="59" xfId="17" applyNumberFormat="1" applyFont="1" applyFill="1" applyBorder="1"/>
    <xf numFmtId="0" fontId="14" fillId="9" borderId="31" xfId="17" applyFont="1" applyFill="1" applyBorder="1" applyAlignment="1">
      <alignment horizontal="center" vertical="center" wrapText="1"/>
    </xf>
    <xf numFmtId="0" fontId="47" fillId="3" borderId="45" xfId="17" applyFont="1" applyFill="1" applyBorder="1" applyAlignment="1">
      <alignment horizontal="center" vertical="center" wrapText="1"/>
    </xf>
    <xf numFmtId="14" fontId="47" fillId="3" borderId="59" xfId="17" applyNumberFormat="1" applyFont="1" applyFill="1" applyBorder="1" applyAlignment="1">
      <alignment horizontal="center" vertical="center" wrapText="1"/>
    </xf>
    <xf numFmtId="5" fontId="47" fillId="3" borderId="59" xfId="17" applyNumberFormat="1" applyFont="1" applyFill="1" applyBorder="1" applyAlignment="1">
      <alignment horizontal="center" vertical="center" wrapText="1"/>
    </xf>
    <xf numFmtId="0" fontId="47" fillId="3" borderId="47" xfId="17" applyFont="1" applyFill="1" applyBorder="1" applyAlignment="1">
      <alignment horizontal="center" vertical="center" wrapText="1"/>
    </xf>
    <xf numFmtId="14" fontId="47" fillId="3" borderId="48" xfId="17" applyNumberFormat="1" applyFont="1" applyFill="1" applyBorder="1" applyAlignment="1">
      <alignment horizontal="center" vertical="center" wrapText="1"/>
    </xf>
    <xf numFmtId="5" fontId="47" fillId="3" borderId="48" xfId="17" applyNumberFormat="1" applyFont="1" applyFill="1" applyBorder="1" applyAlignment="1">
      <alignment horizontal="center" vertical="center" wrapText="1"/>
    </xf>
    <xf numFmtId="0" fontId="2" fillId="3" borderId="0" xfId="17" applyFill="1" applyAlignment="1">
      <alignment wrapText="1"/>
    </xf>
    <xf numFmtId="0" fontId="2" fillId="3" borderId="0" xfId="17" applyFill="1" applyAlignment="1">
      <alignment horizontal="center"/>
    </xf>
    <xf numFmtId="1" fontId="47" fillId="3" borderId="45" xfId="17" applyNumberFormat="1" applyFont="1" applyFill="1" applyBorder="1" applyAlignment="1">
      <alignment horizontal="center" vertical="center" wrapText="1"/>
    </xf>
    <xf numFmtId="49" fontId="47" fillId="3" borderId="59" xfId="17" applyNumberFormat="1" applyFont="1" applyFill="1" applyBorder="1" applyAlignment="1">
      <alignment horizontal="center" vertical="center" wrapText="1"/>
    </xf>
    <xf numFmtId="1" fontId="47" fillId="3" borderId="47" xfId="17" applyNumberFormat="1" applyFont="1" applyFill="1" applyBorder="1" applyAlignment="1">
      <alignment horizontal="center" vertical="center" wrapText="1"/>
    </xf>
    <xf numFmtId="49" fontId="47" fillId="3" borderId="48" xfId="17" applyNumberFormat="1" applyFont="1" applyFill="1" applyBorder="1" applyAlignment="1">
      <alignment horizontal="center" vertical="center" wrapText="1"/>
    </xf>
    <xf numFmtId="0" fontId="1" fillId="3" borderId="0" xfId="37" applyFont="1" applyFill="1"/>
    <xf numFmtId="0" fontId="10" fillId="3" borderId="0" xfId="37" applyFont="1" applyFill="1"/>
    <xf numFmtId="0" fontId="10" fillId="3" borderId="0" xfId="37" applyFont="1" applyFill="1" applyAlignment="1">
      <alignment wrapText="1"/>
    </xf>
    <xf numFmtId="0" fontId="10" fillId="3" borderId="4" xfId="37" applyFont="1" applyFill="1" applyBorder="1"/>
    <xf numFmtId="0" fontId="10" fillId="3" borderId="5" xfId="37" applyFont="1" applyFill="1" applyBorder="1"/>
    <xf numFmtId="0" fontId="4" fillId="9" borderId="45" xfId="37" applyFont="1" applyFill="1" applyBorder="1" applyAlignment="1">
      <alignment horizontal="center" vertical="center" wrapText="1"/>
    </xf>
    <xf numFmtId="0" fontId="4" fillId="9" borderId="59" xfId="37" applyFont="1" applyFill="1" applyBorder="1" applyAlignment="1">
      <alignment horizontal="center" vertical="center"/>
    </xf>
    <xf numFmtId="0" fontId="4" fillId="9" borderId="46" xfId="37" applyFont="1" applyFill="1" applyBorder="1" applyAlignment="1">
      <alignment horizontal="center" vertical="center"/>
    </xf>
    <xf numFmtId="0" fontId="10" fillId="3" borderId="45" xfId="37" applyFont="1" applyFill="1" applyBorder="1"/>
    <xf numFmtId="0" fontId="1" fillId="3" borderId="59" xfId="37" applyFont="1" applyFill="1" applyBorder="1" applyAlignment="1">
      <alignment horizontal="center" vertical="center"/>
    </xf>
    <xf numFmtId="14" fontId="1" fillId="3" borderId="59" xfId="37" applyNumberFormat="1" applyFont="1" applyFill="1" applyBorder="1" applyAlignment="1">
      <alignment horizontal="center" vertical="center"/>
    </xf>
    <xf numFmtId="0" fontId="1" fillId="3" borderId="46" xfId="37" applyFont="1" applyFill="1" applyBorder="1" applyAlignment="1">
      <alignment horizontal="center" vertical="center"/>
    </xf>
    <xf numFmtId="0" fontId="10" fillId="3" borderId="47" xfId="37" applyFont="1" applyFill="1" applyBorder="1"/>
    <xf numFmtId="0" fontId="1" fillId="3" borderId="48" xfId="37" applyFont="1" applyFill="1" applyBorder="1" applyAlignment="1">
      <alignment horizontal="center" vertical="center"/>
    </xf>
    <xf numFmtId="14" fontId="1" fillId="3" borderId="48" xfId="37" applyNumberFormat="1" applyFont="1" applyFill="1" applyBorder="1" applyAlignment="1">
      <alignment horizontal="center" vertical="center"/>
    </xf>
    <xf numFmtId="0" fontId="1" fillId="3" borderId="49" xfId="37" applyFont="1" applyFill="1" applyBorder="1" applyAlignment="1">
      <alignment horizontal="center" vertical="center"/>
    </xf>
    <xf numFmtId="17" fontId="14" fillId="4" borderId="72" xfId="15" applyNumberFormat="1" applyFont="1" applyFill="1" applyBorder="1" applyAlignment="1">
      <alignment horizontal="center" vertical="center" wrapText="1"/>
    </xf>
    <xf numFmtId="17" fontId="14" fillId="4" borderId="72" xfId="15" applyNumberFormat="1" applyFont="1" applyFill="1" applyBorder="1" applyAlignment="1">
      <alignment horizontal="center" vertical="center"/>
    </xf>
    <xf numFmtId="17" fontId="14" fillId="4" borderId="71" xfId="15" applyNumberFormat="1" applyFont="1" applyFill="1" applyBorder="1" applyAlignment="1">
      <alignment horizontal="center" vertical="center"/>
    </xf>
    <xf numFmtId="0" fontId="14" fillId="4" borderId="70" xfId="15" applyFont="1" applyFill="1" applyBorder="1" applyAlignment="1">
      <alignment horizontal="center" vertical="center"/>
    </xf>
    <xf numFmtId="3" fontId="18" fillId="0" borderId="73" xfId="15" applyNumberFormat="1" applyFont="1" applyBorder="1" applyAlignment="1">
      <alignment vertical="center"/>
    </xf>
    <xf numFmtId="14" fontId="16" fillId="3" borderId="32" xfId="15" applyNumberFormat="1" applyFont="1" applyFill="1" applyBorder="1" applyAlignment="1">
      <alignment vertical="center"/>
    </xf>
    <xf numFmtId="0" fontId="16" fillId="3" borderId="32" xfId="15" applyFont="1" applyFill="1" applyBorder="1" applyAlignment="1">
      <alignment horizontal="center" vertical="center"/>
    </xf>
    <xf numFmtId="0" fontId="16" fillId="3" borderId="58" xfId="15" applyFont="1" applyFill="1" applyBorder="1" applyAlignment="1">
      <alignment vertical="center"/>
    </xf>
    <xf numFmtId="14" fontId="16" fillId="3" borderId="39" xfId="15" applyNumberFormat="1" applyFont="1" applyFill="1" applyBorder="1" applyAlignment="1">
      <alignment vertical="center"/>
    </xf>
    <xf numFmtId="0" fontId="4" fillId="9" borderId="59" xfId="18" applyFont="1" applyFill="1" applyBorder="1" applyAlignment="1">
      <alignment horizontal="left" vertical="center"/>
    </xf>
    <xf numFmtId="0" fontId="4" fillId="9" borderId="59" xfId="18" applyFont="1" applyFill="1" applyBorder="1" applyAlignment="1">
      <alignment horizontal="right" vertical="center"/>
    </xf>
    <xf numFmtId="0" fontId="25" fillId="8" borderId="59" xfId="18" applyFont="1" applyFill="1" applyBorder="1" applyAlignment="1">
      <alignment horizontal="left" vertical="center"/>
    </xf>
    <xf numFmtId="0" fontId="5" fillId="8" borderId="59" xfId="18" applyFont="1" applyFill="1" applyBorder="1" applyAlignment="1">
      <alignment horizontal="center" vertical="center"/>
    </xf>
    <xf numFmtId="0" fontId="4" fillId="9" borderId="59" xfId="18" applyFont="1" applyFill="1" applyBorder="1" applyAlignment="1">
      <alignment vertical="center"/>
    </xf>
    <xf numFmtId="0" fontId="1" fillId="3" borderId="59" xfId="18" applyFont="1" applyFill="1" applyBorder="1" applyAlignment="1">
      <alignment horizontal="right" vertical="center"/>
    </xf>
    <xf numFmtId="0" fontId="4" fillId="9" borderId="59" xfId="18" applyFont="1" applyFill="1" applyBorder="1" applyAlignment="1">
      <alignment vertical="center" wrapText="1"/>
    </xf>
    <xf numFmtId="0" fontId="1" fillId="3" borderId="59" xfId="18" applyFont="1" applyFill="1" applyBorder="1" applyAlignment="1">
      <alignment horizontal="right" vertical="center" wrapText="1"/>
    </xf>
    <xf numFmtId="14" fontId="1" fillId="3" borderId="59" xfId="18" applyNumberFormat="1" applyFont="1" applyFill="1" applyBorder="1" applyAlignment="1">
      <alignment horizontal="right" vertical="center"/>
    </xf>
    <xf numFmtId="15" fontId="1" fillId="3" borderId="59" xfId="18" applyNumberFormat="1" applyFont="1" applyFill="1" applyBorder="1" applyAlignment="1">
      <alignment horizontal="right" vertical="center"/>
    </xf>
    <xf numFmtId="22" fontId="1" fillId="3" borderId="59" xfId="18" applyNumberFormat="1" applyFont="1" applyFill="1" applyBorder="1" applyAlignment="1">
      <alignment horizontal="right" vertical="center"/>
    </xf>
    <xf numFmtId="49" fontId="44" fillId="24" borderId="75" xfId="35" applyNumberFormat="1" applyFont="1" applyFill="1" applyBorder="1" applyAlignment="1">
      <alignment horizontal="right" vertical="center" wrapText="1"/>
    </xf>
    <xf numFmtId="49" fontId="44" fillId="24" borderId="10" xfId="35" applyNumberFormat="1" applyFont="1" applyFill="1" applyBorder="1" applyAlignment="1">
      <alignment horizontal="right" vertical="center" wrapText="1"/>
    </xf>
    <xf numFmtId="3" fontId="44" fillId="24" borderId="10" xfId="35" applyNumberFormat="1" applyFont="1" applyFill="1" applyBorder="1" applyAlignment="1">
      <alignment horizontal="right" vertical="center" wrapText="1"/>
    </xf>
    <xf numFmtId="0" fontId="10" fillId="3" borderId="0" xfId="38" applyFont="1" applyFill="1" applyProtection="1">
      <protection hidden="1"/>
    </xf>
    <xf numFmtId="0" fontId="10" fillId="3" borderId="0" xfId="38" applyFont="1" applyFill="1" applyAlignment="1" applyProtection="1">
      <alignment wrapText="1"/>
      <protection hidden="1"/>
    </xf>
    <xf numFmtId="0" fontId="4" fillId="3" borderId="4" xfId="38" applyFont="1" applyFill="1" applyBorder="1" applyProtection="1">
      <protection hidden="1"/>
    </xf>
    <xf numFmtId="172" fontId="4" fillId="3" borderId="77" xfId="38" applyNumberFormat="1" applyFont="1" applyFill="1" applyBorder="1" applyProtection="1">
      <protection hidden="1"/>
    </xf>
    <xf numFmtId="0" fontId="8" fillId="3" borderId="0" xfId="38" applyFont="1" applyFill="1" applyProtection="1">
      <protection hidden="1"/>
    </xf>
    <xf numFmtId="0" fontId="10" fillId="3" borderId="5" xfId="38" applyFont="1" applyFill="1" applyBorder="1" applyProtection="1">
      <protection hidden="1"/>
    </xf>
    <xf numFmtId="172" fontId="4" fillId="3" borderId="49" xfId="38" applyNumberFormat="1" applyFont="1" applyFill="1" applyBorder="1" applyProtection="1">
      <protection hidden="1"/>
    </xf>
    <xf numFmtId="0" fontId="9" fillId="6" borderId="10" xfId="38" applyFont="1" applyFill="1" applyBorder="1" applyAlignment="1" applyProtection="1">
      <alignment horizontal="left" vertical="center"/>
      <protection hidden="1"/>
    </xf>
    <xf numFmtId="183" fontId="8" fillId="3" borderId="10" xfId="38" applyNumberFormat="1" applyFont="1" applyFill="1" applyBorder="1" applyAlignment="1" applyProtection="1">
      <alignment vertical="center"/>
      <protection hidden="1"/>
    </xf>
    <xf numFmtId="0" fontId="10" fillId="3" borderId="4" xfId="38" applyFont="1" applyFill="1" applyBorder="1" applyProtection="1">
      <protection hidden="1"/>
    </xf>
    <xf numFmtId="0" fontId="10" fillId="3" borderId="4" xfId="38" applyFont="1" applyFill="1" applyBorder="1" applyAlignment="1" applyProtection="1">
      <alignment vertical="center"/>
      <protection hidden="1"/>
    </xf>
    <xf numFmtId="184" fontId="11" fillId="7" borderId="79" xfId="38" applyNumberFormat="1" applyFont="1" applyFill="1" applyBorder="1" applyAlignment="1">
      <alignment vertical="center"/>
    </xf>
    <xf numFmtId="184" fontId="11" fillId="7" borderId="79" xfId="38" applyNumberFormat="1" applyFont="1" applyFill="1" applyBorder="1" applyAlignment="1" applyProtection="1">
      <alignment vertical="center"/>
      <protection hidden="1"/>
    </xf>
    <xf numFmtId="184" fontId="11" fillId="7" borderId="80" xfId="38" applyNumberFormat="1" applyFont="1" applyFill="1" applyBorder="1" applyAlignment="1" applyProtection="1">
      <alignment vertical="center"/>
      <protection hidden="1"/>
    </xf>
    <xf numFmtId="0" fontId="10" fillId="3" borderId="5" xfId="38" applyFont="1" applyFill="1" applyBorder="1" applyAlignment="1" applyProtection="1">
      <alignment vertical="center"/>
      <protection hidden="1"/>
    </xf>
    <xf numFmtId="0" fontId="10" fillId="3" borderId="0" xfId="38" applyFont="1" applyFill="1" applyAlignment="1" applyProtection="1">
      <alignment vertical="center"/>
      <protection hidden="1"/>
    </xf>
    <xf numFmtId="0" fontId="9" fillId="3" borderId="62" xfId="38" applyFont="1" applyFill="1" applyBorder="1" applyAlignment="1" applyProtection="1">
      <alignment horizontal="center"/>
      <protection hidden="1"/>
    </xf>
    <xf numFmtId="0" fontId="9" fillId="3" borderId="64" xfId="38" applyFont="1" applyFill="1" applyBorder="1" applyAlignment="1" applyProtection="1">
      <alignment horizontal="center"/>
      <protection hidden="1"/>
    </xf>
    <xf numFmtId="0" fontId="1" fillId="3" borderId="5" xfId="38" applyFont="1" applyFill="1" applyBorder="1" applyProtection="1">
      <protection hidden="1"/>
    </xf>
    <xf numFmtId="0" fontId="1" fillId="3" borderId="0" xfId="38" applyFont="1" applyFill="1" applyProtection="1">
      <protection hidden="1"/>
    </xf>
    <xf numFmtId="0" fontId="1" fillId="3" borderId="4" xfId="38" applyFont="1" applyFill="1" applyBorder="1" applyAlignment="1" applyProtection="1">
      <alignment vertical="center"/>
      <protection hidden="1"/>
    </xf>
    <xf numFmtId="184" fontId="1" fillId="3" borderId="81" xfId="38" applyNumberFormat="1" applyFont="1" applyFill="1" applyBorder="1" applyAlignment="1" applyProtection="1">
      <alignment vertical="center"/>
      <protection hidden="1"/>
    </xf>
    <xf numFmtId="184" fontId="1" fillId="3" borderId="82" xfId="38" applyNumberFormat="1" applyFont="1" applyFill="1" applyBorder="1" applyAlignment="1" applyProtection="1">
      <alignment vertical="center"/>
      <protection hidden="1"/>
    </xf>
    <xf numFmtId="184" fontId="1" fillId="3" borderId="83" xfId="38" applyNumberFormat="1" applyFont="1" applyFill="1" applyBorder="1" applyAlignment="1" applyProtection="1">
      <alignment vertical="center"/>
      <protection hidden="1"/>
    </xf>
    <xf numFmtId="0" fontId="1" fillId="3" borderId="5" xfId="38" applyFont="1" applyFill="1" applyBorder="1" applyAlignment="1" applyProtection="1">
      <alignment vertical="center"/>
      <protection hidden="1"/>
    </xf>
    <xf numFmtId="0" fontId="1" fillId="3" borderId="0" xfId="38" applyFont="1" applyFill="1" applyAlignment="1" applyProtection="1">
      <alignment vertical="center"/>
      <protection hidden="1"/>
    </xf>
    <xf numFmtId="184" fontId="1" fillId="3" borderId="86" xfId="38" applyNumberFormat="1" applyFont="1" applyFill="1" applyBorder="1" applyAlignment="1" applyProtection="1">
      <alignment vertical="center"/>
      <protection hidden="1"/>
    </xf>
    <xf numFmtId="184" fontId="1" fillId="3" borderId="11" xfId="38" applyNumberFormat="1" applyFont="1" applyFill="1" applyBorder="1" applyAlignment="1" applyProtection="1">
      <alignment vertical="center"/>
      <protection hidden="1"/>
    </xf>
    <xf numFmtId="184" fontId="1" fillId="3" borderId="87" xfId="38" applyNumberFormat="1" applyFont="1" applyFill="1" applyBorder="1" applyAlignment="1" applyProtection="1">
      <alignment vertical="center"/>
      <protection hidden="1"/>
    </xf>
    <xf numFmtId="185" fontId="1" fillId="3" borderId="91" xfId="38" applyNumberFormat="1" applyFont="1" applyFill="1" applyBorder="1" applyAlignment="1" applyProtection="1">
      <alignment vertical="center"/>
      <protection hidden="1"/>
    </xf>
    <xf numFmtId="185" fontId="1" fillId="3" borderId="51" xfId="38" applyNumberFormat="1" applyFont="1" applyFill="1" applyBorder="1" applyAlignment="1" applyProtection="1">
      <alignment vertical="center"/>
      <protection hidden="1"/>
    </xf>
    <xf numFmtId="0" fontId="10" fillId="3" borderId="2" xfId="38" applyFont="1" applyFill="1" applyBorder="1" applyProtection="1">
      <protection hidden="1"/>
    </xf>
    <xf numFmtId="0" fontId="10" fillId="3" borderId="3" xfId="38" applyFont="1" applyFill="1" applyBorder="1" applyProtection="1">
      <protection hidden="1"/>
    </xf>
    <xf numFmtId="0" fontId="10" fillId="3" borderId="4" xfId="38" applyFont="1" applyFill="1" applyBorder="1" applyAlignment="1" applyProtection="1">
      <alignment horizontal="left"/>
      <protection hidden="1"/>
    </xf>
    <xf numFmtId="183" fontId="1" fillId="3" borderId="0" xfId="38" applyNumberFormat="1" applyFont="1" applyFill="1" applyProtection="1">
      <protection hidden="1"/>
    </xf>
    <xf numFmtId="183" fontId="1" fillId="3" borderId="5" xfId="38" applyNumberFormat="1" applyFont="1" applyFill="1" applyBorder="1" applyProtection="1">
      <protection hidden="1"/>
    </xf>
    <xf numFmtId="0" fontId="1" fillId="3" borderId="4" xfId="38" applyFont="1" applyFill="1" applyBorder="1" applyProtection="1">
      <protection hidden="1"/>
    </xf>
    <xf numFmtId="0" fontId="1" fillId="3" borderId="93" xfId="38" applyFont="1" applyFill="1" applyBorder="1" applyProtection="1">
      <protection hidden="1"/>
    </xf>
    <xf numFmtId="183" fontId="8" fillId="27" borderId="93" xfId="39" applyNumberFormat="1" applyFont="1" applyFill="1" applyBorder="1" applyAlignment="1" applyProtection="1">
      <alignment wrapText="1"/>
      <protection hidden="1"/>
    </xf>
    <xf numFmtId="183" fontId="8" fillId="27" borderId="95" xfId="39" applyNumberFormat="1" applyFont="1" applyFill="1" applyBorder="1" applyAlignment="1" applyProtection="1">
      <alignment wrapText="1"/>
      <protection hidden="1"/>
    </xf>
    <xf numFmtId="0" fontId="51" fillId="3" borderId="4" xfId="38" applyFont="1" applyFill="1" applyBorder="1" applyProtection="1">
      <protection hidden="1"/>
    </xf>
    <xf numFmtId="0" fontId="51" fillId="3" borderId="93" xfId="38" applyFont="1" applyFill="1" applyBorder="1" applyProtection="1">
      <protection hidden="1"/>
    </xf>
    <xf numFmtId="0" fontId="52" fillId="27" borderId="94" xfId="4" applyFont="1" applyFill="1" applyBorder="1" applyAlignment="1" applyProtection="1">
      <alignment wrapText="1"/>
      <protection hidden="1"/>
    </xf>
    <xf numFmtId="183" fontId="52" fillId="27" borderId="93" xfId="39" applyNumberFormat="1" applyFont="1" applyFill="1" applyBorder="1" applyProtection="1">
      <protection hidden="1"/>
    </xf>
    <xf numFmtId="183" fontId="52" fillId="27" borderId="95" xfId="39" applyNumberFormat="1" applyFont="1" applyFill="1" applyBorder="1" applyProtection="1">
      <protection hidden="1"/>
    </xf>
    <xf numFmtId="0" fontId="51" fillId="3" borderId="5" xfId="38" applyFont="1" applyFill="1" applyBorder="1" applyProtection="1">
      <protection hidden="1"/>
    </xf>
    <xf numFmtId="0" fontId="51" fillId="3" borderId="0" xfId="38" applyFont="1" applyFill="1" applyProtection="1">
      <protection hidden="1"/>
    </xf>
    <xf numFmtId="0" fontId="52" fillId="27" borderId="92" xfId="4" applyFont="1" applyFill="1" applyBorder="1" applyAlignment="1" applyProtection="1">
      <alignment wrapText="1"/>
      <protection hidden="1"/>
    </xf>
    <xf numFmtId="183" fontId="52" fillId="27" borderId="0" xfId="39" applyNumberFormat="1" applyFont="1" applyFill="1" applyProtection="1">
      <protection hidden="1"/>
    </xf>
    <xf numFmtId="183" fontId="52" fillId="27" borderId="5" xfId="39" applyNumberFormat="1" applyFont="1" applyFill="1" applyBorder="1" applyProtection="1">
      <protection hidden="1"/>
    </xf>
    <xf numFmtId="183" fontId="8" fillId="27" borderId="0" xfId="39" applyNumberFormat="1" applyFont="1" applyFill="1" applyAlignment="1" applyProtection="1">
      <alignment wrapText="1"/>
      <protection hidden="1"/>
    </xf>
    <xf numFmtId="183" fontId="8" fillId="27" borderId="5" xfId="39" applyNumberFormat="1" applyFont="1" applyFill="1" applyBorder="1" applyAlignment="1" applyProtection="1">
      <alignment wrapText="1"/>
      <protection hidden="1"/>
    </xf>
    <xf numFmtId="183" fontId="8" fillId="27" borderId="0" xfId="39" applyNumberFormat="1" applyFont="1" applyFill="1" applyProtection="1">
      <protection hidden="1"/>
    </xf>
    <xf numFmtId="183" fontId="8" fillId="27" borderId="5" xfId="39" applyNumberFormat="1" applyFont="1" applyFill="1" applyBorder="1" applyProtection="1">
      <protection hidden="1"/>
    </xf>
    <xf numFmtId="183" fontId="8" fillId="27" borderId="97" xfId="39" applyNumberFormat="1" applyFont="1" applyFill="1" applyBorder="1" applyProtection="1">
      <protection hidden="1"/>
    </xf>
    <xf numFmtId="183" fontId="8" fillId="27" borderId="99" xfId="39" applyNumberFormat="1" applyFont="1" applyFill="1" applyBorder="1" applyProtection="1">
      <protection hidden="1"/>
    </xf>
    <xf numFmtId="183" fontId="53" fillId="6" borderId="101" xfId="38" applyNumberFormat="1" applyFont="1" applyFill="1" applyBorder="1" applyProtection="1">
      <protection hidden="1"/>
    </xf>
    <xf numFmtId="183" fontId="53" fillId="6" borderId="102" xfId="38" applyNumberFormat="1" applyFont="1" applyFill="1" applyBorder="1" applyProtection="1">
      <protection hidden="1"/>
    </xf>
    <xf numFmtId="0" fontId="5" fillId="3" borderId="4" xfId="38" applyFont="1" applyFill="1" applyBorder="1" applyProtection="1">
      <protection hidden="1"/>
    </xf>
    <xf numFmtId="0" fontId="51" fillId="3" borderId="97" xfId="38" applyFont="1" applyFill="1" applyBorder="1" applyProtection="1">
      <protection hidden="1"/>
    </xf>
    <xf numFmtId="183" fontId="52" fillId="0" borderId="93" xfId="39" applyNumberFormat="1" applyFont="1" applyBorder="1" applyProtection="1">
      <protection hidden="1"/>
    </xf>
    <xf numFmtId="0" fontId="52" fillId="27" borderId="0" xfId="4" applyFont="1" applyFill="1" applyAlignment="1" applyProtection="1">
      <alignment wrapText="1"/>
      <protection hidden="1"/>
    </xf>
    <xf numFmtId="43" fontId="51" fillId="3" borderId="0" xfId="38" applyNumberFormat="1" applyFont="1" applyFill="1" applyProtection="1">
      <protection hidden="1"/>
    </xf>
    <xf numFmtId="183" fontId="52" fillId="27" borderId="97" xfId="39" applyNumberFormat="1" applyFont="1" applyFill="1" applyBorder="1" applyProtection="1">
      <protection hidden="1"/>
    </xf>
    <xf numFmtId="183" fontId="52" fillId="27" borderId="99" xfId="39" applyNumberFormat="1" applyFont="1" applyFill="1" applyBorder="1" applyProtection="1">
      <protection hidden="1"/>
    </xf>
    <xf numFmtId="183" fontId="53" fillId="6" borderId="104" xfId="38" applyNumberFormat="1" applyFont="1" applyFill="1" applyBorder="1" applyProtection="1">
      <protection hidden="1"/>
    </xf>
    <xf numFmtId="183" fontId="53" fillId="6" borderId="105" xfId="38" applyNumberFormat="1" applyFont="1" applyFill="1" applyBorder="1" applyProtection="1">
      <protection hidden="1"/>
    </xf>
    <xf numFmtId="0" fontId="52" fillId="27" borderId="93" xfId="4" applyFont="1" applyFill="1" applyBorder="1" applyAlignment="1" applyProtection="1">
      <alignment wrapText="1"/>
      <protection hidden="1"/>
    </xf>
    <xf numFmtId="183" fontId="8" fillId="0" borderId="0" xfId="39" applyNumberFormat="1" applyFont="1" applyAlignment="1" applyProtection="1">
      <alignment wrapText="1"/>
      <protection hidden="1"/>
    </xf>
    <xf numFmtId="183" fontId="8" fillId="0" borderId="5" xfId="39" applyNumberFormat="1" applyFont="1" applyBorder="1" applyAlignment="1" applyProtection="1">
      <alignment wrapText="1"/>
      <protection hidden="1"/>
    </xf>
    <xf numFmtId="183" fontId="52" fillId="27" borderId="93" xfId="39" applyNumberFormat="1" applyFont="1" applyFill="1" applyBorder="1" applyAlignment="1" applyProtection="1">
      <alignment wrapText="1"/>
      <protection hidden="1"/>
    </xf>
    <xf numFmtId="183" fontId="52" fillId="27" borderId="0" xfId="39" applyNumberFormat="1" applyFont="1" applyFill="1" applyAlignment="1" applyProtection="1">
      <alignment wrapText="1"/>
      <protection hidden="1"/>
    </xf>
    <xf numFmtId="183" fontId="8" fillId="0" borderId="0" xfId="39" applyNumberFormat="1" applyFont="1" applyProtection="1">
      <protection hidden="1"/>
    </xf>
    <xf numFmtId="3" fontId="1" fillId="3" borderId="5" xfId="38" applyNumberFormat="1" applyFont="1" applyFill="1" applyBorder="1" applyProtection="1">
      <protection hidden="1"/>
    </xf>
    <xf numFmtId="9" fontId="8" fillId="27" borderId="0" xfId="40" applyFont="1" applyFill="1" applyAlignment="1" applyProtection="1">
      <alignment horizontal="right"/>
      <protection hidden="1"/>
    </xf>
    <xf numFmtId="9" fontId="8" fillId="27" borderId="5" xfId="40" applyFont="1" applyFill="1" applyBorder="1" applyAlignment="1" applyProtection="1">
      <alignment horizontal="right"/>
      <protection hidden="1"/>
    </xf>
    <xf numFmtId="14" fontId="1" fillId="3" borderId="0" xfId="38" applyNumberFormat="1" applyFont="1" applyFill="1" applyProtection="1">
      <protection hidden="1"/>
    </xf>
    <xf numFmtId="14" fontId="54" fillId="3" borderId="4" xfId="38" applyNumberFormat="1" applyFont="1" applyFill="1" applyBorder="1" applyProtection="1">
      <protection hidden="1"/>
    </xf>
    <xf numFmtId="14" fontId="56" fillId="3" borderId="0" xfId="39" applyNumberFormat="1" applyFont="1" applyFill="1" applyProtection="1">
      <protection hidden="1"/>
    </xf>
    <xf numFmtId="14" fontId="56" fillId="3" borderId="5" xfId="39" applyNumberFormat="1" applyFont="1" applyFill="1" applyBorder="1" applyProtection="1">
      <protection hidden="1"/>
    </xf>
    <xf numFmtId="14" fontId="54" fillId="3" borderId="5" xfId="38" applyNumberFormat="1" applyFont="1" applyFill="1" applyBorder="1" applyProtection="1">
      <protection hidden="1"/>
    </xf>
    <xf numFmtId="14" fontId="54" fillId="3" borderId="0" xfId="38" applyNumberFormat="1" applyFont="1" applyFill="1" applyProtection="1">
      <protection hidden="1"/>
    </xf>
    <xf numFmtId="0" fontId="54" fillId="3" borderId="0" xfId="38" applyFont="1" applyFill="1" applyProtection="1">
      <protection hidden="1"/>
    </xf>
    <xf numFmtId="0" fontId="54" fillId="3" borderId="4" xfId="38" applyFont="1" applyFill="1" applyBorder="1" applyProtection="1">
      <protection hidden="1"/>
    </xf>
    <xf numFmtId="183" fontId="57" fillId="3" borderId="0" xfId="38" applyNumberFormat="1" applyFont="1" applyFill="1" applyProtection="1">
      <protection hidden="1"/>
    </xf>
    <xf numFmtId="183" fontId="57" fillId="3" borderId="0" xfId="38" applyNumberFormat="1" applyFont="1" applyFill="1" applyAlignment="1" applyProtection="1">
      <alignment horizontal="right"/>
      <protection hidden="1"/>
    </xf>
    <xf numFmtId="183" fontId="57" fillId="3" borderId="5" xfId="38" applyNumberFormat="1" applyFont="1" applyFill="1" applyBorder="1" applyAlignment="1" applyProtection="1">
      <alignment horizontal="right"/>
      <protection hidden="1"/>
    </xf>
    <xf numFmtId="0" fontId="54" fillId="3" borderId="5" xfId="38" applyFont="1" applyFill="1" applyBorder="1" applyProtection="1">
      <protection hidden="1"/>
    </xf>
    <xf numFmtId="183" fontId="53" fillId="6" borderId="13" xfId="38" applyNumberFormat="1" applyFont="1" applyFill="1" applyBorder="1" applyProtection="1">
      <protection hidden="1"/>
    </xf>
    <xf numFmtId="183" fontId="53" fillId="6" borderId="14" xfId="38" applyNumberFormat="1" applyFont="1" applyFill="1" applyBorder="1" applyProtection="1">
      <protection hidden="1"/>
    </xf>
    <xf numFmtId="183" fontId="9" fillId="3" borderId="0" xfId="39" applyNumberFormat="1" applyFont="1" applyFill="1" applyProtection="1">
      <protection hidden="1"/>
    </xf>
    <xf numFmtId="183" fontId="9" fillId="3" borderId="5" xfId="39" applyNumberFormat="1" applyFont="1" applyFill="1" applyBorder="1" applyProtection="1">
      <protection hidden="1"/>
    </xf>
    <xf numFmtId="0" fontId="10" fillId="3" borderId="96" xfId="38" applyFont="1" applyFill="1" applyBorder="1" applyProtection="1">
      <protection hidden="1"/>
    </xf>
    <xf numFmtId="0" fontId="10" fillId="3" borderId="97" xfId="38" applyFont="1" applyFill="1" applyBorder="1" applyProtection="1">
      <protection hidden="1"/>
    </xf>
    <xf numFmtId="0" fontId="52" fillId="27" borderId="98" xfId="4" applyFont="1" applyFill="1" applyBorder="1" applyAlignment="1" applyProtection="1">
      <alignment wrapText="1"/>
      <protection hidden="1"/>
    </xf>
    <xf numFmtId="0" fontId="57" fillId="27" borderId="97" xfId="4" applyFont="1" applyFill="1" applyBorder="1" applyAlignment="1" applyProtection="1">
      <alignment wrapText="1"/>
      <protection hidden="1"/>
    </xf>
    <xf numFmtId="1" fontId="57" fillId="27" borderId="97" xfId="41" applyNumberFormat="1" applyFont="1" applyFill="1" applyBorder="1" applyProtection="1">
      <protection hidden="1"/>
    </xf>
    <xf numFmtId="1" fontId="57" fillId="3" borderId="99" xfId="41" applyNumberFormat="1" applyFont="1" applyFill="1" applyBorder="1" applyProtection="1">
      <protection hidden="1"/>
    </xf>
    <xf numFmtId="184" fontId="11" fillId="7" borderId="110" xfId="38" applyNumberFormat="1" applyFont="1" applyFill="1" applyBorder="1" applyAlignment="1" applyProtection="1">
      <alignment vertical="center"/>
      <protection hidden="1"/>
    </xf>
    <xf numFmtId="184" fontId="11" fillId="7" borderId="111" xfId="38" applyNumberFormat="1" applyFont="1" applyFill="1" applyBorder="1" applyAlignment="1" applyProtection="1">
      <alignment vertical="center"/>
      <protection hidden="1"/>
    </xf>
    <xf numFmtId="3" fontId="56" fillId="3" borderId="2" xfId="4" applyNumberFormat="1" applyFont="1" applyFill="1" applyBorder="1" applyAlignment="1" applyProtection="1">
      <alignment wrapText="1"/>
      <protection hidden="1"/>
    </xf>
    <xf numFmtId="3" fontId="57" fillId="3" borderId="2" xfId="4" applyNumberFormat="1" applyFont="1" applyFill="1" applyBorder="1" applyAlignment="1" applyProtection="1">
      <alignment horizontal="center"/>
      <protection hidden="1"/>
    </xf>
    <xf numFmtId="3" fontId="57" fillId="3" borderId="3" xfId="4" applyNumberFormat="1" applyFont="1" applyFill="1" applyBorder="1" applyAlignment="1" applyProtection="1">
      <alignment horizontal="center"/>
      <protection hidden="1"/>
    </xf>
    <xf numFmtId="0" fontId="5" fillId="3" borderId="4" xfId="38" applyFont="1" applyFill="1" applyBorder="1" applyAlignment="1" applyProtection="1">
      <alignment horizontal="left"/>
      <protection hidden="1"/>
    </xf>
    <xf numFmtId="183" fontId="52" fillId="0" borderId="93" xfId="39" applyNumberFormat="1" applyFont="1" applyBorder="1" applyAlignment="1" applyProtection="1">
      <alignment wrapText="1"/>
      <protection hidden="1"/>
    </xf>
    <xf numFmtId="0" fontId="1" fillId="3" borderId="112" xfId="38" applyFont="1" applyFill="1" applyBorder="1" applyProtection="1">
      <protection hidden="1"/>
    </xf>
    <xf numFmtId="0" fontId="51" fillId="3" borderId="113" xfId="38" applyFont="1" applyFill="1" applyBorder="1" applyProtection="1">
      <protection hidden="1"/>
    </xf>
    <xf numFmtId="183" fontId="52" fillId="27" borderId="97" xfId="39" applyNumberFormat="1" applyFont="1" applyFill="1" applyBorder="1" applyAlignment="1" applyProtection="1">
      <alignment wrapText="1"/>
      <protection hidden="1"/>
    </xf>
    <xf numFmtId="183" fontId="52" fillId="27" borderId="99" xfId="39" applyNumberFormat="1" applyFont="1" applyFill="1" applyBorder="1" applyAlignment="1" applyProtection="1">
      <alignment wrapText="1"/>
      <protection hidden="1"/>
    </xf>
    <xf numFmtId="0" fontId="1" fillId="3" borderId="0" xfId="38" applyFont="1" applyFill="1" applyAlignment="1" applyProtection="1">
      <alignment wrapText="1"/>
      <protection hidden="1"/>
    </xf>
    <xf numFmtId="3" fontId="56" fillId="3" borderId="0" xfId="4" applyNumberFormat="1" applyFont="1" applyFill="1" applyAlignment="1" applyProtection="1">
      <alignment wrapText="1"/>
      <protection hidden="1"/>
    </xf>
    <xf numFmtId="3" fontId="57" fillId="3" borderId="0" xfId="4" applyNumberFormat="1" applyFont="1" applyFill="1" applyAlignment="1" applyProtection="1">
      <alignment horizontal="center"/>
      <protection hidden="1"/>
    </xf>
    <xf numFmtId="3" fontId="57" fillId="3" borderId="5" xfId="4" applyNumberFormat="1" applyFont="1" applyFill="1" applyBorder="1" applyAlignment="1" applyProtection="1">
      <alignment horizontal="center"/>
      <protection hidden="1"/>
    </xf>
    <xf numFmtId="0" fontId="50" fillId="27" borderId="4" xfId="4" applyFont="1" applyFill="1" applyBorder="1" applyAlignment="1" applyProtection="1">
      <alignment wrapText="1"/>
      <protection hidden="1"/>
    </xf>
    <xf numFmtId="0" fontId="1" fillId="3" borderId="4" xfId="38" applyFont="1" applyFill="1" applyBorder="1" applyAlignment="1" applyProtection="1">
      <alignment wrapText="1"/>
      <protection hidden="1"/>
    </xf>
    <xf numFmtId="0" fontId="50" fillId="27" borderId="0" xfId="4" applyFont="1" applyFill="1" applyAlignment="1" applyProtection="1">
      <alignment wrapText="1"/>
      <protection hidden="1"/>
    </xf>
    <xf numFmtId="0" fontId="50" fillId="27" borderId="96" xfId="4" applyFont="1" applyFill="1" applyBorder="1" applyAlignment="1" applyProtection="1">
      <alignment wrapText="1"/>
      <protection hidden="1"/>
    </xf>
    <xf numFmtId="183" fontId="8" fillId="27" borderId="97" xfId="39" applyNumberFormat="1" applyFont="1" applyFill="1" applyBorder="1" applyAlignment="1" applyProtection="1">
      <alignment wrapText="1"/>
      <protection hidden="1"/>
    </xf>
    <xf numFmtId="0" fontId="51" fillId="3" borderId="4" xfId="38" applyFont="1" applyFill="1" applyBorder="1" applyAlignment="1" applyProtection="1">
      <alignment wrapText="1"/>
      <protection hidden="1"/>
    </xf>
    <xf numFmtId="183" fontId="52" fillId="27" borderId="5" xfId="39" applyNumberFormat="1" applyFont="1" applyFill="1" applyBorder="1" applyAlignment="1" applyProtection="1">
      <alignment wrapText="1"/>
      <protection hidden="1"/>
    </xf>
    <xf numFmtId="0" fontId="52" fillId="27" borderId="97" xfId="4" applyFont="1" applyFill="1" applyBorder="1" applyAlignment="1" applyProtection="1">
      <alignment wrapText="1"/>
      <protection hidden="1"/>
    </xf>
    <xf numFmtId="183" fontId="53" fillId="9" borderId="101" xfId="38" applyNumberFormat="1" applyFont="1" applyFill="1" applyBorder="1" applyProtection="1">
      <protection hidden="1"/>
    </xf>
    <xf numFmtId="183" fontId="53" fillId="9" borderId="102" xfId="38" applyNumberFormat="1" applyFont="1" applyFill="1" applyBorder="1" applyProtection="1">
      <protection hidden="1"/>
    </xf>
    <xf numFmtId="183" fontId="52" fillId="0" borderId="0" xfId="39" applyNumberFormat="1" applyFont="1" applyAlignment="1" applyProtection="1">
      <alignment wrapText="1"/>
      <protection hidden="1"/>
    </xf>
    <xf numFmtId="0" fontId="52" fillId="27" borderId="93" xfId="38" applyFont="1" applyFill="1" applyBorder="1" applyAlignment="1" applyProtection="1">
      <alignment horizontal="left" wrapText="1"/>
      <protection hidden="1"/>
    </xf>
    <xf numFmtId="183" fontId="59" fillId="3" borderId="93" xfId="38" applyNumberFormat="1" applyFont="1" applyFill="1" applyBorder="1" applyProtection="1">
      <protection hidden="1"/>
    </xf>
    <xf numFmtId="183" fontId="59" fillId="3" borderId="95" xfId="38" applyNumberFormat="1" applyFont="1" applyFill="1" applyBorder="1" applyProtection="1">
      <protection hidden="1"/>
    </xf>
    <xf numFmtId="0" fontId="52" fillId="27" borderId="0" xfId="38" applyFont="1" applyFill="1" applyAlignment="1" applyProtection="1">
      <alignment horizontal="left" wrapText="1"/>
      <protection hidden="1"/>
    </xf>
    <xf numFmtId="0" fontId="52" fillId="27" borderId="92" xfId="38" applyFont="1" applyFill="1" applyBorder="1" applyAlignment="1" applyProtection="1">
      <alignment horizontal="left" wrapText="1"/>
      <protection hidden="1"/>
    </xf>
    <xf numFmtId="0" fontId="51" fillId="3" borderId="93" xfId="14" applyFont="1" applyFill="1" applyBorder="1" applyAlignment="1" applyProtection="1">
      <alignment wrapText="1"/>
      <protection hidden="1"/>
    </xf>
    <xf numFmtId="0" fontId="51" fillId="3" borderId="94" xfId="14" applyFont="1" applyFill="1" applyBorder="1" applyAlignment="1" applyProtection="1">
      <alignment wrapText="1"/>
      <protection hidden="1"/>
    </xf>
    <xf numFmtId="0" fontId="51" fillId="3" borderId="0" xfId="14" applyFont="1" applyFill="1" applyAlignment="1" applyProtection="1">
      <alignment wrapText="1"/>
      <protection hidden="1"/>
    </xf>
    <xf numFmtId="0" fontId="51" fillId="3" borderId="92" xfId="14" applyFont="1" applyFill="1" applyBorder="1" applyAlignment="1" applyProtection="1">
      <alignment wrapText="1"/>
      <protection hidden="1"/>
    </xf>
    <xf numFmtId="183" fontId="59" fillId="3" borderId="0" xfId="38" applyNumberFormat="1" applyFont="1" applyFill="1" applyProtection="1">
      <protection hidden="1"/>
    </xf>
    <xf numFmtId="183" fontId="59" fillId="3" borderId="5" xfId="38" applyNumberFormat="1" applyFont="1" applyFill="1" applyBorder="1" applyProtection="1">
      <protection hidden="1"/>
    </xf>
    <xf numFmtId="183" fontId="60" fillId="3" borderId="0" xfId="39" applyNumberFormat="1" applyFont="1" applyFill="1" applyAlignment="1" applyProtection="1">
      <alignment horizontal="right"/>
      <protection hidden="1"/>
    </xf>
    <xf numFmtId="183" fontId="60" fillId="3" borderId="5" xfId="39" applyNumberFormat="1" applyFont="1" applyFill="1" applyBorder="1" applyAlignment="1" applyProtection="1">
      <alignment horizontal="right"/>
      <protection hidden="1"/>
    </xf>
    <xf numFmtId="183" fontId="61" fillId="3" borderId="93" xfId="39" applyNumberFormat="1" applyFont="1" applyFill="1" applyBorder="1" applyAlignment="1" applyProtection="1">
      <alignment horizontal="right"/>
      <protection hidden="1"/>
    </xf>
    <xf numFmtId="183" fontId="61" fillId="3" borderId="95" xfId="39" applyNumberFormat="1" applyFont="1" applyFill="1" applyBorder="1" applyAlignment="1" applyProtection="1">
      <alignment horizontal="right"/>
      <protection hidden="1"/>
    </xf>
    <xf numFmtId="183" fontId="61" fillId="3" borderId="0" xfId="39" applyNumberFormat="1" applyFont="1" applyFill="1" applyAlignment="1" applyProtection="1">
      <alignment horizontal="right"/>
      <protection hidden="1"/>
    </xf>
    <xf numFmtId="183" fontId="61" fillId="3" borderId="5" xfId="39" applyNumberFormat="1" applyFont="1" applyFill="1" applyBorder="1" applyAlignment="1" applyProtection="1">
      <alignment horizontal="right"/>
      <protection hidden="1"/>
    </xf>
    <xf numFmtId="0" fontId="51" fillId="3" borderId="97" xfId="14" applyFont="1" applyFill="1" applyBorder="1" applyAlignment="1" applyProtection="1">
      <alignment wrapText="1"/>
      <protection hidden="1"/>
    </xf>
    <xf numFmtId="183" fontId="8" fillId="0" borderId="97" xfId="39" applyNumberFormat="1" applyFont="1" applyBorder="1" applyProtection="1">
      <protection hidden="1"/>
    </xf>
    <xf numFmtId="183" fontId="60" fillId="3" borderId="97" xfId="39" applyNumberFormat="1" applyFont="1" applyFill="1" applyBorder="1" applyAlignment="1" applyProtection="1">
      <alignment horizontal="right"/>
      <protection hidden="1"/>
    </xf>
    <xf numFmtId="0" fontId="52" fillId="27" borderId="94" xfId="38" applyFont="1" applyFill="1" applyBorder="1" applyAlignment="1" applyProtection="1">
      <alignment horizontal="left" wrapText="1"/>
      <protection hidden="1"/>
    </xf>
    <xf numFmtId="183" fontId="52" fillId="3" borderId="93" xfId="38" applyNumberFormat="1" applyFont="1" applyFill="1" applyBorder="1" applyProtection="1">
      <protection hidden="1"/>
    </xf>
    <xf numFmtId="183" fontId="52" fillId="3" borderId="95" xfId="38" applyNumberFormat="1" applyFont="1" applyFill="1" applyBorder="1" applyProtection="1">
      <protection hidden="1"/>
    </xf>
    <xf numFmtId="183" fontId="52" fillId="3" borderId="0" xfId="38" applyNumberFormat="1" applyFont="1" applyFill="1" applyProtection="1">
      <protection hidden="1"/>
    </xf>
    <xf numFmtId="183" fontId="52" fillId="3" borderId="5" xfId="38" applyNumberFormat="1" applyFont="1" applyFill="1" applyBorder="1" applyProtection="1">
      <protection hidden="1"/>
    </xf>
    <xf numFmtId="183" fontId="60" fillId="3" borderId="99" xfId="39" applyNumberFormat="1" applyFont="1" applyFill="1" applyBorder="1" applyAlignment="1" applyProtection="1">
      <alignment horizontal="right"/>
      <protection hidden="1"/>
    </xf>
    <xf numFmtId="0" fontId="59" fillId="3" borderId="0" xfId="4" applyFont="1" applyFill="1" applyAlignment="1" applyProtection="1">
      <alignment wrapText="1"/>
      <protection hidden="1"/>
    </xf>
    <xf numFmtId="183" fontId="56" fillId="3" borderId="0" xfId="39" applyNumberFormat="1" applyFont="1" applyFill="1" applyAlignment="1" applyProtection="1">
      <alignment wrapText="1"/>
      <protection hidden="1"/>
    </xf>
    <xf numFmtId="183" fontId="56" fillId="3" borderId="0" xfId="39" applyNumberFormat="1" applyFont="1" applyFill="1" applyProtection="1">
      <protection hidden="1"/>
    </xf>
    <xf numFmtId="183" fontId="52" fillId="27" borderId="120" xfId="39" applyNumberFormat="1" applyFont="1" applyFill="1" applyBorder="1" applyProtection="1">
      <protection hidden="1"/>
    </xf>
    <xf numFmtId="183" fontId="52" fillId="27" borderId="121" xfId="39" applyNumberFormat="1" applyFont="1" applyFill="1" applyBorder="1" applyProtection="1">
      <protection hidden="1"/>
    </xf>
    <xf numFmtId="0" fontId="52" fillId="3" borderId="0" xfId="38" applyFont="1" applyFill="1" applyAlignment="1" applyProtection="1">
      <alignment wrapText="1"/>
      <protection hidden="1"/>
    </xf>
    <xf numFmtId="0" fontId="57" fillId="3" borderId="0" xfId="38" applyFont="1" applyFill="1" applyAlignment="1" applyProtection="1">
      <alignment wrapText="1"/>
      <protection hidden="1"/>
    </xf>
    <xf numFmtId="0" fontId="57" fillId="3" borderId="0" xfId="38" applyFont="1" applyFill="1" applyProtection="1">
      <protection hidden="1"/>
    </xf>
    <xf numFmtId="0" fontId="62" fillId="3" borderId="4" xfId="38" applyFont="1" applyFill="1" applyBorder="1" applyProtection="1">
      <protection hidden="1"/>
    </xf>
    <xf numFmtId="0" fontId="62" fillId="3" borderId="5" xfId="38" applyFont="1" applyFill="1" applyBorder="1" applyProtection="1">
      <protection hidden="1"/>
    </xf>
    <xf numFmtId="0" fontId="62" fillId="3" borderId="0" xfId="38" applyFont="1" applyFill="1" applyAlignment="1" applyProtection="1">
      <alignment wrapText="1"/>
      <protection hidden="1"/>
    </xf>
    <xf numFmtId="0" fontId="62" fillId="3" borderId="0" xfId="38" applyFont="1" applyFill="1" applyProtection="1">
      <protection hidden="1"/>
    </xf>
    <xf numFmtId="0" fontId="8" fillId="3" borderId="0" xfId="38" applyFont="1" applyFill="1" applyAlignment="1" applyProtection="1">
      <alignment horizontal="right" wrapText="1"/>
      <protection hidden="1"/>
    </xf>
    <xf numFmtId="9" fontId="8" fillId="3" borderId="0" xfId="38" applyNumberFormat="1" applyFont="1" applyFill="1" applyAlignment="1" applyProtection="1">
      <alignment horizontal="right"/>
      <protection hidden="1"/>
    </xf>
    <xf numFmtId="9" fontId="8" fillId="3" borderId="5" xfId="38" applyNumberFormat="1" applyFont="1" applyFill="1" applyBorder="1" applyAlignment="1" applyProtection="1">
      <alignment horizontal="right"/>
      <protection hidden="1"/>
    </xf>
    <xf numFmtId="183" fontId="8" fillId="3" borderId="0" xfId="38" applyNumberFormat="1" applyFont="1" applyFill="1" applyAlignment="1" applyProtection="1">
      <alignment horizontal="right"/>
      <protection hidden="1"/>
    </xf>
    <xf numFmtId="183" fontId="8" fillId="3" borderId="5" xfId="38" applyNumberFormat="1" applyFont="1" applyFill="1" applyBorder="1" applyAlignment="1" applyProtection="1">
      <alignment horizontal="right"/>
      <protection hidden="1"/>
    </xf>
    <xf numFmtId="183" fontId="8" fillId="3" borderId="0" xfId="38" applyNumberFormat="1" applyFont="1" applyFill="1" applyAlignment="1" applyProtection="1">
      <alignment horizontal="right" wrapText="1"/>
      <protection hidden="1"/>
    </xf>
    <xf numFmtId="183" fontId="8" fillId="3" borderId="5" xfId="38" applyNumberFormat="1" applyFont="1" applyFill="1" applyBorder="1" applyAlignment="1" applyProtection="1">
      <alignment horizontal="right" wrapText="1"/>
      <protection hidden="1"/>
    </xf>
    <xf numFmtId="183" fontId="8" fillId="3" borderId="97" xfId="38" applyNumberFormat="1" applyFont="1" applyFill="1" applyBorder="1" applyAlignment="1" applyProtection="1">
      <alignment horizontal="right"/>
      <protection hidden="1"/>
    </xf>
    <xf numFmtId="183" fontId="8" fillId="3" borderId="99" xfId="38" applyNumberFormat="1" applyFont="1" applyFill="1" applyBorder="1" applyAlignment="1" applyProtection="1">
      <alignment horizontal="right"/>
      <protection hidden="1"/>
    </xf>
    <xf numFmtId="0" fontId="10" fillId="3" borderId="97" xfId="38" applyFont="1" applyFill="1" applyBorder="1" applyAlignment="1" applyProtection="1">
      <alignment wrapText="1"/>
      <protection hidden="1"/>
    </xf>
    <xf numFmtId="0" fontId="10" fillId="3" borderId="99" xfId="38" applyFont="1" applyFill="1" applyBorder="1" applyProtection="1">
      <protection hidden="1"/>
    </xf>
    <xf numFmtId="0" fontId="27" fillId="0" borderId="10" xfId="2" applyFont="1" applyBorder="1"/>
    <xf numFmtId="0" fontId="33" fillId="12" borderId="10" xfId="31" applyFont="1" applyFill="1" applyBorder="1" applyAlignment="1" applyProtection="1">
      <alignment horizontal="right"/>
      <protection locked="0"/>
    </xf>
    <xf numFmtId="0" fontId="34" fillId="0" borderId="10" xfId="31" applyFont="1" applyBorder="1" applyAlignment="1" applyProtection="1">
      <alignment horizontal="right"/>
      <protection locked="0"/>
    </xf>
    <xf numFmtId="1" fontId="64" fillId="0" borderId="0" xfId="32" applyNumberFormat="1" applyFont="1" applyProtection="1"/>
    <xf numFmtId="9" fontId="36" fillId="21" borderId="10" xfId="11" applyFont="1" applyFill="1" applyBorder="1" applyAlignment="1" applyProtection="1">
      <alignment horizontal="right"/>
    </xf>
    <xf numFmtId="9" fontId="36" fillId="0" borderId="10" xfId="32" applyFont="1" applyBorder="1" applyAlignment="1" applyProtection="1">
      <alignment horizontal="right"/>
    </xf>
    <xf numFmtId="3" fontId="36" fillId="0" borderId="10" xfId="33" applyNumberFormat="1" applyFont="1" applyBorder="1" applyAlignment="1" applyProtection="1">
      <alignment horizontal="right"/>
      <protection locked="0"/>
    </xf>
    <xf numFmtId="3" fontId="36" fillId="21" borderId="10" xfId="33" applyNumberFormat="1" applyFont="1" applyFill="1" applyBorder="1" applyAlignment="1" applyProtection="1">
      <alignment horizontal="right"/>
    </xf>
    <xf numFmtId="3" fontId="36" fillId="0" borderId="10" xfId="31" applyNumberFormat="1" applyFont="1" applyFill="1" applyBorder="1" applyAlignment="1" applyProtection="1">
      <alignment horizontal="right"/>
      <protection locked="0"/>
    </xf>
    <xf numFmtId="3" fontId="36" fillId="29" borderId="10" xfId="31" applyNumberFormat="1" applyFont="1" applyFill="1" applyBorder="1" applyAlignment="1" applyProtection="1">
      <alignment horizontal="right"/>
      <protection locked="0"/>
    </xf>
    <xf numFmtId="3" fontId="36" fillId="0" borderId="10" xfId="31" applyNumberFormat="1" applyFont="1" applyBorder="1" applyAlignment="1" applyProtection="1">
      <alignment horizontal="right"/>
      <protection locked="0"/>
    </xf>
    <xf numFmtId="9" fontId="36" fillId="21" borderId="10" xfId="32" applyFont="1" applyFill="1" applyBorder="1" applyAlignment="1" applyProtection="1">
      <alignment horizontal="right"/>
    </xf>
    <xf numFmtId="9" fontId="36" fillId="21" borderId="10" xfId="32" applyFont="1" applyFill="1" applyBorder="1" applyProtection="1"/>
    <xf numFmtId="10" fontId="36" fillId="21" borderId="10" xfId="32" applyNumberFormat="1" applyFont="1" applyFill="1" applyBorder="1" applyProtection="1"/>
    <xf numFmtId="9" fontId="36" fillId="29" borderId="10" xfId="32" applyFont="1" applyFill="1" applyBorder="1" applyAlignment="1" applyProtection="1">
      <alignment horizontal="right"/>
    </xf>
    <xf numFmtId="10" fontId="36" fillId="29" borderId="10" xfId="32" applyNumberFormat="1" applyFont="1" applyFill="1" applyBorder="1" applyProtection="1"/>
    <xf numFmtId="0" fontId="33" fillId="12" borderId="69" xfId="31" applyFont="1" applyFill="1" applyBorder="1" applyProtection="1">
      <protection locked="0"/>
    </xf>
    <xf numFmtId="0" fontId="34" fillId="0" borderId="69" xfId="31" applyFont="1" applyBorder="1" applyAlignment="1" applyProtection="1">
      <alignment horizontal="center"/>
      <protection locked="0"/>
    </xf>
    <xf numFmtId="183" fontId="8" fillId="3" borderId="72" xfId="38" applyNumberFormat="1" applyFont="1" applyFill="1" applyBorder="1" applyAlignment="1" applyProtection="1">
      <alignment vertical="center"/>
      <protection hidden="1"/>
    </xf>
    <xf numFmtId="0" fontId="36" fillId="0" borderId="45" xfId="31" applyFont="1" applyBorder="1" applyProtection="1">
      <protection locked="0"/>
    </xf>
    <xf numFmtId="176" fontId="36" fillId="0" borderId="46" xfId="33" applyNumberFormat="1" applyFont="1" applyBorder="1" applyAlignment="1" applyProtection="1">
      <alignment horizontal="right"/>
      <protection locked="0"/>
    </xf>
    <xf numFmtId="0" fontId="36" fillId="21" borderId="45" xfId="31" applyFont="1" applyFill="1" applyBorder="1" applyAlignment="1" applyProtection="1">
      <alignment wrapText="1"/>
      <protection locked="0"/>
    </xf>
    <xf numFmtId="176" fontId="36" fillId="21" borderId="46" xfId="33" applyNumberFormat="1" applyFont="1" applyFill="1" applyBorder="1" applyAlignment="1" applyProtection="1">
      <alignment horizontal="right"/>
    </xf>
    <xf numFmtId="0" fontId="36" fillId="21" borderId="45" xfId="31" applyFont="1" applyFill="1" applyBorder="1" applyProtection="1">
      <protection locked="0"/>
    </xf>
    <xf numFmtId="9" fontId="36" fillId="21" borderId="46" xfId="11" applyFont="1" applyFill="1" applyBorder="1" applyAlignment="1" applyProtection="1">
      <alignment horizontal="right"/>
    </xf>
    <xf numFmtId="0" fontId="36" fillId="22" borderId="45" xfId="31" applyFont="1" applyFill="1" applyBorder="1" applyProtection="1">
      <protection locked="0"/>
    </xf>
    <xf numFmtId="176" fontId="36" fillId="22" borderId="46" xfId="33" applyNumberFormat="1" applyFont="1" applyFill="1" applyBorder="1" applyAlignment="1" applyProtection="1">
      <alignment horizontal="right"/>
      <protection locked="0"/>
    </xf>
    <xf numFmtId="0" fontId="37" fillId="0" borderId="45" xfId="31" applyFont="1" applyFill="1" applyBorder="1" applyAlignment="1">
      <alignment vertical="center"/>
    </xf>
    <xf numFmtId="0" fontId="37" fillId="0" borderId="45" xfId="31" applyFont="1" applyFill="1" applyBorder="1" applyAlignment="1">
      <alignment vertical="center" wrapText="1"/>
    </xf>
    <xf numFmtId="0" fontId="36" fillId="29" borderId="45" xfId="31" applyFont="1" applyFill="1" applyBorder="1" applyProtection="1">
      <protection locked="0"/>
    </xf>
    <xf numFmtId="176" fontId="36" fillId="29" borderId="46" xfId="33" applyNumberFormat="1" applyFont="1" applyFill="1" applyBorder="1" applyAlignment="1" applyProtection="1">
      <alignment horizontal="right"/>
      <protection locked="0"/>
    </xf>
    <xf numFmtId="0" fontId="8" fillId="0" borderId="45" xfId="31" applyFill="1" applyBorder="1"/>
    <xf numFmtId="0" fontId="36" fillId="21" borderId="47" xfId="31" applyFont="1" applyFill="1" applyBorder="1" applyProtection="1">
      <protection locked="0"/>
    </xf>
    <xf numFmtId="3" fontId="36" fillId="21" borderId="48" xfId="33" applyNumberFormat="1" applyFont="1" applyFill="1" applyBorder="1" applyAlignment="1" applyProtection="1">
      <alignment horizontal="right"/>
    </xf>
    <xf numFmtId="176" fontId="36" fillId="21" borderId="49" xfId="33" applyNumberFormat="1" applyFont="1" applyFill="1" applyBorder="1" applyAlignment="1" applyProtection="1">
      <alignment horizontal="right"/>
    </xf>
    <xf numFmtId="0" fontId="35" fillId="19" borderId="31" xfId="31" applyFont="1" applyFill="1" applyBorder="1" applyProtection="1">
      <protection locked="0"/>
    </xf>
    <xf numFmtId="186" fontId="35" fillId="19" borderId="32" xfId="31" applyNumberFormat="1" applyFont="1" applyFill="1" applyBorder="1" applyAlignment="1" applyProtection="1">
      <alignment wrapText="1"/>
      <protection locked="0"/>
    </xf>
    <xf numFmtId="186" fontId="35" fillId="19" borderId="36" xfId="31" applyNumberFormat="1" applyFont="1" applyFill="1" applyBorder="1" applyAlignment="1" applyProtection="1">
      <alignment wrapText="1"/>
      <protection locked="0"/>
    </xf>
    <xf numFmtId="9" fontId="35" fillId="19" borderId="32" xfId="32" applyFont="1" applyFill="1" applyBorder="1" applyAlignment="1" applyProtection="1">
      <alignment wrapText="1"/>
    </xf>
    <xf numFmtId="9" fontId="35" fillId="19" borderId="76" xfId="32" applyFont="1" applyFill="1" applyBorder="1" applyAlignment="1" applyProtection="1">
      <alignment wrapText="1"/>
    </xf>
    <xf numFmtId="9" fontId="35" fillId="19" borderId="57" xfId="32" applyFont="1" applyFill="1" applyBorder="1" applyAlignment="1" applyProtection="1">
      <alignment wrapText="1"/>
    </xf>
    <xf numFmtId="9" fontId="35" fillId="19" borderId="77" xfId="32" applyFont="1" applyFill="1" applyBorder="1" applyAlignment="1" applyProtection="1">
      <alignment wrapText="1"/>
    </xf>
    <xf numFmtId="9" fontId="36" fillId="0" borderId="45" xfId="32" applyFont="1" applyBorder="1" applyAlignment="1" applyProtection="1">
      <alignment horizontal="right"/>
    </xf>
    <xf numFmtId="9" fontId="36" fillId="0" borderId="46" xfId="32" applyFont="1" applyBorder="1" applyProtection="1"/>
    <xf numFmtId="9" fontId="36" fillId="21" borderId="45" xfId="32" applyFont="1" applyFill="1" applyBorder="1" applyAlignment="1" applyProtection="1">
      <alignment horizontal="right"/>
    </xf>
    <xf numFmtId="9" fontId="36" fillId="21" borderId="46" xfId="32" applyFont="1" applyFill="1" applyBorder="1" applyProtection="1"/>
    <xf numFmtId="9" fontId="36" fillId="0" borderId="45" xfId="32" applyFont="1" applyBorder="1" applyProtection="1"/>
    <xf numFmtId="9" fontId="36" fillId="29" borderId="45" xfId="32" applyFont="1" applyFill="1" applyBorder="1" applyAlignment="1" applyProtection="1">
      <alignment horizontal="right"/>
    </xf>
    <xf numFmtId="9" fontId="36" fillId="29" borderId="46" xfId="32" applyFont="1" applyFill="1" applyBorder="1" applyProtection="1"/>
    <xf numFmtId="9" fontId="36" fillId="21" borderId="45" xfId="32" applyFont="1" applyFill="1" applyBorder="1" applyProtection="1"/>
    <xf numFmtId="9" fontId="36" fillId="21" borderId="47" xfId="32" applyFont="1" applyFill="1" applyBorder="1" applyProtection="1"/>
    <xf numFmtId="9" fontId="36" fillId="21" borderId="48" xfId="32" applyFont="1" applyFill="1" applyBorder="1" applyProtection="1"/>
    <xf numFmtId="9" fontId="36" fillId="21" borderId="49" xfId="32" applyFont="1" applyFill="1" applyBorder="1" applyProtection="1"/>
    <xf numFmtId="0" fontId="35" fillId="19" borderId="76" xfId="31" applyFont="1" applyFill="1" applyBorder="1" applyAlignment="1" applyProtection="1">
      <alignment wrapText="1"/>
    </xf>
    <xf numFmtId="0" fontId="35" fillId="19" borderId="57" xfId="31" applyFont="1" applyFill="1" applyBorder="1" applyAlignment="1" applyProtection="1">
      <alignment wrapText="1"/>
    </xf>
    <xf numFmtId="0" fontId="35" fillId="19" borderId="77" xfId="31" applyFont="1" applyFill="1" applyBorder="1" applyAlignment="1" applyProtection="1">
      <alignment wrapText="1"/>
    </xf>
    <xf numFmtId="0" fontId="36" fillId="0" borderId="45" xfId="31" applyFont="1" applyBorder="1" applyProtection="1"/>
    <xf numFmtId="0" fontId="36" fillId="0" borderId="46" xfId="31" applyFont="1" applyBorder="1" applyProtection="1"/>
    <xf numFmtId="10" fontId="36" fillId="0" borderId="45" xfId="32" applyNumberFormat="1" applyFont="1" applyBorder="1" applyProtection="1"/>
    <xf numFmtId="10" fontId="36" fillId="0" borderId="46" xfId="32" applyNumberFormat="1" applyFont="1" applyBorder="1" applyProtection="1"/>
    <xf numFmtId="10" fontId="36" fillId="21" borderId="45" xfId="32" applyNumberFormat="1" applyFont="1" applyFill="1" applyBorder="1" applyProtection="1"/>
    <xf numFmtId="10" fontId="36" fillId="21" borderId="46" xfId="32" applyNumberFormat="1" applyFont="1" applyFill="1" applyBorder="1" applyProtection="1"/>
    <xf numFmtId="10" fontId="36" fillId="29" borderId="45" xfId="32" applyNumberFormat="1" applyFont="1" applyFill="1" applyBorder="1" applyProtection="1"/>
    <xf numFmtId="10" fontId="36" fillId="29" borderId="46" xfId="32" applyNumberFormat="1" applyFont="1" applyFill="1" applyBorder="1" applyProtection="1"/>
    <xf numFmtId="10" fontId="36" fillId="21" borderId="47" xfId="32" applyNumberFormat="1" applyFont="1" applyFill="1" applyBorder="1" applyProtection="1"/>
    <xf numFmtId="10" fontId="36" fillId="21" borderId="48" xfId="32" applyNumberFormat="1" applyFont="1" applyFill="1" applyBorder="1" applyProtection="1"/>
    <xf numFmtId="10" fontId="36" fillId="21" borderId="49" xfId="32" applyNumberFormat="1" applyFont="1" applyFill="1" applyBorder="1" applyProtection="1"/>
    <xf numFmtId="0" fontId="27" fillId="0" borderId="69" xfId="2" applyFont="1" applyBorder="1" applyAlignment="1">
      <alignment horizontal="center"/>
    </xf>
    <xf numFmtId="0" fontId="36" fillId="0" borderId="0" xfId="31" applyFont="1" applyFill="1" applyBorder="1" applyProtection="1">
      <protection locked="0"/>
    </xf>
    <xf numFmtId="3" fontId="36" fillId="0" borderId="0" xfId="33" applyNumberFormat="1" applyFont="1" applyFill="1" applyBorder="1" applyAlignment="1" applyProtection="1">
      <alignment horizontal="right"/>
    </xf>
    <xf numFmtId="176" fontId="36" fillId="0" borderId="0" xfId="33" applyNumberFormat="1" applyFont="1" applyFill="1" applyBorder="1" applyAlignment="1" applyProtection="1">
      <alignment horizontal="right"/>
    </xf>
    <xf numFmtId="9" fontId="36" fillId="0" borderId="0" xfId="32" applyFont="1" applyFill="1" applyBorder="1" applyProtection="1"/>
    <xf numFmtId="10" fontId="36" fillId="0" borderId="0" xfId="32" applyNumberFormat="1" applyFont="1" applyFill="1" applyBorder="1" applyProtection="1"/>
    <xf numFmtId="0" fontId="36" fillId="22" borderId="10" xfId="31" applyFont="1" applyFill="1" applyBorder="1" applyAlignment="1" applyProtection="1">
      <alignment horizontal="center"/>
      <protection locked="0"/>
    </xf>
    <xf numFmtId="2" fontId="36" fillId="22" borderId="10" xfId="31" applyNumberFormat="1" applyFont="1" applyFill="1" applyBorder="1" applyProtection="1">
      <protection locked="0"/>
    </xf>
    <xf numFmtId="0" fontId="36" fillId="22" borderId="76" xfId="31" applyFont="1" applyFill="1" applyBorder="1" applyProtection="1">
      <protection locked="0"/>
    </xf>
    <xf numFmtId="0" fontId="36" fillId="22" borderId="47" xfId="31" applyFont="1" applyFill="1" applyBorder="1" applyProtection="1">
      <protection locked="0"/>
    </xf>
    <xf numFmtId="0" fontId="36" fillId="22" borderId="48" xfId="31" applyFont="1" applyFill="1" applyBorder="1" applyAlignment="1" applyProtection="1">
      <alignment horizontal="center"/>
      <protection locked="0"/>
    </xf>
    <xf numFmtId="2" fontId="36" fillId="22" borderId="48" xfId="31" applyNumberFormat="1" applyFont="1" applyFill="1" applyBorder="1" applyProtection="1">
      <protection locked="0"/>
    </xf>
    <xf numFmtId="0" fontId="36" fillId="22" borderId="127" xfId="31" applyFont="1" applyFill="1" applyBorder="1" applyProtection="1">
      <protection locked="0"/>
    </xf>
    <xf numFmtId="0" fontId="36" fillId="22" borderId="128" xfId="31" applyFont="1" applyFill="1" applyBorder="1" applyProtection="1">
      <protection locked="0"/>
    </xf>
    <xf numFmtId="0" fontId="36" fillId="22" borderId="57" xfId="31" applyFont="1" applyFill="1" applyBorder="1" applyAlignment="1" applyProtection="1">
      <alignment horizontal="center"/>
      <protection locked="0"/>
    </xf>
    <xf numFmtId="2" fontId="36" fillId="22" borderId="57" xfId="31" applyNumberFormat="1" applyFont="1" applyFill="1" applyBorder="1" applyProtection="1">
      <protection locked="0"/>
    </xf>
    <xf numFmtId="0" fontId="36" fillId="0" borderId="32" xfId="31" applyFont="1" applyFill="1" applyBorder="1" applyProtection="1">
      <protection locked="0"/>
    </xf>
    <xf numFmtId="3" fontId="36" fillId="0" borderId="10" xfId="33" applyNumberFormat="1" applyFont="1" applyFill="1" applyBorder="1" applyProtection="1"/>
    <xf numFmtId="2" fontId="8" fillId="12" borderId="76" xfId="34" applyNumberFormat="1" applyFont="1" applyFill="1" applyBorder="1" applyProtection="1">
      <protection locked="0"/>
    </xf>
    <xf numFmtId="3" fontId="36" fillId="0" borderId="57" xfId="33" applyNumberFormat="1" applyFont="1" applyFill="1" applyBorder="1" applyProtection="1"/>
    <xf numFmtId="3" fontId="36" fillId="0" borderId="77" xfId="33" applyNumberFormat="1" applyFont="1" applyFill="1" applyBorder="1" applyProtection="1"/>
    <xf numFmtId="2" fontId="8" fillId="12" borderId="45" xfId="34" applyNumberFormat="1" applyFont="1" applyFill="1" applyBorder="1" applyProtection="1">
      <protection locked="0"/>
    </xf>
    <xf numFmtId="3" fontId="36" fillId="0" borderId="46" xfId="33" applyNumberFormat="1" applyFont="1" applyFill="1" applyBorder="1" applyProtection="1"/>
    <xf numFmtId="2" fontId="8" fillId="12" borderId="47" xfId="34" applyNumberFormat="1" applyFont="1" applyFill="1" applyBorder="1" applyProtection="1">
      <protection locked="0"/>
    </xf>
    <xf numFmtId="3" fontId="36" fillId="0" borderId="48" xfId="33" applyNumberFormat="1" applyFont="1" applyFill="1" applyBorder="1" applyProtection="1"/>
    <xf numFmtId="3" fontId="36" fillId="0" borderId="49" xfId="33" applyNumberFormat="1" applyFont="1" applyFill="1" applyBorder="1" applyProtection="1"/>
    <xf numFmtId="3" fontId="36" fillId="22" borderId="10" xfId="31" applyNumberFormat="1" applyFont="1" applyFill="1" applyBorder="1" applyProtection="1">
      <protection locked="0"/>
    </xf>
    <xf numFmtId="3" fontId="36" fillId="0" borderId="10" xfId="31" applyNumberFormat="1" applyFont="1" applyFill="1" applyBorder="1" applyProtection="1">
      <protection locked="0"/>
    </xf>
    <xf numFmtId="3" fontId="38" fillId="0" borderId="10" xfId="31" applyNumberFormat="1" applyFont="1" applyFill="1" applyBorder="1" applyProtection="1">
      <protection locked="0"/>
    </xf>
    <xf numFmtId="2" fontId="36" fillId="22" borderId="77" xfId="31" applyNumberFormat="1" applyFont="1" applyFill="1" applyBorder="1" applyProtection="1">
      <protection locked="0"/>
    </xf>
    <xf numFmtId="2" fontId="36" fillId="22" borderId="46" xfId="31" applyNumberFormat="1" applyFont="1" applyFill="1" applyBorder="1" applyProtection="1">
      <protection locked="0"/>
    </xf>
    <xf numFmtId="2" fontId="36" fillId="22" borderId="49" xfId="31" applyNumberFormat="1" applyFont="1" applyFill="1" applyBorder="1" applyProtection="1">
      <protection locked="0"/>
    </xf>
    <xf numFmtId="3" fontId="36" fillId="30" borderId="10" xfId="31" applyNumberFormat="1" applyFont="1" applyFill="1" applyBorder="1" applyAlignment="1" applyProtection="1">
      <alignment horizontal="right"/>
      <protection locked="0"/>
    </xf>
    <xf numFmtId="0" fontId="36" fillId="0" borderId="69" xfId="31" applyFont="1" applyFill="1" applyBorder="1" applyProtection="1">
      <protection locked="0"/>
    </xf>
    <xf numFmtId="3" fontId="36" fillId="22" borderId="46" xfId="31" applyNumberFormat="1" applyFont="1" applyFill="1" applyBorder="1" applyProtection="1">
      <protection locked="0"/>
    </xf>
    <xf numFmtId="0" fontId="36" fillId="0" borderId="45" xfId="31" applyFont="1" applyFill="1" applyBorder="1" applyProtection="1">
      <protection locked="0"/>
    </xf>
    <xf numFmtId="3" fontId="36" fillId="0" borderId="46" xfId="31" applyNumberFormat="1" applyFont="1" applyFill="1" applyBorder="1" applyProtection="1">
      <protection locked="0"/>
    </xf>
    <xf numFmtId="0" fontId="35" fillId="21" borderId="45" xfId="31" applyFont="1" applyFill="1" applyBorder="1" applyProtection="1">
      <protection locked="0"/>
    </xf>
    <xf numFmtId="3" fontId="36" fillId="21" borderId="10" xfId="33" applyNumberFormat="1" applyFont="1" applyFill="1" applyBorder="1" applyProtection="1"/>
    <xf numFmtId="3" fontId="36" fillId="21" borderId="46" xfId="33" applyNumberFormat="1" applyFont="1" applyFill="1" applyBorder="1" applyProtection="1"/>
    <xf numFmtId="3" fontId="35" fillId="21" borderId="10" xfId="33" applyNumberFormat="1" applyFont="1" applyFill="1" applyBorder="1" applyProtection="1"/>
    <xf numFmtId="3" fontId="35" fillId="21" borderId="46" xfId="33" applyNumberFormat="1" applyFont="1" applyFill="1" applyBorder="1" applyProtection="1"/>
    <xf numFmtId="0" fontId="38" fillId="22" borderId="45" xfId="31" applyFont="1" applyFill="1" applyBorder="1" applyProtection="1">
      <protection locked="0"/>
    </xf>
    <xf numFmtId="3" fontId="38" fillId="0" borderId="46" xfId="31" applyNumberFormat="1" applyFont="1" applyFill="1" applyBorder="1" applyProtection="1">
      <protection locked="0"/>
    </xf>
    <xf numFmtId="0" fontId="52" fillId="27" borderId="45" xfId="4" applyFont="1" applyFill="1" applyBorder="1" applyAlignment="1" applyProtection="1">
      <alignment wrapText="1"/>
      <protection hidden="1"/>
    </xf>
    <xf numFmtId="3" fontId="36" fillId="0" borderId="10" xfId="33" applyNumberFormat="1" applyFont="1" applyFill="1" applyBorder="1" applyProtection="1">
      <protection locked="0"/>
    </xf>
    <xf numFmtId="3" fontId="36" fillId="0" borderId="46" xfId="33" applyNumberFormat="1" applyFont="1" applyFill="1" applyBorder="1" applyProtection="1">
      <protection locked="0"/>
    </xf>
    <xf numFmtId="0" fontId="36" fillId="30" borderId="45" xfId="31" quotePrefix="1" applyFont="1" applyFill="1" applyBorder="1" applyProtection="1">
      <protection locked="0"/>
    </xf>
    <xf numFmtId="3" fontId="36" fillId="30" borderId="10" xfId="33" applyNumberFormat="1" applyFont="1" applyFill="1" applyBorder="1" applyProtection="1">
      <protection locked="0"/>
    </xf>
    <xf numFmtId="3" fontId="36" fillId="30" borderId="46" xfId="33" applyNumberFormat="1" applyFont="1" applyFill="1" applyBorder="1" applyProtection="1">
      <protection locked="0"/>
    </xf>
    <xf numFmtId="0" fontId="36" fillId="22" borderId="45" xfId="31" quotePrefix="1" applyFont="1" applyFill="1" applyBorder="1" applyProtection="1">
      <protection locked="0"/>
    </xf>
    <xf numFmtId="0" fontId="38" fillId="21" borderId="45" xfId="31" applyFont="1" applyFill="1" applyBorder="1" applyProtection="1">
      <protection locked="0"/>
    </xf>
    <xf numFmtId="0" fontId="35" fillId="21" borderId="47" xfId="31" applyFont="1" applyFill="1" applyBorder="1" applyProtection="1">
      <protection locked="0"/>
    </xf>
    <xf numFmtId="3" fontId="35" fillId="21" borderId="48" xfId="33" applyNumberFormat="1" applyFont="1" applyFill="1" applyBorder="1" applyProtection="1"/>
    <xf numFmtId="3" fontId="35" fillId="21" borderId="49" xfId="33" applyNumberFormat="1" applyFont="1" applyFill="1" applyBorder="1" applyProtection="1"/>
    <xf numFmtId="9" fontId="36" fillId="30" borderId="45" xfId="32" applyFont="1" applyFill="1" applyBorder="1" applyProtection="1"/>
    <xf numFmtId="9" fontId="36" fillId="30" borderId="10" xfId="32" applyFont="1" applyFill="1" applyBorder="1" applyProtection="1"/>
    <xf numFmtId="9" fontId="36" fillId="30" borderId="46" xfId="32" applyFont="1" applyFill="1" applyBorder="1" applyProtection="1"/>
    <xf numFmtId="0" fontId="36" fillId="22" borderId="22" xfId="31" applyFont="1" applyFill="1" applyBorder="1" applyProtection="1">
      <protection locked="0"/>
    </xf>
    <xf numFmtId="3" fontId="36" fillId="22" borderId="23" xfId="33" applyNumberFormat="1" applyFont="1" applyFill="1" applyBorder="1" applyProtection="1"/>
    <xf numFmtId="9" fontId="36" fillId="0" borderId="23" xfId="32" applyFont="1" applyBorder="1" applyProtection="1"/>
    <xf numFmtId="9" fontId="36" fillId="0" borderId="24" xfId="32" applyFont="1" applyBorder="1" applyProtection="1"/>
    <xf numFmtId="0" fontId="38" fillId="19" borderId="31" xfId="31" applyFont="1" applyFill="1" applyBorder="1" applyProtection="1">
      <protection locked="0"/>
    </xf>
    <xf numFmtId="9" fontId="35" fillId="19" borderId="31" xfId="32" applyFont="1" applyFill="1" applyBorder="1" applyAlignment="1" applyProtection="1">
      <alignment wrapText="1"/>
    </xf>
    <xf numFmtId="9" fontId="35" fillId="19" borderId="36" xfId="32" applyFont="1" applyFill="1" applyBorder="1" applyAlignment="1" applyProtection="1">
      <alignment wrapText="1"/>
    </xf>
    <xf numFmtId="0" fontId="44" fillId="0" borderId="30" xfId="0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 wrapText="1"/>
    </xf>
    <xf numFmtId="0" fontId="14" fillId="4" borderId="69" xfId="15" applyFont="1" applyFill="1" applyBorder="1" applyAlignment="1">
      <alignment horizontal="center" vertical="center"/>
    </xf>
    <xf numFmtId="0" fontId="14" fillId="4" borderId="69" xfId="15" applyFont="1" applyFill="1" applyBorder="1" applyAlignment="1">
      <alignment horizontal="center" vertical="center" wrapText="1"/>
    </xf>
    <xf numFmtId="0" fontId="14" fillId="4" borderId="70" xfId="15" applyFont="1" applyFill="1" applyBorder="1" applyAlignment="1">
      <alignment horizontal="center" vertical="center" wrapText="1"/>
    </xf>
    <xf numFmtId="15" fontId="36" fillId="21" borderId="10" xfId="33" applyNumberFormat="1" applyFont="1" applyFill="1" applyBorder="1" applyAlignment="1" applyProtection="1">
      <alignment horizontal="right"/>
    </xf>
    <xf numFmtId="15" fontId="36" fillId="21" borderId="46" xfId="33" applyNumberFormat="1" applyFont="1" applyFill="1" applyBorder="1" applyAlignment="1" applyProtection="1">
      <alignment horizontal="right"/>
    </xf>
    <xf numFmtId="0" fontId="66" fillId="3" borderId="0" xfId="15" applyFont="1" applyFill="1"/>
    <xf numFmtId="0" fontId="68" fillId="3" borderId="0" xfId="15" applyFont="1" applyFill="1"/>
    <xf numFmtId="0" fontId="68" fillId="3" borderId="7" xfId="15" applyFont="1" applyFill="1" applyBorder="1"/>
    <xf numFmtId="188" fontId="29" fillId="14" borderId="10" xfId="24" applyNumberFormat="1" applyFont="1" applyFill="1" applyBorder="1" applyAlignment="1" applyProtection="1">
      <alignment horizontal="center" vertical="center" wrapText="1"/>
    </xf>
    <xf numFmtId="0" fontId="0" fillId="9" borderId="40" xfId="0" applyFont="1" applyFill="1" applyBorder="1" applyAlignment="1">
      <alignment vertical="center"/>
    </xf>
    <xf numFmtId="0" fontId="0" fillId="9" borderId="41" xfId="0" applyFont="1" applyFill="1" applyBorder="1" applyAlignment="1">
      <alignment vertical="center"/>
    </xf>
    <xf numFmtId="169" fontId="0" fillId="9" borderId="41" xfId="0" applyNumberFormat="1" applyFont="1" applyFill="1" applyBorder="1" applyAlignment="1">
      <alignment vertical="center"/>
    </xf>
    <xf numFmtId="3" fontId="0" fillId="9" borderId="41" xfId="0" applyNumberFormat="1" applyFont="1" applyFill="1" applyBorder="1" applyAlignment="1">
      <alignment vertical="center"/>
    </xf>
    <xf numFmtId="3" fontId="0" fillId="9" borderId="15" xfId="0" applyNumberFormat="1" applyFont="1" applyFill="1" applyBorder="1" applyAlignment="1">
      <alignment vertical="center"/>
    </xf>
    <xf numFmtId="169" fontId="0" fillId="9" borderId="42" xfId="0" applyNumberFormat="1" applyFont="1" applyFill="1" applyBorder="1" applyAlignment="1">
      <alignment vertical="center"/>
    </xf>
    <xf numFmtId="0" fontId="0" fillId="0" borderId="0" xfId="0" applyBorder="1"/>
    <xf numFmtId="0" fontId="14" fillId="0" borderId="45" xfId="0" applyFont="1" applyBorder="1" applyAlignment="1">
      <alignment horizontal="center"/>
    </xf>
    <xf numFmtId="0" fontId="14" fillId="0" borderId="59" xfId="0" applyFont="1" applyBorder="1" applyAlignment="1">
      <alignment horizontal="center"/>
    </xf>
    <xf numFmtId="0" fontId="14" fillId="0" borderId="46" xfId="0" applyFont="1" applyBorder="1" applyAlignment="1">
      <alignment horizontal="center"/>
    </xf>
    <xf numFmtId="17" fontId="0" fillId="0" borderId="45" xfId="0" applyNumberFormat="1" applyBorder="1"/>
    <xf numFmtId="4" fontId="0" fillId="0" borderId="59" xfId="0" applyNumberFormat="1" applyBorder="1"/>
    <xf numFmtId="4" fontId="0" fillId="0" borderId="46" xfId="0" applyNumberFormat="1" applyBorder="1"/>
    <xf numFmtId="0" fontId="0" fillId="0" borderId="97" xfId="0" applyBorder="1"/>
    <xf numFmtId="4" fontId="14" fillId="0" borderId="49" xfId="0" applyNumberFormat="1" applyFont="1" applyBorder="1"/>
    <xf numFmtId="0" fontId="0" fillId="0" borderId="1" xfId="0" applyBorder="1"/>
    <xf numFmtId="0" fontId="0" fillId="0" borderId="3" xfId="0" applyBorder="1"/>
    <xf numFmtId="0" fontId="0" fillId="0" borderId="76" xfId="0" applyBorder="1"/>
    <xf numFmtId="0" fontId="14" fillId="9" borderId="32" xfId="17" applyFont="1" applyFill="1" applyBorder="1" applyAlignment="1">
      <alignment horizontal="center" vertical="center" wrapText="1"/>
    </xf>
    <xf numFmtId="0" fontId="14" fillId="9" borderId="36" xfId="17" applyFont="1" applyFill="1" applyBorder="1" applyAlignment="1">
      <alignment horizontal="center" vertical="center" wrapText="1"/>
    </xf>
    <xf numFmtId="0" fontId="47" fillId="3" borderId="59" xfId="17" applyFont="1" applyFill="1" applyBorder="1" applyAlignment="1">
      <alignment horizontal="center" vertical="center" wrapText="1"/>
    </xf>
    <xf numFmtId="0" fontId="47" fillId="3" borderId="46" xfId="17" applyFont="1" applyFill="1" applyBorder="1" applyAlignment="1">
      <alignment horizontal="center" vertical="center" wrapText="1"/>
    </xf>
    <xf numFmtId="0" fontId="47" fillId="3" borderId="48" xfId="17" applyFont="1" applyFill="1" applyBorder="1" applyAlignment="1">
      <alignment horizontal="center" vertical="center" wrapText="1"/>
    </xf>
    <xf numFmtId="0" fontId="47" fillId="3" borderId="49" xfId="17" applyFont="1" applyFill="1" applyBorder="1" applyAlignment="1">
      <alignment horizontal="center" vertical="center" wrapText="1"/>
    </xf>
    <xf numFmtId="14" fontId="2" fillId="3" borderId="59" xfId="17" applyNumberFormat="1" applyFill="1" applyBorder="1" applyAlignment="1">
      <alignment horizontal="right" vertical="center"/>
    </xf>
    <xf numFmtId="0" fontId="1" fillId="3" borderId="46" xfId="37" applyFont="1" applyFill="1" applyBorder="1" applyAlignment="1">
      <alignment horizontal="right" vertical="center"/>
    </xf>
    <xf numFmtId="0" fontId="20" fillId="5" borderId="22" xfId="20" applyFont="1" applyFill="1" applyBorder="1" applyAlignment="1">
      <alignment horizontal="center" vertical="center"/>
    </xf>
    <xf numFmtId="0" fontId="20" fillId="5" borderId="23" xfId="20" applyFont="1" applyFill="1" applyBorder="1" applyAlignment="1">
      <alignment horizontal="center" vertical="center"/>
    </xf>
    <xf numFmtId="0" fontId="20" fillId="5" borderId="24" xfId="20" applyFont="1" applyFill="1" applyBorder="1" applyAlignment="1">
      <alignment horizontal="center" vertical="center"/>
    </xf>
    <xf numFmtId="0" fontId="9" fillId="9" borderId="31" xfId="20" applyFont="1" applyFill="1" applyBorder="1" applyAlignment="1">
      <alignment horizontal="left" vertical="center"/>
    </xf>
    <xf numFmtId="0" fontId="9" fillId="9" borderId="32" xfId="20" applyFont="1" applyFill="1" applyBorder="1" applyAlignment="1">
      <alignment horizontal="left" vertical="center"/>
    </xf>
    <xf numFmtId="0" fontId="21" fillId="0" borderId="32" xfId="15" applyFont="1" applyBorder="1" applyAlignment="1">
      <alignment horizontal="right" vertical="center" wrapText="1"/>
    </xf>
    <xf numFmtId="0" fontId="21" fillId="0" borderId="36" xfId="15" applyFont="1" applyBorder="1" applyAlignment="1">
      <alignment horizontal="right" vertical="center" wrapText="1"/>
    </xf>
    <xf numFmtId="0" fontId="9" fillId="9" borderId="45" xfId="20" applyFont="1" applyFill="1" applyBorder="1" applyAlignment="1">
      <alignment horizontal="left" vertical="center"/>
    </xf>
    <xf numFmtId="0" fontId="9" fillId="9" borderId="59" xfId="20" applyFont="1" applyFill="1" applyBorder="1" applyAlignment="1">
      <alignment horizontal="left" vertical="center"/>
    </xf>
    <xf numFmtId="0" fontId="21" fillId="0" borderId="59" xfId="15" applyFont="1" applyBorder="1" applyAlignment="1">
      <alignment horizontal="right" vertical="center" wrapText="1"/>
    </xf>
    <xf numFmtId="0" fontId="21" fillId="0" borderId="46" xfId="15" applyFont="1" applyBorder="1" applyAlignment="1">
      <alignment horizontal="right" vertical="center" wrapText="1"/>
    </xf>
    <xf numFmtId="22" fontId="21" fillId="0" borderId="59" xfId="15" applyNumberFormat="1" applyFont="1" applyBorder="1" applyAlignment="1">
      <alignment horizontal="right" vertical="center" wrapText="1"/>
    </xf>
    <xf numFmtId="22" fontId="21" fillId="0" borderId="46" xfId="15" applyNumberFormat="1" applyFont="1" applyBorder="1" applyAlignment="1">
      <alignment horizontal="right" vertical="center" wrapText="1"/>
    </xf>
    <xf numFmtId="172" fontId="21" fillId="0" borderId="59" xfId="15" applyNumberFormat="1" applyFont="1" applyBorder="1" applyAlignment="1">
      <alignment horizontal="right" vertical="center" wrapText="1"/>
    </xf>
    <xf numFmtId="172" fontId="21" fillId="0" borderId="46" xfId="15" applyNumberFormat="1" applyFont="1" applyBorder="1" applyAlignment="1">
      <alignment horizontal="right" vertical="center" wrapText="1"/>
    </xf>
    <xf numFmtId="14" fontId="8" fillId="0" borderId="59" xfId="20" applyNumberFormat="1" applyFont="1" applyBorder="1" applyAlignment="1">
      <alignment horizontal="right" vertical="center" wrapText="1"/>
    </xf>
    <xf numFmtId="0" fontId="8" fillId="0" borderId="59" xfId="20" applyFont="1" applyBorder="1" applyAlignment="1">
      <alignment horizontal="right" vertical="center" wrapText="1"/>
    </xf>
    <xf numFmtId="0" fontId="8" fillId="0" borderId="46" xfId="20" applyFont="1" applyBorder="1" applyAlignment="1">
      <alignment horizontal="right" vertical="center" wrapText="1"/>
    </xf>
    <xf numFmtId="0" fontId="8" fillId="0" borderId="59" xfId="20" applyFont="1" applyBorder="1" applyAlignment="1">
      <alignment horizontal="left" vertical="center" wrapText="1"/>
    </xf>
    <xf numFmtId="0" fontId="8" fillId="0" borderId="46" xfId="20" applyFont="1" applyBorder="1" applyAlignment="1">
      <alignment horizontal="left" vertical="center" wrapText="1"/>
    </xf>
    <xf numFmtId="172" fontId="8" fillId="0" borderId="59" xfId="20" applyNumberFormat="1" applyFont="1" applyBorder="1" applyAlignment="1">
      <alignment horizontal="right" vertical="center" wrapText="1"/>
    </xf>
    <xf numFmtId="172" fontId="8" fillId="0" borderId="46" xfId="20" applyNumberFormat="1" applyFont="1" applyBorder="1" applyAlignment="1">
      <alignment horizontal="right" vertical="center" wrapText="1"/>
    </xf>
    <xf numFmtId="0" fontId="1" fillId="0" borderId="59" xfId="21" applyFont="1" applyBorder="1" applyAlignment="1">
      <alignment horizontal="right" vertical="center" wrapText="1"/>
    </xf>
    <xf numFmtId="0" fontId="1" fillId="0" borderId="46" xfId="21" applyFont="1" applyBorder="1" applyAlignment="1">
      <alignment horizontal="right" vertical="center" wrapText="1"/>
    </xf>
    <xf numFmtId="170" fontId="8" fillId="0" borderId="59" xfId="20" applyNumberFormat="1" applyFont="1" applyBorder="1" applyAlignment="1">
      <alignment horizontal="right" vertical="center"/>
    </xf>
    <xf numFmtId="170" fontId="8" fillId="0" borderId="46" xfId="20" applyNumberFormat="1" applyFont="1" applyBorder="1" applyAlignment="1">
      <alignment horizontal="right" vertical="center"/>
    </xf>
    <xf numFmtId="0" fontId="9" fillId="9" borderId="47" xfId="20" applyFont="1" applyFill="1" applyBorder="1" applyAlignment="1">
      <alignment horizontal="left" vertical="center"/>
    </xf>
    <xf numFmtId="0" fontId="9" fillId="9" borderId="48" xfId="20" applyFont="1" applyFill="1" applyBorder="1" applyAlignment="1">
      <alignment horizontal="left" vertical="center"/>
    </xf>
    <xf numFmtId="170" fontId="8" fillId="0" borderId="48" xfId="20" applyNumberFormat="1" applyFont="1" applyBorder="1" applyAlignment="1">
      <alignment horizontal="right" vertical="center"/>
    </xf>
    <xf numFmtId="170" fontId="8" fillId="0" borderId="49" xfId="20" applyNumberFormat="1" applyFont="1" applyBorder="1" applyAlignment="1">
      <alignment horizontal="right" vertical="center"/>
    </xf>
    <xf numFmtId="0" fontId="25" fillId="5" borderId="22" xfId="20" applyFont="1" applyFill="1" applyBorder="1" applyAlignment="1">
      <alignment horizontal="center" vertical="center"/>
    </xf>
    <xf numFmtId="0" fontId="25" fillId="5" borderId="23" xfId="20" applyFont="1" applyFill="1" applyBorder="1" applyAlignment="1">
      <alignment horizontal="center" vertical="center"/>
    </xf>
    <xf numFmtId="0" fontId="25" fillId="5" borderId="24" xfId="20" applyFont="1" applyFill="1" applyBorder="1" applyAlignment="1">
      <alignment horizontal="center" vertical="center"/>
    </xf>
    <xf numFmtId="0" fontId="25" fillId="7" borderId="31" xfId="20" applyFont="1" applyFill="1" applyBorder="1" applyAlignment="1">
      <alignment horizontal="center" vertical="center"/>
    </xf>
    <xf numFmtId="0" fontId="25" fillId="7" borderId="32" xfId="20" applyFont="1" applyFill="1" applyBorder="1" applyAlignment="1">
      <alignment horizontal="center" vertical="center"/>
    </xf>
    <xf numFmtId="0" fontId="25" fillId="7" borderId="36" xfId="20" applyFont="1" applyFill="1" applyBorder="1" applyAlignment="1">
      <alignment horizontal="center" vertical="center"/>
    </xf>
    <xf numFmtId="0" fontId="4" fillId="9" borderId="59" xfId="21" applyFont="1" applyFill="1" applyBorder="1" applyAlignment="1">
      <alignment horizontal="center" vertical="center" wrapText="1"/>
    </xf>
    <xf numFmtId="0" fontId="4" fillId="9" borderId="46" xfId="21" applyFont="1" applyFill="1" applyBorder="1" applyAlignment="1">
      <alignment horizontal="center" vertical="center" wrapText="1"/>
    </xf>
    <xf numFmtId="0" fontId="9" fillId="6" borderId="45" xfId="20" applyFont="1" applyFill="1" applyBorder="1" applyAlignment="1">
      <alignment horizontal="center" vertical="center"/>
    </xf>
    <xf numFmtId="0" fontId="9" fillId="6" borderId="59" xfId="20" applyFont="1" applyFill="1" applyBorder="1" applyAlignment="1">
      <alignment horizontal="center" vertical="center"/>
    </xf>
    <xf numFmtId="0" fontId="4" fillId="6" borderId="59" xfId="21" applyFont="1" applyFill="1" applyBorder="1" applyAlignment="1">
      <alignment horizontal="right" vertical="center" wrapText="1"/>
    </xf>
    <xf numFmtId="0" fontId="4" fillId="6" borderId="46" xfId="21" applyFont="1" applyFill="1" applyBorder="1" applyAlignment="1">
      <alignment horizontal="right" vertical="center" wrapText="1"/>
    </xf>
    <xf numFmtId="0" fontId="1" fillId="0" borderId="60" xfId="21" applyFont="1" applyBorder="1" applyAlignment="1">
      <alignment horizontal="right" vertical="center" wrapText="1"/>
    </xf>
    <xf numFmtId="0" fontId="1" fillId="0" borderId="67" xfId="21" applyFont="1" applyBorder="1" applyAlignment="1">
      <alignment horizontal="right" vertical="center" wrapText="1"/>
    </xf>
    <xf numFmtId="0" fontId="25" fillId="7" borderId="45" xfId="20" applyFont="1" applyFill="1" applyBorder="1" applyAlignment="1">
      <alignment horizontal="center" vertical="center"/>
    </xf>
    <xf numFmtId="0" fontId="25" fillId="7" borderId="59" xfId="20" applyFont="1" applyFill="1" applyBorder="1" applyAlignment="1">
      <alignment horizontal="center" vertical="center"/>
    </xf>
    <xf numFmtId="0" fontId="25" fillId="7" borderId="46" xfId="20" applyFont="1" applyFill="1" applyBorder="1" applyAlignment="1">
      <alignment horizontal="center" vertical="center"/>
    </xf>
    <xf numFmtId="0" fontId="11" fillId="5" borderId="22" xfId="20" applyFont="1" applyFill="1" applyBorder="1" applyAlignment="1">
      <alignment horizontal="center" vertical="center"/>
    </xf>
    <xf numFmtId="0" fontId="11" fillId="5" borderId="23" xfId="20" applyFont="1" applyFill="1" applyBorder="1" applyAlignment="1">
      <alignment horizontal="center" vertical="center"/>
    </xf>
    <xf numFmtId="0" fontId="11" fillId="5" borderId="24" xfId="20" applyFont="1" applyFill="1" applyBorder="1" applyAlignment="1">
      <alignment horizontal="center" vertical="center"/>
    </xf>
    <xf numFmtId="0" fontId="10" fillId="0" borderId="48" xfId="21" applyFont="1" applyBorder="1" applyAlignment="1">
      <alignment horizontal="right" vertical="center" wrapText="1"/>
    </xf>
    <xf numFmtId="0" fontId="10" fillId="0" borderId="49" xfId="21" applyFont="1" applyBorder="1" applyAlignment="1">
      <alignment horizontal="right" vertical="center" wrapText="1"/>
    </xf>
    <xf numFmtId="0" fontId="10" fillId="0" borderId="32" xfId="15" applyFont="1" applyBorder="1" applyAlignment="1">
      <alignment horizontal="right" vertical="center"/>
    </xf>
    <xf numFmtId="0" fontId="10" fillId="0" borderId="36" xfId="15" applyFont="1" applyBorder="1" applyAlignment="1">
      <alignment horizontal="right" vertical="center"/>
    </xf>
    <xf numFmtId="172" fontId="10" fillId="0" borderId="59" xfId="15" applyNumberFormat="1" applyFont="1" applyBorder="1" applyAlignment="1">
      <alignment horizontal="right" vertical="center"/>
    </xf>
    <xf numFmtId="172" fontId="10" fillId="0" borderId="46" xfId="15" applyNumberFormat="1" applyFont="1" applyBorder="1" applyAlignment="1">
      <alignment horizontal="right" vertical="center"/>
    </xf>
    <xf numFmtId="173" fontId="10" fillId="0" borderId="48" xfId="15" applyNumberFormat="1" applyFont="1" applyBorder="1" applyAlignment="1">
      <alignment vertical="center"/>
    </xf>
    <xf numFmtId="173" fontId="10" fillId="0" borderId="49" xfId="15" applyNumberFormat="1" applyFont="1" applyBorder="1" applyAlignment="1">
      <alignment vertical="center"/>
    </xf>
    <xf numFmtId="0" fontId="14" fillId="9" borderId="50" xfId="17" applyFont="1" applyFill="1" applyBorder="1" applyAlignment="1">
      <alignment vertical="center"/>
    </xf>
    <xf numFmtId="0" fontId="2" fillId="3" borderId="59" xfId="17" applyFill="1" applyBorder="1" applyAlignment="1">
      <alignment horizontal="right" vertical="center"/>
    </xf>
    <xf numFmtId="0" fontId="2" fillId="3" borderId="46" xfId="17" applyFill="1" applyBorder="1" applyAlignment="1">
      <alignment horizontal="right" vertical="center"/>
    </xf>
    <xf numFmtId="0" fontId="17" fillId="5" borderId="12" xfId="17" applyFont="1" applyFill="1" applyBorder="1" applyAlignment="1">
      <alignment horizontal="center" vertical="center"/>
    </xf>
    <xf numFmtId="0" fontId="17" fillId="5" borderId="13" xfId="17" applyFont="1" applyFill="1" applyBorder="1" applyAlignment="1">
      <alignment horizontal="center" vertical="center"/>
    </xf>
    <xf numFmtId="0" fontId="17" fillId="5" borderId="14" xfId="17" applyFont="1" applyFill="1" applyBorder="1" applyAlignment="1">
      <alignment horizontal="center" vertical="center"/>
    </xf>
    <xf numFmtId="0" fontId="14" fillId="9" borderId="53" xfId="17" applyFont="1" applyFill="1" applyBorder="1" applyAlignment="1">
      <alignment vertical="center"/>
    </xf>
    <xf numFmtId="0" fontId="14" fillId="9" borderId="16" xfId="17" applyFont="1" applyFill="1" applyBorder="1" applyAlignment="1">
      <alignment vertical="center"/>
    </xf>
    <xf numFmtId="0" fontId="14" fillId="9" borderId="37" xfId="17" applyFont="1" applyFill="1" applyBorder="1" applyAlignment="1">
      <alignment vertical="center"/>
    </xf>
    <xf numFmtId="0" fontId="2" fillId="3" borderId="32" xfId="17" applyFill="1" applyBorder="1" applyAlignment="1">
      <alignment horizontal="right" vertical="center"/>
    </xf>
    <xf numFmtId="0" fontId="2" fillId="3" borderId="36" xfId="17" applyFill="1" applyBorder="1" applyAlignment="1">
      <alignment horizontal="right" vertical="center"/>
    </xf>
    <xf numFmtId="49" fontId="0" fillId="3" borderId="59" xfId="17" applyNumberFormat="1" applyFont="1" applyFill="1" applyBorder="1" applyAlignment="1">
      <alignment horizontal="right" vertical="center"/>
    </xf>
    <xf numFmtId="49" fontId="2" fillId="3" borderId="59" xfId="17" applyNumberFormat="1" applyFill="1" applyBorder="1" applyAlignment="1">
      <alignment horizontal="right" vertical="center"/>
    </xf>
    <xf numFmtId="49" fontId="2" fillId="3" borderId="46" xfId="17" applyNumberFormat="1" applyFill="1" applyBorder="1" applyAlignment="1">
      <alignment horizontal="right" vertical="center"/>
    </xf>
    <xf numFmtId="0" fontId="14" fillId="9" borderId="50" xfId="17" applyFont="1" applyFill="1" applyBorder="1" applyAlignment="1">
      <alignment vertical="center" wrapText="1"/>
    </xf>
    <xf numFmtId="0" fontId="2" fillId="3" borderId="59" xfId="17" applyFill="1" applyBorder="1" applyAlignment="1">
      <alignment horizontal="right" vertical="center" wrapText="1"/>
    </xf>
    <xf numFmtId="0" fontId="2" fillId="3" borderId="46" xfId="17" applyFill="1" applyBorder="1" applyAlignment="1">
      <alignment horizontal="right" vertical="center" wrapText="1"/>
    </xf>
    <xf numFmtId="5" fontId="1" fillId="3" borderId="59" xfId="17" applyNumberFormat="1" applyFont="1" applyFill="1" applyBorder="1" applyAlignment="1">
      <alignment horizontal="right" vertical="center"/>
    </xf>
    <xf numFmtId="5" fontId="1" fillId="3" borderId="46" xfId="17" applyNumberFormat="1" applyFont="1" applyFill="1" applyBorder="1" applyAlignment="1">
      <alignment horizontal="right" vertical="center"/>
    </xf>
    <xf numFmtId="0" fontId="14" fillId="9" borderId="45" xfId="17" applyFont="1" applyFill="1" applyBorder="1"/>
    <xf numFmtId="0" fontId="14" fillId="9" borderId="59" xfId="17" applyFont="1" applyFill="1" applyBorder="1"/>
    <xf numFmtId="14" fontId="2" fillId="3" borderId="59" xfId="17" applyNumberFormat="1" applyFill="1" applyBorder="1" applyAlignment="1">
      <alignment horizontal="right" vertical="center"/>
    </xf>
    <xf numFmtId="14" fontId="2" fillId="3" borderId="46" xfId="17" applyNumberFormat="1" applyFill="1" applyBorder="1" applyAlignment="1">
      <alignment horizontal="right" vertical="center"/>
    </xf>
    <xf numFmtId="0" fontId="2" fillId="3" borderId="69" xfId="17" applyFill="1" applyBorder="1" applyAlignment="1">
      <alignment horizontal="right" vertical="center"/>
    </xf>
    <xf numFmtId="0" fontId="2" fillId="3" borderId="70" xfId="17" applyFill="1" applyBorder="1" applyAlignment="1">
      <alignment horizontal="right" vertical="center"/>
    </xf>
    <xf numFmtId="0" fontId="14" fillId="9" borderId="54" xfId="17" applyFont="1" applyFill="1" applyBorder="1" applyAlignment="1">
      <alignment horizontal="left" vertical="center"/>
    </xf>
    <xf numFmtId="0" fontId="14" fillId="9" borderId="44" xfId="17" applyFont="1" applyFill="1" applyBorder="1" applyAlignment="1">
      <alignment horizontal="left" vertical="center"/>
    </xf>
    <xf numFmtId="0" fontId="14" fillId="9" borderId="52" xfId="17" applyFont="1" applyFill="1" applyBorder="1" applyAlignment="1">
      <alignment horizontal="left" vertical="center"/>
    </xf>
    <xf numFmtId="22" fontId="2" fillId="3" borderId="43" xfId="17" applyNumberFormat="1" applyFill="1" applyBorder="1" applyAlignment="1">
      <alignment horizontal="right" vertical="center"/>
    </xf>
    <xf numFmtId="22" fontId="2" fillId="3" borderId="44" xfId="17" applyNumberFormat="1" applyFill="1" applyBorder="1" applyAlignment="1">
      <alignment horizontal="right" vertical="center"/>
    </xf>
    <xf numFmtId="22" fontId="2" fillId="3" borderId="51" xfId="17" applyNumberFormat="1" applyFill="1" applyBorder="1" applyAlignment="1">
      <alignment horizontal="right" vertical="center"/>
    </xf>
    <xf numFmtId="0" fontId="17" fillId="5" borderId="22" xfId="17" applyFont="1" applyFill="1" applyBorder="1" applyAlignment="1">
      <alignment horizontal="center" vertical="center"/>
    </xf>
    <xf numFmtId="0" fontId="17" fillId="5" borderId="23" xfId="17" applyFont="1" applyFill="1" applyBorder="1" applyAlignment="1">
      <alignment horizontal="center" vertical="center"/>
    </xf>
    <xf numFmtId="0" fontId="17" fillId="5" borderId="24" xfId="17" applyFont="1" applyFill="1" applyBorder="1" applyAlignment="1">
      <alignment horizontal="center" vertical="center"/>
    </xf>
    <xf numFmtId="0" fontId="47" fillId="3" borderId="59" xfId="17" applyFont="1" applyFill="1" applyBorder="1" applyAlignment="1">
      <alignment horizontal="center" vertical="center" wrapText="1"/>
    </xf>
    <xf numFmtId="0" fontId="47" fillId="3" borderId="46" xfId="17" applyFont="1" applyFill="1" applyBorder="1" applyAlignment="1">
      <alignment horizontal="center" vertical="center" wrapText="1"/>
    </xf>
    <xf numFmtId="0" fontId="47" fillId="3" borderId="48" xfId="17" applyFont="1" applyFill="1" applyBorder="1" applyAlignment="1">
      <alignment horizontal="center" vertical="center" wrapText="1"/>
    </xf>
    <xf numFmtId="0" fontId="47" fillId="3" borderId="49" xfId="17" applyFont="1" applyFill="1" applyBorder="1" applyAlignment="1">
      <alignment horizontal="center" vertical="center" wrapText="1"/>
    </xf>
    <xf numFmtId="0" fontId="14" fillId="9" borderId="47" xfId="17" applyFont="1" applyFill="1" applyBorder="1"/>
    <xf numFmtId="0" fontId="14" fillId="9" borderId="48" xfId="17" applyFont="1" applyFill="1" applyBorder="1"/>
    <xf numFmtId="0" fontId="4" fillId="9" borderId="45" xfId="37" applyFont="1" applyFill="1" applyBorder="1" applyAlignment="1">
      <alignment vertical="center"/>
    </xf>
    <xf numFmtId="0" fontId="4" fillId="9" borderId="59" xfId="37" applyFont="1" applyFill="1" applyBorder="1" applyAlignment="1">
      <alignment vertical="center"/>
    </xf>
    <xf numFmtId="0" fontId="1" fillId="3" borderId="59" xfId="37" applyFont="1" applyFill="1" applyBorder="1" applyAlignment="1">
      <alignment horizontal="right" vertical="center"/>
    </xf>
    <xf numFmtId="0" fontId="1" fillId="3" borderId="46" xfId="37" applyFont="1" applyFill="1" applyBorder="1" applyAlignment="1">
      <alignment horizontal="right" vertical="center"/>
    </xf>
    <xf numFmtId="0" fontId="24" fillId="5" borderId="22" xfId="37" applyFont="1" applyFill="1" applyBorder="1" applyAlignment="1">
      <alignment horizontal="center" vertical="center"/>
    </xf>
    <xf numFmtId="0" fontId="24" fillId="5" borderId="23" xfId="37" applyFont="1" applyFill="1" applyBorder="1" applyAlignment="1">
      <alignment horizontal="center" vertical="center"/>
    </xf>
    <xf numFmtId="0" fontId="24" fillId="5" borderId="24" xfId="37" applyFont="1" applyFill="1" applyBorder="1" applyAlignment="1">
      <alignment horizontal="center" vertical="center"/>
    </xf>
    <xf numFmtId="0" fontId="4" fillId="9" borderId="31" xfId="37" applyFont="1" applyFill="1" applyBorder="1" applyAlignment="1">
      <alignment vertical="center"/>
    </xf>
    <xf numFmtId="0" fontId="4" fillId="9" borderId="32" xfId="37" applyFont="1" applyFill="1" applyBorder="1" applyAlignment="1">
      <alignment vertical="center"/>
    </xf>
    <xf numFmtId="0" fontId="1" fillId="3" borderId="32" xfId="37" applyFont="1" applyFill="1" applyBorder="1" applyAlignment="1">
      <alignment horizontal="right" vertical="center"/>
    </xf>
    <xf numFmtId="0" fontId="1" fillId="3" borderId="36" xfId="37" applyFont="1" applyFill="1" applyBorder="1" applyAlignment="1">
      <alignment horizontal="right" vertical="center"/>
    </xf>
    <xf numFmtId="0" fontId="4" fillId="9" borderId="45" xfId="37" applyFont="1" applyFill="1" applyBorder="1" applyAlignment="1">
      <alignment vertical="center" wrapText="1"/>
    </xf>
    <xf numFmtId="0" fontId="4" fillId="9" borderId="59" xfId="37" applyFont="1" applyFill="1" applyBorder="1" applyAlignment="1">
      <alignment vertical="center" wrapText="1"/>
    </xf>
    <xf numFmtId="0" fontId="1" fillId="3" borderId="59" xfId="37" applyFont="1" applyFill="1" applyBorder="1" applyAlignment="1">
      <alignment horizontal="right" vertical="center" wrapText="1"/>
    </xf>
    <xf numFmtId="0" fontId="1" fillId="3" borderId="46" xfId="37" applyFont="1" applyFill="1" applyBorder="1" applyAlignment="1">
      <alignment horizontal="right" vertical="center" wrapText="1"/>
    </xf>
    <xf numFmtId="14" fontId="1" fillId="3" borderId="59" xfId="37" applyNumberFormat="1" applyFont="1" applyFill="1" applyBorder="1" applyAlignment="1">
      <alignment horizontal="right" vertical="center"/>
    </xf>
    <xf numFmtId="22" fontId="1" fillId="3" borderId="59" xfId="37" applyNumberFormat="1" applyFont="1" applyFill="1" applyBorder="1" applyAlignment="1">
      <alignment horizontal="right" vertical="center"/>
    </xf>
    <xf numFmtId="0" fontId="1" fillId="3" borderId="59" xfId="18" applyFont="1" applyFill="1" applyBorder="1" applyAlignment="1">
      <alignment horizontal="center" vertical="top"/>
    </xf>
    <xf numFmtId="49" fontId="1" fillId="3" borderId="59" xfId="18" applyNumberFormat="1" applyFont="1" applyFill="1" applyBorder="1" applyAlignment="1">
      <alignment horizontal="center" vertical="top"/>
    </xf>
    <xf numFmtId="49" fontId="1" fillId="3" borderId="46" xfId="18" applyNumberFormat="1" applyFont="1" applyFill="1" applyBorder="1" applyAlignment="1">
      <alignment horizontal="center" vertical="top"/>
    </xf>
    <xf numFmtId="0" fontId="24" fillId="5" borderId="22" xfId="18" applyFont="1" applyFill="1" applyBorder="1" applyAlignment="1">
      <alignment horizontal="center" vertical="center"/>
    </xf>
    <xf numFmtId="0" fontId="24" fillId="5" borderId="23" xfId="18" applyFont="1" applyFill="1" applyBorder="1" applyAlignment="1">
      <alignment horizontal="center" vertical="center"/>
    </xf>
    <xf numFmtId="0" fontId="24" fillId="5" borderId="24" xfId="18" applyFont="1" applyFill="1" applyBorder="1" applyAlignment="1">
      <alignment horizontal="center" vertical="center"/>
    </xf>
    <xf numFmtId="0" fontId="4" fillId="9" borderId="31" xfId="18" applyFont="1" applyFill="1" applyBorder="1" applyAlignment="1">
      <alignment horizontal="left" vertical="center"/>
    </xf>
    <xf numFmtId="0" fontId="4" fillId="9" borderId="32" xfId="18" applyFont="1" applyFill="1" applyBorder="1" applyAlignment="1">
      <alignment horizontal="left" vertical="center"/>
    </xf>
    <xf numFmtId="0" fontId="1" fillId="3" borderId="32" xfId="18" applyFont="1" applyFill="1" applyBorder="1" applyAlignment="1">
      <alignment horizontal="center" vertical="center"/>
    </xf>
    <xf numFmtId="0" fontId="1" fillId="3" borderId="36" xfId="18" applyFont="1" applyFill="1" applyBorder="1" applyAlignment="1">
      <alignment horizontal="center" vertical="center"/>
    </xf>
    <xf numFmtId="0" fontId="1" fillId="0" borderId="45" xfId="18" applyFont="1" applyBorder="1"/>
    <xf numFmtId="0" fontId="1" fillId="0" borderId="59" xfId="18" applyFont="1" applyBorder="1"/>
    <xf numFmtId="0" fontId="1" fillId="0" borderId="46" xfId="18" applyFont="1" applyBorder="1"/>
    <xf numFmtId="0" fontId="5" fillId="8" borderId="59" xfId="18" applyFont="1" applyFill="1" applyBorder="1" applyAlignment="1">
      <alignment horizontal="center" vertical="center"/>
    </xf>
    <xf numFmtId="0" fontId="5" fillId="8" borderId="46" xfId="18" applyFont="1" applyFill="1" applyBorder="1" applyAlignment="1">
      <alignment horizontal="center" vertical="center"/>
    </xf>
    <xf numFmtId="0" fontId="1" fillId="3" borderId="59" xfId="18" applyFont="1" applyFill="1" applyBorder="1" applyAlignment="1">
      <alignment horizontal="right" vertical="center"/>
    </xf>
    <xf numFmtId="0" fontId="1" fillId="3" borderId="46" xfId="18" applyFont="1" applyFill="1" applyBorder="1" applyAlignment="1">
      <alignment horizontal="right" vertical="center"/>
    </xf>
    <xf numFmtId="0" fontId="1" fillId="3" borderId="59" xfId="18" applyFont="1" applyFill="1" applyBorder="1" applyAlignment="1">
      <alignment horizontal="right" vertical="center" wrapText="1"/>
    </xf>
    <xf numFmtId="0" fontId="1" fillId="3" borderId="46" xfId="18" applyFont="1" applyFill="1" applyBorder="1" applyAlignment="1">
      <alignment horizontal="right" vertical="center" wrapText="1"/>
    </xf>
    <xf numFmtId="14" fontId="1" fillId="3" borderId="59" xfId="18" applyNumberFormat="1" applyFont="1" applyFill="1" applyBorder="1" applyAlignment="1">
      <alignment horizontal="right" vertical="center"/>
    </xf>
    <xf numFmtId="14" fontId="1" fillId="3" borderId="46" xfId="18" applyNumberFormat="1" applyFont="1" applyFill="1" applyBorder="1" applyAlignment="1">
      <alignment horizontal="right" vertical="center"/>
    </xf>
    <xf numFmtId="22" fontId="1" fillId="3" borderId="59" xfId="18" applyNumberFormat="1" applyFont="1" applyFill="1" applyBorder="1" applyAlignment="1">
      <alignment horizontal="right" vertical="center"/>
    </xf>
    <xf numFmtId="22" fontId="1" fillId="3" borderId="46" xfId="18" applyNumberFormat="1" applyFont="1" applyFill="1" applyBorder="1" applyAlignment="1">
      <alignment horizontal="right" vertical="center"/>
    </xf>
    <xf numFmtId="0" fontId="1" fillId="0" borderId="47" xfId="18" applyFont="1" applyBorder="1"/>
    <xf numFmtId="0" fontId="1" fillId="0" borderId="48" xfId="18" applyFont="1" applyBorder="1"/>
    <xf numFmtId="0" fontId="1" fillId="0" borderId="49" xfId="18" applyFont="1" applyBorder="1"/>
    <xf numFmtId="15" fontId="1" fillId="3" borderId="59" xfId="18" applyNumberFormat="1" applyFont="1" applyFill="1" applyBorder="1" applyAlignment="1">
      <alignment horizontal="right" vertical="center"/>
    </xf>
    <xf numFmtId="15" fontId="1" fillId="3" borderId="46" xfId="18" applyNumberFormat="1" applyFont="1" applyFill="1" applyBorder="1" applyAlignment="1">
      <alignment horizontal="right" vertical="center"/>
    </xf>
    <xf numFmtId="0" fontId="1" fillId="3" borderId="4" xfId="14" applyFont="1" applyFill="1" applyBorder="1" applyAlignment="1" applyProtection="1">
      <alignment wrapText="1"/>
      <protection hidden="1"/>
    </xf>
    <xf numFmtId="0" fontId="1" fillId="3" borderId="0" xfId="14" applyFont="1" applyFill="1" applyAlignment="1" applyProtection="1">
      <alignment wrapText="1"/>
      <protection hidden="1"/>
    </xf>
    <xf numFmtId="0" fontId="1" fillId="3" borderId="125" xfId="14" applyFont="1" applyFill="1" applyBorder="1" applyAlignment="1" applyProtection="1">
      <alignment wrapText="1"/>
      <protection hidden="1"/>
    </xf>
    <xf numFmtId="0" fontId="1" fillId="3" borderId="96" xfId="14" applyFont="1" applyFill="1" applyBorder="1" applyAlignment="1" applyProtection="1">
      <alignment wrapText="1"/>
      <protection hidden="1"/>
    </xf>
    <xf numFmtId="0" fontId="1" fillId="3" borderId="97" xfId="14" applyFont="1" applyFill="1" applyBorder="1" applyAlignment="1" applyProtection="1">
      <alignment wrapText="1"/>
      <protection hidden="1"/>
    </xf>
    <xf numFmtId="0" fontId="1" fillId="3" borderId="126" xfId="14" applyFont="1" applyFill="1" applyBorder="1" applyAlignment="1" applyProtection="1">
      <alignment wrapText="1"/>
      <protection hidden="1"/>
    </xf>
    <xf numFmtId="0" fontId="10" fillId="3" borderId="4" xfId="38" applyFont="1" applyFill="1" applyBorder="1" applyProtection="1">
      <protection hidden="1"/>
    </xf>
    <xf numFmtId="0" fontId="10" fillId="3" borderId="0" xfId="38" applyFont="1" applyFill="1" applyProtection="1">
      <protection hidden="1"/>
    </xf>
    <xf numFmtId="0" fontId="10" fillId="3" borderId="5" xfId="38" applyFont="1" applyFill="1" applyBorder="1" applyProtection="1">
      <protection hidden="1"/>
    </xf>
    <xf numFmtId="0" fontId="63" fillId="8" borderId="122" xfId="38" applyFont="1" applyFill="1" applyBorder="1" applyAlignment="1" applyProtection="1">
      <alignment horizontal="left"/>
      <protection hidden="1"/>
    </xf>
    <xf numFmtId="0" fontId="63" fillId="8" borderId="123" xfId="38" applyFont="1" applyFill="1" applyBorder="1" applyAlignment="1" applyProtection="1">
      <alignment horizontal="left"/>
      <protection hidden="1"/>
    </xf>
    <xf numFmtId="0" fontId="63" fillId="8" borderId="124" xfId="38" applyFont="1" applyFill="1" applyBorder="1" applyAlignment="1" applyProtection="1">
      <alignment horizontal="left"/>
      <protection hidden="1"/>
    </xf>
    <xf numFmtId="0" fontId="8" fillId="3" borderId="4" xfId="38" applyFont="1" applyFill="1" applyBorder="1" applyAlignment="1" applyProtection="1">
      <alignment wrapText="1"/>
      <protection hidden="1"/>
    </xf>
    <xf numFmtId="0" fontId="8" fillId="3" borderId="0" xfId="38" applyFont="1" applyFill="1" applyAlignment="1" applyProtection="1">
      <alignment wrapText="1"/>
      <protection hidden="1"/>
    </xf>
    <xf numFmtId="0" fontId="8" fillId="3" borderId="125" xfId="38" applyFont="1" applyFill="1" applyBorder="1" applyAlignment="1" applyProtection="1">
      <alignment wrapText="1"/>
      <protection hidden="1"/>
    </xf>
    <xf numFmtId="0" fontId="1" fillId="3" borderId="4" xfId="14" applyFont="1" applyFill="1" applyBorder="1" applyAlignment="1" applyProtection="1">
      <protection hidden="1"/>
    </xf>
    <xf numFmtId="0" fontId="1" fillId="3" borderId="0" xfId="14" applyFont="1" applyFill="1" applyAlignment="1" applyProtection="1">
      <protection hidden="1"/>
    </xf>
    <xf numFmtId="0" fontId="1" fillId="3" borderId="125" xfId="14" applyFont="1" applyFill="1" applyBorder="1" applyAlignment="1" applyProtection="1">
      <protection hidden="1"/>
    </xf>
    <xf numFmtId="0" fontId="52" fillId="27" borderId="119" xfId="4" applyFont="1" applyFill="1" applyBorder="1" applyAlignment="1" applyProtection="1">
      <alignment wrapText="1"/>
      <protection hidden="1"/>
    </xf>
    <xf numFmtId="0" fontId="52" fillId="27" borderId="120" xfId="4" applyFont="1" applyFill="1" applyBorder="1" applyAlignment="1" applyProtection="1">
      <alignment wrapText="1"/>
      <protection hidden="1"/>
    </xf>
    <xf numFmtId="0" fontId="49" fillId="5" borderId="106" xfId="38" applyFont="1" applyFill="1" applyBorder="1" applyAlignment="1" applyProtection="1">
      <alignment horizontal="center" vertical="center"/>
      <protection hidden="1"/>
    </xf>
    <xf numFmtId="0" fontId="49" fillId="5" borderId="107" xfId="38" applyFont="1" applyFill="1" applyBorder="1" applyAlignment="1" applyProtection="1">
      <alignment horizontal="center" vertical="center"/>
      <protection hidden="1"/>
    </xf>
    <xf numFmtId="0" fontId="49" fillId="5" borderId="108" xfId="38" applyFont="1" applyFill="1" applyBorder="1" applyAlignment="1" applyProtection="1">
      <alignment horizontal="center" vertical="center"/>
      <protection hidden="1"/>
    </xf>
    <xf numFmtId="0" fontId="11" fillId="7" borderId="109" xfId="38" applyFont="1" applyFill="1" applyBorder="1" applyAlignment="1" applyProtection="1">
      <alignment vertical="center"/>
      <protection hidden="1"/>
    </xf>
    <xf numFmtId="0" fontId="11" fillId="7" borderId="15" xfId="38" applyFont="1" applyFill="1" applyBorder="1" applyAlignment="1" applyProtection="1">
      <alignment vertical="center"/>
      <protection hidden="1"/>
    </xf>
    <xf numFmtId="0" fontId="11" fillId="7" borderId="110" xfId="38" applyFont="1" applyFill="1" applyBorder="1" applyAlignment="1" applyProtection="1">
      <alignment vertical="center"/>
      <protection hidden="1"/>
    </xf>
    <xf numFmtId="0" fontId="50" fillId="27" borderId="0" xfId="4" applyFont="1" applyFill="1" applyAlignment="1" applyProtection="1">
      <alignment wrapText="1"/>
      <protection hidden="1"/>
    </xf>
    <xf numFmtId="0" fontId="3" fillId="27" borderId="0" xfId="4" applyFill="1" applyAlignment="1" applyProtection="1">
      <alignment wrapText="1"/>
      <protection hidden="1"/>
    </xf>
    <xf numFmtId="0" fontId="3" fillId="27" borderId="92" xfId="4" applyFill="1" applyBorder="1" applyAlignment="1" applyProtection="1">
      <alignment wrapText="1"/>
      <protection hidden="1"/>
    </xf>
    <xf numFmtId="0" fontId="51" fillId="3" borderId="93" xfId="14" applyFont="1" applyFill="1" applyBorder="1" applyAlignment="1" applyProtection="1">
      <alignment wrapText="1"/>
      <protection hidden="1"/>
    </xf>
    <xf numFmtId="0" fontId="51" fillId="3" borderId="94" xfId="14" applyFont="1" applyFill="1" applyBorder="1" applyAlignment="1" applyProtection="1">
      <alignment wrapText="1"/>
      <protection hidden="1"/>
    </xf>
    <xf numFmtId="0" fontId="51" fillId="3" borderId="0" xfId="14" applyFont="1" applyFill="1" applyAlignment="1" applyProtection="1">
      <alignment wrapText="1"/>
      <protection hidden="1"/>
    </xf>
    <xf numFmtId="0" fontId="51" fillId="3" borderId="92" xfId="14" applyFont="1" applyFill="1" applyBorder="1" applyAlignment="1" applyProtection="1">
      <alignment wrapText="1"/>
      <protection hidden="1"/>
    </xf>
    <xf numFmtId="0" fontId="53" fillId="6" borderId="12" xfId="38" applyFont="1" applyFill="1" applyBorder="1" applyAlignment="1" applyProtection="1">
      <alignment horizontal="left"/>
      <protection hidden="1"/>
    </xf>
    <xf numFmtId="0" fontId="53" fillId="6" borderId="13" xfId="38" applyFont="1" applyFill="1" applyBorder="1" applyAlignment="1" applyProtection="1">
      <alignment horizontal="left"/>
      <protection hidden="1"/>
    </xf>
    <xf numFmtId="0" fontId="53" fillId="6" borderId="118" xfId="38" applyFont="1" applyFill="1" applyBorder="1" applyAlignment="1" applyProtection="1">
      <alignment horizontal="left"/>
      <protection hidden="1"/>
    </xf>
    <xf numFmtId="0" fontId="53" fillId="9" borderId="100" xfId="38" applyFont="1" applyFill="1" applyBorder="1" applyAlignment="1" applyProtection="1">
      <alignment horizontal="left"/>
      <protection hidden="1"/>
    </xf>
    <xf numFmtId="0" fontId="53" fillId="9" borderId="101" xfId="38" applyFont="1" applyFill="1" applyBorder="1" applyAlignment="1" applyProtection="1">
      <alignment horizontal="left"/>
      <protection hidden="1"/>
    </xf>
    <xf numFmtId="0" fontId="53" fillId="6" borderId="100" xfId="38" applyFont="1" applyFill="1" applyBorder="1" applyAlignment="1" applyProtection="1">
      <alignment horizontal="left"/>
      <protection hidden="1"/>
    </xf>
    <xf numFmtId="0" fontId="53" fillId="6" borderId="101" xfId="38" applyFont="1" applyFill="1" applyBorder="1" applyAlignment="1" applyProtection="1">
      <alignment horizontal="left"/>
      <protection hidden="1"/>
    </xf>
    <xf numFmtId="0" fontId="10" fillId="3" borderId="1" xfId="38" applyFont="1" applyFill="1" applyBorder="1" applyProtection="1">
      <protection hidden="1"/>
    </xf>
    <xf numFmtId="0" fontId="10" fillId="3" borderId="2" xfId="38" applyFont="1" applyFill="1" applyBorder="1" applyProtection="1">
      <protection hidden="1"/>
    </xf>
    <xf numFmtId="0" fontId="10" fillId="3" borderId="3" xfId="38" applyFont="1" applyFill="1" applyBorder="1" applyProtection="1">
      <protection hidden="1"/>
    </xf>
    <xf numFmtId="0" fontId="5" fillId="3" borderId="4" xfId="38" applyFont="1" applyFill="1" applyBorder="1" applyAlignment="1" applyProtection="1">
      <alignment horizontal="left"/>
      <protection hidden="1"/>
    </xf>
    <xf numFmtId="0" fontId="5" fillId="3" borderId="0" xfId="38" applyFont="1" applyFill="1" applyAlignment="1" applyProtection="1">
      <alignment horizontal="left"/>
      <protection hidden="1"/>
    </xf>
    <xf numFmtId="0" fontId="10" fillId="3" borderId="96" xfId="38" applyFont="1" applyFill="1" applyBorder="1" applyProtection="1">
      <protection hidden="1"/>
    </xf>
    <xf numFmtId="0" fontId="52" fillId="27" borderId="93" xfId="38" applyFont="1" applyFill="1" applyBorder="1" applyAlignment="1" applyProtection="1">
      <alignment horizontal="left" wrapText="1"/>
      <protection hidden="1"/>
    </xf>
    <xf numFmtId="0" fontId="52" fillId="27" borderId="94" xfId="38" applyFont="1" applyFill="1" applyBorder="1" applyAlignment="1" applyProtection="1">
      <alignment horizontal="left" wrapText="1"/>
      <protection hidden="1"/>
    </xf>
    <xf numFmtId="0" fontId="52" fillId="27" borderId="0" xfId="38" applyFont="1" applyFill="1" applyAlignment="1" applyProtection="1">
      <alignment horizontal="left" wrapText="1"/>
      <protection hidden="1"/>
    </xf>
    <xf numFmtId="0" fontId="52" fillId="27" borderId="92" xfId="38" applyFont="1" applyFill="1" applyBorder="1" applyAlignment="1" applyProtection="1">
      <alignment horizontal="left" wrapText="1"/>
      <protection hidden="1"/>
    </xf>
    <xf numFmtId="0" fontId="51" fillId="3" borderId="0" xfId="14" applyFont="1" applyFill="1" applyAlignment="1" applyProtection="1">
      <alignment horizontal="left" wrapText="1"/>
      <protection hidden="1"/>
    </xf>
    <xf numFmtId="0" fontId="51" fillId="3" borderId="92" xfId="14" applyFont="1" applyFill="1" applyBorder="1" applyAlignment="1" applyProtection="1">
      <alignment horizontal="left" wrapText="1"/>
      <protection hidden="1"/>
    </xf>
    <xf numFmtId="1" fontId="51" fillId="28" borderId="93" xfId="38" applyNumberFormat="1" applyFont="1" applyFill="1" applyBorder="1" applyProtection="1">
      <protection locked="0"/>
    </xf>
    <xf numFmtId="1" fontId="51" fillId="28" borderId="94" xfId="38" applyNumberFormat="1" applyFont="1" applyFill="1" applyBorder="1" applyProtection="1">
      <protection locked="0"/>
    </xf>
    <xf numFmtId="1" fontId="51" fillId="28" borderId="0" xfId="38" applyNumberFormat="1" applyFont="1" applyFill="1" applyProtection="1">
      <protection locked="0"/>
    </xf>
    <xf numFmtId="1" fontId="51" fillId="28" borderId="92" xfId="38" applyNumberFormat="1" applyFont="1" applyFill="1" applyBorder="1" applyProtection="1">
      <protection locked="0"/>
    </xf>
    <xf numFmtId="0" fontId="58" fillId="8" borderId="115" xfId="38" applyFont="1" applyFill="1" applyBorder="1" applyAlignment="1" applyProtection="1">
      <alignment horizontal="left"/>
      <protection hidden="1"/>
    </xf>
    <xf numFmtId="0" fontId="58" fillId="8" borderId="116" xfId="38" applyFont="1" applyFill="1" applyBorder="1" applyAlignment="1" applyProtection="1">
      <alignment horizontal="left"/>
      <protection hidden="1"/>
    </xf>
    <xf numFmtId="0" fontId="58" fillId="8" borderId="117" xfId="38" applyFont="1" applyFill="1" applyBorder="1" applyAlignment="1" applyProtection="1">
      <alignment horizontal="left"/>
      <protection hidden="1"/>
    </xf>
    <xf numFmtId="0" fontId="5" fillId="3" borderId="1" xfId="38" applyFont="1" applyFill="1" applyBorder="1" applyAlignment="1" applyProtection="1">
      <alignment horizontal="left"/>
      <protection hidden="1"/>
    </xf>
    <xf numFmtId="0" fontId="5" fillId="3" borderId="2" xfId="38" applyFont="1" applyFill="1" applyBorder="1" applyAlignment="1" applyProtection="1">
      <alignment horizontal="left"/>
      <protection hidden="1"/>
    </xf>
    <xf numFmtId="0" fontId="5" fillId="3" borderId="96" xfId="38" applyFont="1" applyFill="1" applyBorder="1" applyAlignment="1" applyProtection="1">
      <alignment horizontal="left"/>
      <protection hidden="1"/>
    </xf>
    <xf numFmtId="0" fontId="8" fillId="27" borderId="93" xfId="4" applyFont="1" applyFill="1" applyBorder="1" applyAlignment="1" applyProtection="1">
      <alignment wrapText="1"/>
      <protection hidden="1"/>
    </xf>
    <xf numFmtId="0" fontId="8" fillId="27" borderId="94" xfId="4" applyFont="1" applyFill="1" applyBorder="1" applyAlignment="1" applyProtection="1">
      <alignment wrapText="1"/>
      <protection hidden="1"/>
    </xf>
    <xf numFmtId="0" fontId="52" fillId="27" borderId="0" xfId="4" applyFont="1" applyFill="1" applyAlignment="1" applyProtection="1">
      <alignment wrapText="1"/>
      <protection hidden="1"/>
    </xf>
    <xf numFmtId="0" fontId="52" fillId="27" borderId="92" xfId="4" applyFont="1" applyFill="1" applyBorder="1" applyAlignment="1" applyProtection="1">
      <alignment wrapText="1"/>
      <protection hidden="1"/>
    </xf>
    <xf numFmtId="0" fontId="51" fillId="3" borderId="93" xfId="14" applyFont="1" applyFill="1" applyBorder="1" applyAlignment="1" applyProtection="1">
      <alignment horizontal="left" wrapText="1"/>
      <protection hidden="1"/>
    </xf>
    <xf numFmtId="0" fontId="51" fillId="3" borderId="94" xfId="14" applyFont="1" applyFill="1" applyBorder="1" applyAlignment="1" applyProtection="1">
      <alignment horizontal="left" wrapText="1"/>
      <protection hidden="1"/>
    </xf>
    <xf numFmtId="0" fontId="51" fillId="3" borderId="97" xfId="14" applyFont="1" applyFill="1" applyBorder="1" applyAlignment="1" applyProtection="1">
      <alignment horizontal="left" wrapText="1"/>
      <protection hidden="1"/>
    </xf>
    <xf numFmtId="0" fontId="51" fillId="3" borderId="98" xfId="14" applyFont="1" applyFill="1" applyBorder="1" applyAlignment="1" applyProtection="1">
      <alignment horizontal="left" wrapText="1"/>
      <protection hidden="1"/>
    </xf>
    <xf numFmtId="0" fontId="52" fillId="27" borderId="93" xfId="4" applyFont="1" applyFill="1" applyBorder="1" applyAlignment="1" applyProtection="1">
      <alignment wrapText="1"/>
      <protection hidden="1"/>
    </xf>
    <xf numFmtId="0" fontId="52" fillId="27" borderId="94" xfId="4" applyFont="1" applyFill="1" applyBorder="1" applyAlignment="1" applyProtection="1">
      <alignment wrapText="1"/>
      <protection hidden="1"/>
    </xf>
    <xf numFmtId="0" fontId="51" fillId="3" borderId="0" xfId="38" applyFont="1" applyFill="1" applyProtection="1">
      <protection hidden="1"/>
    </xf>
    <xf numFmtId="0" fontId="51" fillId="3" borderId="92" xfId="38" applyFont="1" applyFill="1" applyBorder="1" applyProtection="1">
      <protection hidden="1"/>
    </xf>
    <xf numFmtId="0" fontId="51" fillId="3" borderId="0" xfId="38" applyFont="1" applyFill="1" applyAlignment="1" applyProtection="1">
      <alignment horizontal="left"/>
      <protection hidden="1"/>
    </xf>
    <xf numFmtId="0" fontId="51" fillId="3" borderId="92" xfId="38" applyFont="1" applyFill="1" applyBorder="1" applyAlignment="1" applyProtection="1">
      <alignment horizontal="left"/>
      <protection hidden="1"/>
    </xf>
    <xf numFmtId="0" fontId="52" fillId="27" borderId="0" xfId="4" applyFont="1" applyFill="1" applyAlignment="1" applyProtection="1">
      <alignment horizontal="left" wrapText="1"/>
      <protection hidden="1"/>
    </xf>
    <xf numFmtId="0" fontId="52" fillId="27" borderId="92" xfId="4" applyFont="1" applyFill="1" applyBorder="1" applyAlignment="1" applyProtection="1">
      <alignment horizontal="left" wrapText="1"/>
      <protection hidden="1"/>
    </xf>
    <xf numFmtId="0" fontId="52" fillId="27" borderId="97" xfId="4" applyFont="1" applyFill="1" applyBorder="1" applyAlignment="1" applyProtection="1">
      <alignment horizontal="left" wrapText="1"/>
      <protection hidden="1"/>
    </xf>
    <xf numFmtId="0" fontId="52" fillId="27" borderId="98" xfId="4" applyFont="1" applyFill="1" applyBorder="1" applyAlignment="1" applyProtection="1">
      <alignment horizontal="left" wrapText="1"/>
      <protection hidden="1"/>
    </xf>
    <xf numFmtId="0" fontId="50" fillId="27" borderId="97" xfId="4" applyFont="1" applyFill="1" applyBorder="1" applyAlignment="1" applyProtection="1">
      <alignment wrapText="1"/>
      <protection hidden="1"/>
    </xf>
    <xf numFmtId="0" fontId="3" fillId="27" borderId="97" xfId="4" applyFill="1" applyBorder="1" applyAlignment="1" applyProtection="1">
      <alignment wrapText="1"/>
      <protection hidden="1"/>
    </xf>
    <xf numFmtId="0" fontId="3" fillId="27" borderId="98" xfId="4" applyFill="1" applyBorder="1" applyAlignment="1" applyProtection="1">
      <alignment wrapText="1"/>
      <protection hidden="1"/>
    </xf>
    <xf numFmtId="0" fontId="53" fillId="6" borderId="103" xfId="38" applyFont="1" applyFill="1" applyBorder="1" applyAlignment="1" applyProtection="1">
      <alignment horizontal="left"/>
      <protection hidden="1"/>
    </xf>
    <xf numFmtId="0" fontId="53" fillId="6" borderId="104" xfId="38" applyFont="1" applyFill="1" applyBorder="1" applyAlignment="1" applyProtection="1">
      <alignment horizontal="left"/>
      <protection hidden="1"/>
    </xf>
    <xf numFmtId="0" fontId="1" fillId="3" borderId="4" xfId="38" applyFont="1" applyFill="1" applyBorder="1" applyProtection="1">
      <protection hidden="1"/>
    </xf>
    <xf numFmtId="0" fontId="1" fillId="3" borderId="0" xfId="38" applyFont="1" applyFill="1" applyProtection="1">
      <protection hidden="1"/>
    </xf>
    <xf numFmtId="0" fontId="1" fillId="3" borderId="5" xfId="38" applyFont="1" applyFill="1" applyBorder="1" applyProtection="1">
      <protection hidden="1"/>
    </xf>
    <xf numFmtId="0" fontId="52" fillId="27" borderId="93" xfId="4" applyFont="1" applyFill="1" applyBorder="1" applyAlignment="1" applyProtection="1">
      <alignment horizontal="left" wrapText="1"/>
      <protection hidden="1"/>
    </xf>
    <xf numFmtId="0" fontId="52" fillId="27" borderId="94" xfId="4" applyFont="1" applyFill="1" applyBorder="1" applyAlignment="1" applyProtection="1">
      <alignment horizontal="left" wrapText="1"/>
      <protection hidden="1"/>
    </xf>
    <xf numFmtId="0" fontId="52" fillId="27" borderId="113" xfId="4" applyFont="1" applyFill="1" applyBorder="1" applyAlignment="1" applyProtection="1">
      <alignment wrapText="1"/>
      <protection hidden="1"/>
    </xf>
    <xf numFmtId="0" fontId="52" fillId="27" borderId="114" xfId="4" applyFont="1" applyFill="1" applyBorder="1" applyAlignment="1" applyProtection="1">
      <alignment wrapText="1"/>
      <protection hidden="1"/>
    </xf>
    <xf numFmtId="0" fontId="58" fillId="8" borderId="1" xfId="38" applyFont="1" applyFill="1" applyBorder="1" applyAlignment="1" applyProtection="1">
      <alignment horizontal="left"/>
      <protection hidden="1"/>
    </xf>
    <xf numFmtId="0" fontId="58" fillId="8" borderId="2" xfId="38" applyFont="1" applyFill="1" applyBorder="1" applyAlignment="1" applyProtection="1">
      <alignment horizontal="left"/>
      <protection hidden="1"/>
    </xf>
    <xf numFmtId="0" fontId="58" fillId="8" borderId="3" xfId="38" applyFont="1" applyFill="1" applyBorder="1" applyAlignment="1" applyProtection="1">
      <alignment horizontal="left"/>
      <protection hidden="1"/>
    </xf>
    <xf numFmtId="0" fontId="10" fillId="3" borderId="0" xfId="38" applyFont="1" applyFill="1" applyAlignment="1" applyProtection="1">
      <alignment horizontal="left"/>
      <protection hidden="1"/>
    </xf>
    <xf numFmtId="0" fontId="10" fillId="3" borderId="92" xfId="38" applyFont="1" applyFill="1" applyBorder="1" applyAlignment="1" applyProtection="1">
      <alignment horizontal="left"/>
      <protection hidden="1"/>
    </xf>
    <xf numFmtId="0" fontId="9" fillId="3" borderId="4" xfId="4" applyFont="1" applyFill="1" applyBorder="1" applyAlignment="1" applyProtection="1">
      <alignment wrapText="1"/>
      <protection hidden="1"/>
    </xf>
    <xf numFmtId="0" fontId="9" fillId="3" borderId="0" xfId="4" applyFont="1" applyFill="1" applyAlignment="1" applyProtection="1">
      <alignment wrapText="1"/>
      <protection hidden="1"/>
    </xf>
    <xf numFmtId="0" fontId="9" fillId="3" borderId="92" xfId="4" applyFont="1" applyFill="1" applyBorder="1" applyAlignment="1" applyProtection="1">
      <alignment wrapText="1"/>
      <protection hidden="1"/>
    </xf>
    <xf numFmtId="0" fontId="54" fillId="3" borderId="4" xfId="38" applyFont="1" applyFill="1" applyBorder="1" applyProtection="1">
      <protection hidden="1"/>
    </xf>
    <xf numFmtId="14" fontId="55" fillId="3" borderId="0" xfId="4" applyNumberFormat="1" applyFont="1" applyFill="1" applyAlignment="1" applyProtection="1">
      <alignment wrapText="1"/>
      <protection hidden="1"/>
    </xf>
    <xf numFmtId="14" fontId="55" fillId="3" borderId="92" xfId="4" applyNumberFormat="1" applyFont="1" applyFill="1" applyBorder="1" applyAlignment="1" applyProtection="1">
      <alignment wrapText="1"/>
      <protection hidden="1"/>
    </xf>
    <xf numFmtId="0" fontId="55" fillId="3" borderId="0" xfId="38" applyFont="1" applyFill="1" applyProtection="1">
      <protection hidden="1"/>
    </xf>
    <xf numFmtId="0" fontId="55" fillId="3" borderId="92" xfId="38" applyFont="1" applyFill="1" applyBorder="1" applyProtection="1">
      <protection hidden="1"/>
    </xf>
    <xf numFmtId="0" fontId="50" fillId="27" borderId="97" xfId="4" applyFont="1" applyFill="1" applyBorder="1" applyAlignment="1" applyProtection="1">
      <alignment horizontal="left" wrapText="1"/>
      <protection hidden="1"/>
    </xf>
    <xf numFmtId="0" fontId="3" fillId="27" borderId="97" xfId="4" applyFill="1" applyBorder="1" applyAlignment="1" applyProtection="1">
      <alignment horizontal="left" wrapText="1"/>
      <protection hidden="1"/>
    </xf>
    <xf numFmtId="0" fontId="3" fillId="27" borderId="98" xfId="4" applyFill="1" applyBorder="1" applyAlignment="1" applyProtection="1">
      <alignment horizontal="left" wrapText="1"/>
      <protection hidden="1"/>
    </xf>
    <xf numFmtId="0" fontId="1" fillId="3" borderId="0" xfId="38" applyFont="1" applyFill="1" applyAlignment="1" applyProtection="1">
      <alignment horizontal="left"/>
      <protection hidden="1"/>
    </xf>
    <xf numFmtId="0" fontId="1" fillId="3" borderId="92" xfId="38" applyFont="1" applyFill="1" applyBorder="1" applyAlignment="1" applyProtection="1">
      <alignment horizontal="left"/>
      <protection hidden="1"/>
    </xf>
    <xf numFmtId="0" fontId="1" fillId="3" borderId="96" xfId="38" applyFont="1" applyFill="1" applyBorder="1" applyProtection="1">
      <protection hidden="1"/>
    </xf>
    <xf numFmtId="0" fontId="51" fillId="3" borderId="93" xfId="38" applyFont="1" applyFill="1" applyBorder="1" applyProtection="1">
      <protection hidden="1"/>
    </xf>
    <xf numFmtId="0" fontId="51" fillId="3" borderId="97" xfId="38" applyFont="1" applyFill="1" applyBorder="1" applyProtection="1">
      <protection hidden="1"/>
    </xf>
    <xf numFmtId="0" fontId="52" fillId="27" borderId="97" xfId="4" applyFont="1" applyFill="1" applyBorder="1" applyAlignment="1" applyProtection="1">
      <alignment wrapText="1"/>
      <protection hidden="1"/>
    </xf>
    <xf numFmtId="0" fontId="52" fillId="27" borderId="98" xfId="4" applyFont="1" applyFill="1" applyBorder="1" applyAlignment="1" applyProtection="1">
      <alignment wrapText="1"/>
      <protection hidden="1"/>
    </xf>
    <xf numFmtId="0" fontId="1" fillId="3" borderId="4" xfId="38" applyFont="1" applyFill="1" applyBorder="1" applyAlignment="1" applyProtection="1">
      <alignment horizontal="center"/>
      <protection hidden="1"/>
    </xf>
    <xf numFmtId="0" fontId="1" fillId="3" borderId="96" xfId="38" applyFont="1" applyFill="1" applyBorder="1" applyAlignment="1" applyProtection="1">
      <alignment horizontal="center"/>
      <protection hidden="1"/>
    </xf>
    <xf numFmtId="0" fontId="50" fillId="27" borderId="93" xfId="4" applyFont="1" applyFill="1" applyBorder="1" applyAlignment="1" applyProtection="1">
      <alignment horizontal="left" wrapText="1"/>
      <protection hidden="1"/>
    </xf>
    <xf numFmtId="0" fontId="3" fillId="27" borderId="94" xfId="4" applyFill="1" applyBorder="1" applyAlignment="1" applyProtection="1">
      <alignment horizontal="left" wrapText="1"/>
      <protection hidden="1"/>
    </xf>
    <xf numFmtId="0" fontId="51" fillId="3" borderId="0" xfId="38" applyFont="1" applyFill="1" applyAlignment="1" applyProtection="1">
      <alignment horizontal="center"/>
      <protection hidden="1"/>
    </xf>
    <xf numFmtId="0" fontId="50" fillId="27" borderId="0" xfId="4" applyFont="1" applyFill="1" applyAlignment="1" applyProtection="1">
      <alignment horizontal="left" wrapText="1"/>
      <protection hidden="1"/>
    </xf>
    <xf numFmtId="0" fontId="3" fillId="27" borderId="92" xfId="4" applyFill="1" applyBorder="1" applyAlignment="1" applyProtection="1">
      <alignment horizontal="left" wrapText="1"/>
      <protection hidden="1"/>
    </xf>
    <xf numFmtId="0" fontId="5" fillId="3" borderId="4" xfId="38" applyFont="1" applyFill="1" applyBorder="1" applyProtection="1">
      <protection hidden="1"/>
    </xf>
    <xf numFmtId="0" fontId="5" fillId="3" borderId="0" xfId="38" applyFont="1" applyFill="1" applyProtection="1">
      <protection hidden="1"/>
    </xf>
    <xf numFmtId="0" fontId="4" fillId="3" borderId="50" xfId="38" applyFont="1" applyFill="1" applyBorder="1" applyAlignment="1" applyProtection="1">
      <alignment horizontal="right" vertical="center"/>
      <protection hidden="1"/>
    </xf>
    <xf numFmtId="0" fontId="4" fillId="3" borderId="74" xfId="38" applyFont="1" applyFill="1" applyBorder="1" applyAlignment="1" applyProtection="1">
      <alignment horizontal="right" vertical="center"/>
      <protection hidden="1"/>
    </xf>
    <xf numFmtId="0" fontId="4" fillId="3" borderId="75" xfId="38" applyFont="1" applyFill="1" applyBorder="1" applyAlignment="1" applyProtection="1">
      <alignment horizontal="right" vertical="center"/>
      <protection hidden="1"/>
    </xf>
    <xf numFmtId="0" fontId="4" fillId="3" borderId="84" xfId="38" applyFont="1" applyFill="1" applyBorder="1" applyAlignment="1" applyProtection="1">
      <alignment horizontal="right" vertical="center"/>
      <protection hidden="1"/>
    </xf>
    <xf numFmtId="0" fontId="4" fillId="3" borderId="11" xfId="38" applyFont="1" applyFill="1" applyBorder="1" applyAlignment="1" applyProtection="1">
      <alignment horizontal="right" vertical="center"/>
      <protection hidden="1"/>
    </xf>
    <xf numFmtId="0" fontId="4" fillId="3" borderId="85" xfId="38" applyFont="1" applyFill="1" applyBorder="1" applyAlignment="1" applyProtection="1">
      <alignment horizontal="right" vertical="center"/>
      <protection hidden="1"/>
    </xf>
    <xf numFmtId="0" fontId="4" fillId="3" borderId="88" xfId="38" applyFont="1" applyFill="1" applyBorder="1" applyAlignment="1" applyProtection="1">
      <alignment horizontal="right" vertical="center"/>
      <protection hidden="1"/>
    </xf>
    <xf numFmtId="0" fontId="4" fillId="3" borderId="89" xfId="38" applyFont="1" applyFill="1" applyBorder="1" applyAlignment="1" applyProtection="1">
      <alignment horizontal="right" vertical="center"/>
      <protection hidden="1"/>
    </xf>
    <xf numFmtId="0" fontId="4" fillId="3" borderId="90" xfId="38" applyFont="1" applyFill="1" applyBorder="1" applyAlignment="1" applyProtection="1">
      <alignment horizontal="right" vertical="center"/>
      <protection hidden="1"/>
    </xf>
    <xf numFmtId="0" fontId="50" fillId="27" borderId="93" xfId="4" applyFont="1" applyFill="1" applyBorder="1" applyAlignment="1" applyProtection="1">
      <alignment wrapText="1"/>
      <protection hidden="1"/>
    </xf>
    <xf numFmtId="0" fontId="3" fillId="27" borderId="94" xfId="4" applyFill="1" applyBorder="1" applyAlignment="1" applyProtection="1">
      <alignment wrapText="1"/>
      <protection hidden="1"/>
    </xf>
    <xf numFmtId="0" fontId="48" fillId="5" borderId="1" xfId="38" applyFont="1" applyFill="1" applyBorder="1" applyAlignment="1" applyProtection="1">
      <alignment horizontal="center" vertical="center"/>
      <protection hidden="1"/>
    </xf>
    <xf numFmtId="0" fontId="48" fillId="5" borderId="2" xfId="38" applyFont="1" applyFill="1" applyBorder="1" applyAlignment="1" applyProtection="1">
      <alignment horizontal="center" vertical="center"/>
      <protection hidden="1"/>
    </xf>
    <xf numFmtId="0" fontId="48" fillId="5" borderId="3" xfId="38" applyFont="1" applyFill="1" applyBorder="1" applyAlignment="1" applyProtection="1">
      <alignment horizontal="center" vertical="center"/>
      <protection hidden="1"/>
    </xf>
    <xf numFmtId="0" fontId="4" fillId="6" borderId="76" xfId="38" applyFont="1" applyFill="1" applyBorder="1" applyProtection="1">
      <protection hidden="1"/>
    </xf>
    <xf numFmtId="0" fontId="4" fillId="6" borderId="57" xfId="38" applyFont="1" applyFill="1" applyBorder="1" applyProtection="1">
      <protection hidden="1"/>
    </xf>
    <xf numFmtId="0" fontId="4" fillId="6" borderId="47" xfId="38" applyFont="1" applyFill="1" applyBorder="1" applyProtection="1">
      <protection hidden="1"/>
    </xf>
    <xf numFmtId="0" fontId="4" fillId="6" borderId="48" xfId="38" applyFont="1" applyFill="1" applyBorder="1" applyProtection="1">
      <protection hidden="1"/>
    </xf>
    <xf numFmtId="0" fontId="49" fillId="5" borderId="4" xfId="38" applyFont="1" applyFill="1" applyBorder="1" applyAlignment="1" applyProtection="1">
      <alignment horizontal="center" vertical="center"/>
      <protection hidden="1"/>
    </xf>
    <xf numFmtId="0" fontId="49" fillId="5" borderId="0" xfId="38" applyFont="1" applyFill="1" applyAlignment="1" applyProtection="1">
      <alignment horizontal="center" vertical="center"/>
      <protection hidden="1"/>
    </xf>
    <xf numFmtId="0" fontId="49" fillId="5" borderId="2" xfId="38" applyFont="1" applyFill="1" applyBorder="1" applyAlignment="1" applyProtection="1">
      <alignment horizontal="center" vertical="center"/>
      <protection hidden="1"/>
    </xf>
    <xf numFmtId="0" fontId="49" fillId="5" borderId="5" xfId="38" applyFont="1" applyFill="1" applyBorder="1" applyAlignment="1" applyProtection="1">
      <alignment horizontal="center" vertical="center"/>
      <protection hidden="1"/>
    </xf>
    <xf numFmtId="0" fontId="11" fillId="7" borderId="78" xfId="38" applyFont="1" applyFill="1" applyBorder="1" applyAlignment="1" applyProtection="1">
      <alignment vertical="center"/>
      <protection hidden="1"/>
    </xf>
    <xf numFmtId="0" fontId="11" fillId="7" borderId="79" xfId="38" applyFont="1" applyFill="1" applyBorder="1" applyAlignment="1" applyProtection="1">
      <alignment vertical="center"/>
      <protection hidden="1"/>
    </xf>
    <xf numFmtId="0" fontId="4" fillId="3" borderId="61" xfId="38" applyFont="1" applyFill="1" applyBorder="1" applyAlignment="1" applyProtection="1">
      <alignment horizontal="right"/>
      <protection hidden="1"/>
    </xf>
    <xf numFmtId="0" fontId="4" fillId="3" borderId="62" xfId="38" applyFont="1" applyFill="1" applyBorder="1" applyAlignment="1" applyProtection="1">
      <alignment horizontal="right"/>
      <protection hidden="1"/>
    </xf>
    <xf numFmtId="0" fontId="4" fillId="3" borderId="63" xfId="38" applyFont="1" applyFill="1" applyBorder="1" applyAlignment="1" applyProtection="1">
      <alignment horizontal="right"/>
      <protection hidden="1"/>
    </xf>
    <xf numFmtId="0" fontId="33" fillId="0" borderId="22" xfId="31" applyFont="1" applyFill="1" applyBorder="1" applyAlignment="1" applyProtection="1">
      <alignment horizontal="center"/>
      <protection locked="0"/>
    </xf>
    <xf numFmtId="0" fontId="33" fillId="0" borderId="23" xfId="31" applyFont="1" applyFill="1" applyBorder="1" applyAlignment="1" applyProtection="1">
      <alignment horizontal="center"/>
      <protection locked="0"/>
    </xf>
    <xf numFmtId="0" fontId="33" fillId="0" borderId="24" xfId="31" applyFont="1" applyFill="1" applyBorder="1" applyAlignment="1" applyProtection="1">
      <alignment horizontal="center"/>
      <protection locked="0"/>
    </xf>
    <xf numFmtId="9" fontId="33" fillId="0" borderId="22" xfId="32" applyFont="1" applyBorder="1" applyAlignment="1" applyProtection="1">
      <alignment horizontal="center"/>
    </xf>
    <xf numFmtId="9" fontId="33" fillId="0" borderId="23" xfId="32" applyFont="1" applyBorder="1" applyAlignment="1" applyProtection="1">
      <alignment horizontal="center"/>
    </xf>
    <xf numFmtId="9" fontId="33" fillId="0" borderId="24" xfId="32" applyFont="1" applyBorder="1" applyAlignment="1" applyProtection="1">
      <alignment horizontal="center"/>
    </xf>
    <xf numFmtId="0" fontId="32" fillId="0" borderId="68" xfId="31" applyFont="1" applyBorder="1" applyProtection="1">
      <protection locked="0"/>
    </xf>
    <xf numFmtId="0" fontId="32" fillId="0" borderId="10" xfId="31" applyFont="1" applyBorder="1" applyProtection="1">
      <protection locked="0"/>
    </xf>
    <xf numFmtId="0" fontId="32" fillId="0" borderId="46" xfId="31" applyFont="1" applyBorder="1" applyProtection="1">
      <protection locked="0"/>
    </xf>
    <xf numFmtId="0" fontId="32" fillId="0" borderId="52" xfId="31" applyFont="1" applyBorder="1" applyAlignment="1" applyProtection="1">
      <alignment wrapText="1"/>
      <protection locked="0"/>
    </xf>
    <xf numFmtId="0" fontId="32" fillId="0" borderId="48" xfId="31" applyFont="1" applyBorder="1" applyAlignment="1" applyProtection="1">
      <alignment wrapText="1"/>
      <protection locked="0"/>
    </xf>
    <xf numFmtId="0" fontId="32" fillId="0" borderId="49" xfId="31" applyFont="1" applyBorder="1" applyAlignment="1" applyProtection="1">
      <alignment wrapText="1"/>
      <protection locked="0"/>
    </xf>
    <xf numFmtId="0" fontId="36" fillId="22" borderId="128" xfId="31" applyFont="1" applyFill="1" applyBorder="1" applyProtection="1">
      <protection locked="0"/>
    </xf>
    <xf numFmtId="0" fontId="36" fillId="22" borderId="129" xfId="31" applyFont="1" applyFill="1" applyBorder="1" applyProtection="1">
      <protection locked="0"/>
    </xf>
    <xf numFmtId="0" fontId="32" fillId="0" borderId="63" xfId="31" applyFont="1" applyBorder="1" applyProtection="1">
      <protection locked="0"/>
    </xf>
    <xf numFmtId="0" fontId="32" fillId="0" borderId="57" xfId="31" applyFont="1" applyBorder="1" applyProtection="1">
      <protection locked="0"/>
    </xf>
    <xf numFmtId="0" fontId="32" fillId="0" borderId="77" xfId="31" applyFont="1" applyBorder="1" applyProtection="1">
      <protection locked="0"/>
    </xf>
    <xf numFmtId="0" fontId="0" fillId="0" borderId="10" xfId="2" applyFont="1" applyBorder="1" applyAlignment="1">
      <alignment horizontal="right"/>
    </xf>
    <xf numFmtId="0" fontId="33" fillId="0" borderId="12" xfId="31" applyFont="1" applyBorder="1" applyAlignment="1" applyProtection="1">
      <alignment horizontal="center"/>
    </xf>
    <xf numFmtId="0" fontId="33" fillId="0" borderId="13" xfId="31" applyFont="1" applyBorder="1" applyAlignment="1" applyProtection="1">
      <alignment horizontal="center"/>
    </xf>
    <xf numFmtId="0" fontId="33" fillId="0" borderId="14" xfId="31" applyFont="1" applyBorder="1" applyAlignment="1" applyProtection="1">
      <alignment horizontal="center"/>
    </xf>
    <xf numFmtId="172" fontId="14" fillId="0" borderId="66" xfId="0" applyNumberFormat="1" applyFont="1" applyBorder="1" applyAlignment="1">
      <alignment horizontal="center"/>
    </xf>
    <xf numFmtId="172" fontId="14" fillId="0" borderId="62" xfId="0" applyNumberFormat="1" applyFont="1" applyBorder="1" applyAlignment="1">
      <alignment horizontal="center"/>
    </xf>
    <xf numFmtId="172" fontId="14" fillId="0" borderId="63" xfId="0" applyNumberFormat="1" applyFont="1" applyBorder="1" applyAlignment="1">
      <alignment horizontal="center"/>
    </xf>
    <xf numFmtId="0" fontId="14" fillId="0" borderId="54" xfId="0" applyFont="1" applyFill="1" applyBorder="1" applyAlignment="1">
      <alignment horizontal="center"/>
    </xf>
    <xf numFmtId="0" fontId="14" fillId="0" borderId="44" xfId="0" applyFont="1" applyFill="1" applyBorder="1" applyAlignment="1">
      <alignment horizontal="center"/>
    </xf>
    <xf numFmtId="0" fontId="14" fillId="0" borderId="52" xfId="0" applyFont="1" applyFill="1" applyBorder="1" applyAlignment="1">
      <alignment horizontal="center"/>
    </xf>
    <xf numFmtId="172" fontId="0" fillId="0" borderId="12" xfId="0" applyNumberFormat="1" applyBorder="1" applyAlignment="1">
      <alignment horizontal="center"/>
    </xf>
    <xf numFmtId="172" fontId="0" fillId="0" borderId="13" xfId="0" applyNumberFormat="1" applyBorder="1" applyAlignment="1">
      <alignment horizontal="center"/>
    </xf>
    <xf numFmtId="172" fontId="0" fillId="0" borderId="14" xfId="0" applyNumberFormat="1" applyBorder="1" applyAlignment="1">
      <alignment horizontal="center"/>
    </xf>
    <xf numFmtId="181" fontId="30" fillId="0" borderId="25" xfId="10" applyNumberFormat="1" applyFont="1" applyBorder="1" applyAlignment="1">
      <alignment vertical="center" wrapText="1"/>
    </xf>
    <xf numFmtId="181" fontId="30" fillId="0" borderId="21" xfId="10" applyNumberFormat="1" applyFont="1" applyBorder="1" applyAlignment="1">
      <alignment vertical="center" wrapText="1"/>
    </xf>
    <xf numFmtId="0" fontId="44" fillId="12" borderId="47" xfId="0" applyFont="1" applyFill="1" applyBorder="1" applyAlignment="1">
      <alignment vertical="center" wrapText="1"/>
    </xf>
    <xf numFmtId="0" fontId="44" fillId="12" borderId="48" xfId="0" applyFont="1" applyFill="1" applyBorder="1" applyAlignment="1">
      <alignment vertical="center" wrapText="1"/>
    </xf>
    <xf numFmtId="167" fontId="30" fillId="0" borderId="43" xfId="10" applyFont="1" applyBorder="1" applyAlignment="1">
      <alignment horizontal="left" vertical="center" wrapText="1"/>
    </xf>
    <xf numFmtId="167" fontId="30" fillId="0" borderId="44" xfId="10" applyFont="1" applyBorder="1" applyAlignment="1">
      <alignment horizontal="left" vertical="center" wrapText="1"/>
    </xf>
    <xf numFmtId="167" fontId="30" fillId="0" borderId="52" xfId="10" applyFont="1" applyBorder="1" applyAlignment="1">
      <alignment horizontal="left" vertical="center" wrapText="1"/>
    </xf>
    <xf numFmtId="0" fontId="44" fillId="0" borderId="61" xfId="36" applyFont="1" applyBorder="1" applyAlignment="1">
      <alignment horizontal="left" vertical="center"/>
    </xf>
    <xf numFmtId="0" fontId="44" fillId="0" borderId="62" xfId="36" applyFont="1" applyBorder="1" applyAlignment="1">
      <alignment horizontal="left" vertical="center"/>
    </xf>
    <xf numFmtId="0" fontId="44" fillId="0" borderId="63" xfId="36" applyFont="1" applyBorder="1" applyAlignment="1">
      <alignment horizontal="left" vertical="center"/>
    </xf>
    <xf numFmtId="0" fontId="44" fillId="0" borderId="64" xfId="36" applyFont="1" applyBorder="1" applyAlignment="1">
      <alignment horizontal="left" vertical="center"/>
    </xf>
    <xf numFmtId="0" fontId="44" fillId="0" borderId="53" xfId="36" applyFont="1" applyBorder="1" applyAlignment="1">
      <alignment horizontal="left" vertical="center"/>
    </xf>
    <xf numFmtId="0" fontId="44" fillId="0" borderId="16" xfId="36" applyFont="1" applyBorder="1" applyAlignment="1">
      <alignment horizontal="left" vertical="center"/>
    </xf>
    <xf numFmtId="0" fontId="44" fillId="0" borderId="37" xfId="36" applyFont="1" applyBorder="1" applyAlignment="1">
      <alignment horizontal="left" vertical="center"/>
    </xf>
    <xf numFmtId="0" fontId="44" fillId="0" borderId="17" xfId="36" applyFont="1" applyBorder="1" applyAlignment="1">
      <alignment horizontal="left" vertical="center"/>
    </xf>
    <xf numFmtId="0" fontId="44" fillId="24" borderId="25" xfId="0" applyFont="1" applyFill="1" applyBorder="1" applyAlignment="1">
      <alignment horizontal="center" vertical="center" wrapText="1"/>
    </xf>
    <xf numFmtId="0" fontId="44" fillId="24" borderId="21" xfId="0" applyFont="1" applyFill="1" applyBorder="1" applyAlignment="1">
      <alignment horizontal="center" vertical="center" wrapText="1"/>
    </xf>
    <xf numFmtId="0" fontId="44" fillId="24" borderId="30" xfId="0" applyFont="1" applyFill="1" applyBorder="1" applyAlignment="1">
      <alignment horizontal="center" vertical="center" wrapText="1"/>
    </xf>
    <xf numFmtId="0" fontId="44" fillId="24" borderId="27" xfId="0" applyFont="1" applyFill="1" applyBorder="1" applyAlignment="1">
      <alignment horizontal="center" vertical="center" wrapText="1"/>
    </xf>
    <xf numFmtId="0" fontId="44" fillId="24" borderId="32" xfId="0" applyFont="1" applyFill="1" applyBorder="1" applyAlignment="1">
      <alignment horizontal="center" vertical="center" wrapText="1"/>
    </xf>
    <xf numFmtId="0" fontId="44" fillId="24" borderId="28" xfId="0" applyFont="1" applyFill="1" applyBorder="1" applyAlignment="1">
      <alignment horizontal="center" vertical="center" wrapText="1"/>
    </xf>
    <xf numFmtId="0" fontId="44" fillId="24" borderId="36" xfId="0" applyFont="1" applyFill="1" applyBorder="1" applyAlignment="1">
      <alignment horizontal="center" vertical="center" wrapText="1"/>
    </xf>
    <xf numFmtId="0" fontId="44" fillId="0" borderId="50" xfId="0" applyFont="1" applyBorder="1" applyAlignment="1">
      <alignment vertical="center" wrapText="1"/>
    </xf>
    <xf numFmtId="0" fontId="44" fillId="0" borderId="21" xfId="0" applyFont="1" applyBorder="1" applyAlignment="1">
      <alignment vertical="center" wrapText="1"/>
    </xf>
    <xf numFmtId="0" fontId="44" fillId="0" borderId="30" xfId="0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 wrapText="1"/>
    </xf>
    <xf numFmtId="0" fontId="44" fillId="0" borderId="25" xfId="0" applyFont="1" applyBorder="1" applyAlignment="1">
      <alignment vertical="center" wrapText="1"/>
    </xf>
    <xf numFmtId="182" fontId="44" fillId="0" borderId="10" xfId="0" applyNumberFormat="1" applyFont="1" applyBorder="1" applyAlignment="1">
      <alignment horizontal="center" vertical="center" wrapText="1"/>
    </xf>
    <xf numFmtId="182" fontId="44" fillId="0" borderId="46" xfId="0" applyNumberFormat="1" applyFont="1" applyBorder="1" applyAlignment="1">
      <alignment horizontal="center" vertical="center" wrapText="1"/>
    </xf>
    <xf numFmtId="0" fontId="44" fillId="0" borderId="50" xfId="0" applyFont="1" applyBorder="1" applyAlignment="1">
      <alignment horizontal="left" vertical="center"/>
    </xf>
    <xf numFmtId="0" fontId="44" fillId="0" borderId="30" xfId="0" applyFont="1" applyBorder="1" applyAlignment="1">
      <alignment horizontal="left" vertical="center"/>
    </xf>
    <xf numFmtId="0" fontId="44" fillId="0" borderId="21" xfId="0" applyFont="1" applyBorder="1" applyAlignment="1">
      <alignment horizontal="left" vertical="center"/>
    </xf>
    <xf numFmtId="182" fontId="44" fillId="0" borderId="30" xfId="0" applyNumberFormat="1" applyFont="1" applyBorder="1" applyAlignment="1">
      <alignment horizontal="right" vertical="center"/>
    </xf>
    <xf numFmtId="182" fontId="44" fillId="0" borderId="21" xfId="0" applyNumberFormat="1" applyFont="1" applyBorder="1" applyAlignment="1">
      <alignment horizontal="right" vertical="center"/>
    </xf>
    <xf numFmtId="0" fontId="44" fillId="0" borderId="25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wrapText="1"/>
    </xf>
    <xf numFmtId="0" fontId="44" fillId="0" borderId="10" xfId="0" applyFont="1" applyBorder="1" applyAlignment="1">
      <alignment horizontal="center" vertical="center" wrapText="1"/>
    </xf>
    <xf numFmtId="0" fontId="44" fillId="0" borderId="46" xfId="0" applyFont="1" applyBorder="1" applyAlignment="1">
      <alignment horizontal="center" vertical="center" wrapText="1"/>
    </xf>
    <xf numFmtId="182" fontId="44" fillId="0" borderId="25" xfId="0" applyNumberFormat="1" applyFont="1" applyBorder="1" applyAlignment="1">
      <alignment horizontal="center" vertical="center" wrapText="1"/>
    </xf>
    <xf numFmtId="182" fontId="44" fillId="0" borderId="30" xfId="0" applyNumberFormat="1" applyFont="1" applyBorder="1" applyAlignment="1">
      <alignment horizontal="center" vertical="center" wrapText="1"/>
    </xf>
    <xf numFmtId="182" fontId="44" fillId="0" borderId="29" xfId="0" applyNumberFormat="1" applyFont="1" applyBorder="1" applyAlignment="1">
      <alignment horizontal="center" vertical="center" wrapText="1"/>
    </xf>
    <xf numFmtId="0" fontId="44" fillId="0" borderId="1" xfId="36" applyFont="1" applyBorder="1" applyAlignment="1">
      <alignment horizontal="left" vertical="center"/>
    </xf>
    <xf numFmtId="0" fontId="44" fillId="0" borderId="2" xfId="36" applyFont="1" applyBorder="1" applyAlignment="1">
      <alignment horizontal="left" vertical="center"/>
    </xf>
    <xf numFmtId="0" fontId="44" fillId="0" borderId="65" xfId="36" applyFont="1" applyBorder="1" applyAlignment="1">
      <alignment horizontal="left" vertical="center"/>
    </xf>
    <xf numFmtId="0" fontId="44" fillId="0" borderId="3" xfId="36" applyFont="1" applyBorder="1" applyAlignment="1">
      <alignment horizontal="left" vertical="center"/>
    </xf>
    <xf numFmtId="0" fontId="44" fillId="0" borderId="50" xfId="36" applyFont="1" applyBorder="1" applyAlignment="1">
      <alignment horizontal="left" vertical="center"/>
    </xf>
    <xf numFmtId="0" fontId="44" fillId="0" borderId="30" xfId="36" applyFont="1" applyBorder="1" applyAlignment="1">
      <alignment horizontal="left" vertical="center"/>
    </xf>
    <xf numFmtId="0" fontId="44" fillId="0" borderId="21" xfId="36" applyFont="1" applyBorder="1" applyAlignment="1">
      <alignment horizontal="left" vertical="center"/>
    </xf>
    <xf numFmtId="0" fontId="44" fillId="0" borderId="29" xfId="36" applyFont="1" applyBorder="1" applyAlignment="1">
      <alignment horizontal="left" vertical="center"/>
    </xf>
    <xf numFmtId="0" fontId="44" fillId="0" borderId="59" xfId="0" applyFont="1" applyBorder="1" applyAlignment="1">
      <alignment horizontal="left" vertical="center" wrapText="1"/>
    </xf>
    <xf numFmtId="0" fontId="44" fillId="0" borderId="74" xfId="0" applyFont="1" applyBorder="1" applyAlignment="1">
      <alignment vertical="center" wrapText="1"/>
    </xf>
    <xf numFmtId="0" fontId="44" fillId="0" borderId="67" xfId="0" applyFont="1" applyBorder="1" applyAlignment="1">
      <alignment vertical="center" wrapText="1"/>
    </xf>
    <xf numFmtId="182" fontId="44" fillId="0" borderId="74" xfId="0" applyNumberFormat="1" applyFont="1" applyBorder="1" applyAlignment="1">
      <alignment vertical="center" wrapText="1"/>
    </xf>
    <xf numFmtId="182" fontId="44" fillId="0" borderId="67" xfId="0" applyNumberFormat="1" applyFont="1" applyBorder="1" applyAlignment="1">
      <alignment vertical="center" wrapText="1"/>
    </xf>
    <xf numFmtId="182" fontId="44" fillId="0" borderId="66" xfId="36" applyNumberFormat="1" applyFont="1" applyBorder="1" applyAlignment="1">
      <alignment horizontal="right" vertical="center"/>
    </xf>
    <xf numFmtId="0" fontId="44" fillId="0" borderId="64" xfId="36" applyFont="1" applyBorder="1" applyAlignment="1">
      <alignment horizontal="right" vertical="center"/>
    </xf>
    <xf numFmtId="175" fontId="19" fillId="0" borderId="10" xfId="24" applyNumberFormat="1" applyFont="1" applyFill="1" applyBorder="1" applyAlignment="1" applyProtection="1">
      <alignment horizontal="center" vertical="center"/>
    </xf>
    <xf numFmtId="175" fontId="19" fillId="0" borderId="27" xfId="24" applyNumberFormat="1" applyFont="1" applyFill="1" applyBorder="1" applyAlignment="1" applyProtection="1">
      <alignment horizontal="center" vertical="center"/>
    </xf>
    <xf numFmtId="175" fontId="29" fillId="13" borderId="10" xfId="24" applyNumberFormat="1" applyFont="1" applyFill="1" applyBorder="1" applyAlignment="1" applyProtection="1">
      <alignment horizontal="center" vertical="center"/>
    </xf>
    <xf numFmtId="0" fontId="29" fillId="13" borderId="25" xfId="23" applyFont="1" applyFill="1" applyBorder="1" applyAlignment="1">
      <alignment horizontal="center" vertical="center"/>
    </xf>
    <xf numFmtId="0" fontId="29" fillId="13" borderId="30" xfId="23" applyFont="1" applyFill="1" applyBorder="1" applyAlignment="1">
      <alignment horizontal="center" vertical="center"/>
    </xf>
    <xf numFmtId="0" fontId="29" fillId="13" borderId="21" xfId="23" applyFont="1" applyFill="1" applyBorder="1" applyAlignment="1">
      <alignment horizontal="center" vertical="center"/>
    </xf>
    <xf numFmtId="0" fontId="29" fillId="14" borderId="25" xfId="23" applyFont="1" applyFill="1" applyBorder="1" applyAlignment="1">
      <alignment vertical="center"/>
    </xf>
    <xf numFmtId="0" fontId="29" fillId="14" borderId="30" xfId="23" applyFont="1" applyFill="1" applyBorder="1" applyAlignment="1">
      <alignment vertical="center"/>
    </xf>
    <xf numFmtId="0" fontId="29" fillId="14" borderId="21" xfId="23" applyFont="1" applyFill="1" applyBorder="1" applyAlignment="1">
      <alignment vertical="center"/>
    </xf>
    <xf numFmtId="4" fontId="19" fillId="0" borderId="10" xfId="24" applyNumberFormat="1" applyFont="1" applyFill="1" applyBorder="1" applyAlignment="1" applyProtection="1">
      <alignment horizontal="center" vertical="center"/>
    </xf>
    <xf numFmtId="176" fontId="2" fillId="0" borderId="25" xfId="30" applyNumberFormat="1" applyFont="1" applyBorder="1" applyAlignment="1">
      <alignment horizontal="center" wrapText="1"/>
    </xf>
    <xf numFmtId="176" fontId="2" fillId="0" borderId="21" xfId="30" applyNumberFormat="1" applyFont="1" applyBorder="1" applyAlignment="1">
      <alignment horizontal="center" wrapText="1"/>
    </xf>
    <xf numFmtId="0" fontId="29" fillId="13" borderId="25" xfId="26" applyFont="1" applyFill="1" applyBorder="1" applyAlignment="1">
      <alignment horizontal="center" vertical="center" wrapText="1"/>
    </xf>
    <xf numFmtId="0" fontId="29" fillId="13" borderId="30" xfId="26" applyFont="1" applyFill="1" applyBorder="1" applyAlignment="1">
      <alignment horizontal="center" vertical="center" wrapText="1"/>
    </xf>
    <xf numFmtId="0" fontId="29" fillId="13" borderId="21" xfId="26" applyFont="1" applyFill="1" applyBorder="1" applyAlignment="1">
      <alignment horizontal="center" vertical="center" wrapText="1"/>
    </xf>
    <xf numFmtId="174" fontId="29" fillId="16" borderId="10" xfId="28" applyNumberFormat="1" applyFont="1" applyFill="1" applyBorder="1" applyAlignment="1" applyProtection="1">
      <alignment horizontal="center" vertical="top"/>
    </xf>
    <xf numFmtId="175" fontId="29" fillId="13" borderId="58" xfId="28" applyNumberFormat="1" applyFont="1" applyFill="1" applyBorder="1" applyAlignment="1" applyProtection="1">
      <alignment horizontal="center" vertical="center"/>
    </xf>
    <xf numFmtId="175" fontId="29" fillId="13" borderId="16" xfId="28" applyNumberFormat="1" applyFont="1" applyFill="1" applyBorder="1" applyAlignment="1" applyProtection="1">
      <alignment horizontal="center" vertical="center"/>
    </xf>
    <xf numFmtId="175" fontId="29" fillId="13" borderId="37" xfId="28" applyNumberFormat="1" applyFont="1" applyFill="1" applyBorder="1" applyAlignment="1" applyProtection="1">
      <alignment horizontal="center" vertical="center"/>
    </xf>
    <xf numFmtId="175" fontId="19" fillId="14" borderId="25" xfId="28" applyNumberFormat="1" applyFont="1" applyFill="1" applyBorder="1" applyAlignment="1" applyProtection="1">
      <alignment horizontal="center" vertical="top" wrapText="1"/>
    </xf>
    <xf numFmtId="175" fontId="19" fillId="14" borderId="21" xfId="28" applyNumberFormat="1" applyFont="1" applyFill="1" applyBorder="1" applyAlignment="1" applyProtection="1">
      <alignment horizontal="center" vertical="top" wrapText="1"/>
    </xf>
    <xf numFmtId="10" fontId="19" fillId="14" borderId="25" xfId="28" applyNumberFormat="1" applyFont="1" applyFill="1" applyBorder="1" applyAlignment="1" applyProtection="1">
      <alignment horizontal="center" vertical="top" wrapText="1"/>
    </xf>
    <xf numFmtId="10" fontId="19" fillId="14" borderId="21" xfId="28" applyNumberFormat="1" applyFont="1" applyFill="1" applyBorder="1" applyAlignment="1" applyProtection="1">
      <alignment horizontal="center" vertical="top" wrapText="1"/>
    </xf>
    <xf numFmtId="2" fontId="19" fillId="0" borderId="25" xfId="26" applyNumberFormat="1" applyFont="1" applyBorder="1" applyAlignment="1">
      <alignment horizontal="center" wrapText="1"/>
    </xf>
    <xf numFmtId="2" fontId="19" fillId="0" borderId="21" xfId="26" applyNumberFormat="1" applyFont="1" applyBorder="1" applyAlignment="1">
      <alignment horizontal="center" wrapText="1"/>
    </xf>
    <xf numFmtId="0" fontId="65" fillId="5" borderId="22" xfId="15" applyFont="1" applyFill="1" applyBorder="1" applyAlignment="1">
      <alignment horizontal="center" vertical="center"/>
    </xf>
    <xf numFmtId="0" fontId="65" fillId="5" borderId="23" xfId="15" applyFont="1" applyFill="1" applyBorder="1" applyAlignment="1">
      <alignment horizontal="center" vertical="center"/>
    </xf>
    <xf numFmtId="0" fontId="65" fillId="5" borderId="24" xfId="15" applyFont="1" applyFill="1" applyBorder="1" applyAlignment="1">
      <alignment horizontal="center" vertical="center"/>
    </xf>
    <xf numFmtId="0" fontId="66" fillId="7" borderId="31" xfId="15" applyFont="1" applyFill="1" applyBorder="1" applyAlignment="1">
      <alignment vertical="center"/>
    </xf>
    <xf numFmtId="0" fontId="66" fillId="7" borderId="32" xfId="15" applyFont="1" applyFill="1" applyBorder="1" applyAlignment="1">
      <alignment vertical="center"/>
    </xf>
    <xf numFmtId="0" fontId="66" fillId="7" borderId="32" xfId="15" applyFont="1" applyFill="1" applyBorder="1" applyAlignment="1">
      <alignment horizontal="center" vertical="center"/>
    </xf>
    <xf numFmtId="0" fontId="66" fillId="7" borderId="36" xfId="15" applyFont="1" applyFill="1" applyBorder="1" applyAlignment="1">
      <alignment horizontal="center" vertical="center"/>
    </xf>
    <xf numFmtId="0" fontId="67" fillId="9" borderId="45" xfId="15" applyFont="1" applyFill="1" applyBorder="1" applyAlignment="1">
      <alignment vertical="center"/>
    </xf>
    <xf numFmtId="0" fontId="67" fillId="9" borderId="59" xfId="15" applyFont="1" applyFill="1" applyBorder="1" applyAlignment="1">
      <alignment vertical="center"/>
    </xf>
    <xf numFmtId="0" fontId="16" fillId="3" borderId="59" xfId="15" applyFont="1" applyFill="1" applyBorder="1" applyAlignment="1">
      <alignment horizontal="right" vertical="center"/>
    </xf>
    <xf numFmtId="0" fontId="16" fillId="3" borderId="46" xfId="15" applyFont="1" applyFill="1" applyBorder="1" applyAlignment="1">
      <alignment horizontal="right" vertical="center"/>
    </xf>
    <xf numFmtId="0" fontId="16" fillId="3" borderId="48" xfId="15" applyFont="1" applyFill="1" applyBorder="1" applyAlignment="1">
      <alignment horizontal="right" vertical="center"/>
    </xf>
    <xf numFmtId="49" fontId="16" fillId="3" borderId="59" xfId="15" applyNumberFormat="1" applyFont="1" applyFill="1" applyBorder="1" applyAlignment="1">
      <alignment horizontal="right" vertical="center"/>
    </xf>
    <xf numFmtId="49" fontId="16" fillId="3" borderId="46" xfId="15" applyNumberFormat="1" applyFont="1" applyFill="1" applyBorder="1" applyAlignment="1">
      <alignment horizontal="right" vertical="center"/>
    </xf>
    <xf numFmtId="187" fontId="16" fillId="3" borderId="59" xfId="15" applyNumberFormat="1" applyFont="1" applyFill="1" applyBorder="1" applyAlignment="1">
      <alignment horizontal="right" vertical="center"/>
    </xf>
    <xf numFmtId="187" fontId="16" fillId="3" borderId="46" xfId="15" applyNumberFormat="1" applyFont="1" applyFill="1" applyBorder="1" applyAlignment="1">
      <alignment horizontal="right" vertical="center"/>
    </xf>
    <xf numFmtId="0" fontId="68" fillId="3" borderId="59" xfId="15" applyFont="1" applyFill="1" applyBorder="1" applyAlignment="1">
      <alignment horizontal="right" vertical="center"/>
    </xf>
    <xf numFmtId="0" fontId="68" fillId="3" borderId="46" xfId="15" applyFont="1" applyFill="1" applyBorder="1" applyAlignment="1">
      <alignment horizontal="right" vertical="center"/>
    </xf>
    <xf numFmtId="3" fontId="16" fillId="3" borderId="59" xfId="15" applyNumberFormat="1" applyFont="1" applyFill="1" applyBorder="1" applyAlignment="1">
      <alignment horizontal="right" vertical="center"/>
    </xf>
    <xf numFmtId="3" fontId="16" fillId="3" borderId="46" xfId="15" applyNumberFormat="1" applyFont="1" applyFill="1" applyBorder="1" applyAlignment="1">
      <alignment horizontal="right" vertical="center"/>
    </xf>
    <xf numFmtId="9" fontId="16" fillId="2" borderId="59" xfId="11" applyFont="1" applyFill="1" applyBorder="1" applyAlignment="1">
      <alignment horizontal="right" vertical="center"/>
    </xf>
    <xf numFmtId="9" fontId="16" fillId="2" borderId="46" xfId="11" applyFont="1" applyFill="1" applyBorder="1" applyAlignment="1">
      <alignment horizontal="right" vertical="center"/>
    </xf>
    <xf numFmtId="168" fontId="14" fillId="4" borderId="31" xfId="15" applyNumberFormat="1" applyFont="1" applyFill="1" applyBorder="1" applyAlignment="1">
      <alignment horizontal="center" vertical="center"/>
    </xf>
    <xf numFmtId="168" fontId="14" fillId="4" borderId="32" xfId="15" applyNumberFormat="1" applyFont="1" applyFill="1" applyBorder="1" applyAlignment="1">
      <alignment horizontal="center" vertical="center"/>
    </xf>
    <xf numFmtId="168" fontId="14" fillId="4" borderId="36" xfId="15" applyNumberFormat="1" applyFont="1" applyFill="1" applyBorder="1" applyAlignment="1">
      <alignment horizontal="center" vertical="center"/>
    </xf>
    <xf numFmtId="0" fontId="16" fillId="3" borderId="49" xfId="15" applyFont="1" applyFill="1" applyBorder="1" applyAlignment="1">
      <alignment horizontal="right" vertical="center"/>
    </xf>
    <xf numFmtId="0" fontId="67" fillId="9" borderId="47" xfId="15" applyFont="1" applyFill="1" applyBorder="1" applyAlignment="1">
      <alignment vertical="center"/>
    </xf>
    <xf numFmtId="0" fontId="67" fillId="9" borderId="48" xfId="15" applyFont="1" applyFill="1" applyBorder="1" applyAlignment="1">
      <alignment vertical="center"/>
    </xf>
    <xf numFmtId="0" fontId="14" fillId="4" borderId="38" xfId="15" applyFont="1" applyFill="1" applyBorder="1" applyAlignment="1">
      <alignment horizontal="center" vertical="center"/>
    </xf>
    <xf numFmtId="0" fontId="17" fillId="5" borderId="19" xfId="15" applyFont="1" applyFill="1" applyBorder="1" applyAlignment="1">
      <alignment horizontal="center" vertical="center"/>
    </xf>
    <xf numFmtId="0" fontId="17" fillId="5" borderId="15" xfId="15" applyFont="1" applyFill="1" applyBorder="1" applyAlignment="1">
      <alignment horizontal="center" vertical="center"/>
    </xf>
    <xf numFmtId="0" fontId="17" fillId="5" borderId="20" xfId="15" applyFont="1" applyFill="1" applyBorder="1" applyAlignment="1">
      <alignment horizontal="center" vertical="center"/>
    </xf>
    <xf numFmtId="0" fontId="14" fillId="4" borderId="31" xfId="15" applyFont="1" applyFill="1" applyBorder="1" applyAlignment="1">
      <alignment horizontal="center" vertical="center" wrapText="1"/>
    </xf>
    <xf numFmtId="0" fontId="14" fillId="4" borderId="71" xfId="15" applyFont="1" applyFill="1" applyBorder="1" applyAlignment="1">
      <alignment horizontal="center" vertical="center" wrapText="1"/>
    </xf>
    <xf numFmtId="0" fontId="14" fillId="4" borderId="32" xfId="15" applyFont="1" applyFill="1" applyBorder="1" applyAlignment="1">
      <alignment horizontal="center" vertical="center"/>
    </xf>
    <xf numFmtId="0" fontId="14" fillId="4" borderId="69" xfId="15" applyFont="1" applyFill="1" applyBorder="1" applyAlignment="1">
      <alignment horizontal="center" vertical="center"/>
    </xf>
    <xf numFmtId="0" fontId="14" fillId="4" borderId="32" xfId="15" applyFont="1" applyFill="1" applyBorder="1" applyAlignment="1">
      <alignment horizontal="center" vertical="center" wrapText="1"/>
    </xf>
    <xf numFmtId="0" fontId="14" fillId="4" borderId="69" xfId="15" applyFont="1" applyFill="1" applyBorder="1" applyAlignment="1">
      <alignment horizontal="center" vertical="center" wrapText="1"/>
    </xf>
    <xf numFmtId="0" fontId="14" fillId="4" borderId="33" xfId="15" applyFont="1" applyFill="1" applyBorder="1" applyAlignment="1">
      <alignment horizontal="center" vertical="center"/>
    </xf>
    <xf numFmtId="0" fontId="14" fillId="4" borderId="39" xfId="15" applyFont="1" applyFill="1" applyBorder="1" applyAlignment="1">
      <alignment horizontal="center" vertical="center"/>
    </xf>
    <xf numFmtId="0" fontId="14" fillId="4" borderId="33" xfId="15" applyFont="1" applyFill="1" applyBorder="1" applyAlignment="1">
      <alignment horizontal="center" vertical="center" wrapText="1"/>
    </xf>
    <xf numFmtId="0" fontId="14" fillId="4" borderId="39" xfId="15" applyFont="1" applyFill="1" applyBorder="1" applyAlignment="1">
      <alignment horizontal="center" vertical="center" wrapText="1"/>
    </xf>
    <xf numFmtId="0" fontId="14" fillId="4" borderId="34" xfId="15" applyFont="1" applyFill="1" applyBorder="1" applyAlignment="1">
      <alignment horizontal="center" vertical="center" wrapText="1"/>
    </xf>
    <xf numFmtId="0" fontId="14" fillId="4" borderId="35" xfId="15" applyFont="1" applyFill="1" applyBorder="1" applyAlignment="1">
      <alignment horizontal="center" vertical="center" wrapText="1"/>
    </xf>
    <xf numFmtId="0" fontId="14" fillId="4" borderId="36" xfId="15" applyFont="1" applyFill="1" applyBorder="1" applyAlignment="1">
      <alignment horizontal="center" vertical="center" wrapText="1"/>
    </xf>
    <xf numFmtId="0" fontId="14" fillId="4" borderId="70" xfId="15" applyFont="1" applyFill="1" applyBorder="1" applyAlignment="1">
      <alignment horizontal="center" vertical="center" wrapText="1"/>
    </xf>
    <xf numFmtId="17" fontId="14" fillId="4" borderId="37" xfId="15" applyNumberFormat="1" applyFont="1" applyFill="1" applyBorder="1" applyAlignment="1">
      <alignment horizontal="center" vertical="center"/>
    </xf>
    <xf numFmtId="17" fontId="14" fillId="4" borderId="32" xfId="15" applyNumberFormat="1" applyFont="1" applyFill="1" applyBorder="1" applyAlignment="1">
      <alignment horizontal="center" vertical="center"/>
    </xf>
    <xf numFmtId="17" fontId="14" fillId="4" borderId="36" xfId="15" applyNumberFormat="1" applyFont="1" applyFill="1" applyBorder="1" applyAlignment="1">
      <alignment horizontal="center" vertical="center"/>
    </xf>
    <xf numFmtId="168" fontId="14" fillId="4" borderId="37" xfId="15" applyNumberFormat="1" applyFont="1" applyFill="1" applyBorder="1" applyAlignment="1">
      <alignment horizontal="center" vertical="center"/>
    </xf>
    <xf numFmtId="0" fontId="14" fillId="9" borderId="74" xfId="17" applyFont="1" applyFill="1" applyBorder="1" applyAlignment="1">
      <alignment vertical="center"/>
    </xf>
    <xf numFmtId="0" fontId="14" fillId="9" borderId="75" xfId="17" applyFont="1" applyFill="1" applyBorder="1" applyAlignment="1">
      <alignment vertical="center"/>
    </xf>
    <xf numFmtId="0" fontId="14" fillId="9" borderId="74" xfId="17" applyFont="1" applyFill="1" applyBorder="1" applyAlignment="1">
      <alignment vertical="center" wrapText="1"/>
    </xf>
    <xf numFmtId="0" fontId="14" fillId="9" borderId="75" xfId="17" applyFont="1" applyFill="1" applyBorder="1" applyAlignment="1">
      <alignment vertical="center" wrapText="1"/>
    </xf>
    <xf numFmtId="0" fontId="17" fillId="5" borderId="127" xfId="17" applyFont="1" applyFill="1" applyBorder="1" applyAlignment="1">
      <alignment horizontal="center" vertical="center" wrapText="1"/>
    </xf>
    <xf numFmtId="0" fontId="17" fillId="5" borderId="128" xfId="17" applyFont="1" applyFill="1" applyBorder="1" applyAlignment="1">
      <alignment horizontal="center" vertical="center" wrapText="1"/>
    </xf>
    <xf numFmtId="0" fontId="17" fillId="5" borderId="129" xfId="17" applyFont="1" applyFill="1" applyBorder="1" applyAlignment="1">
      <alignment horizontal="center" vertical="center" wrapText="1"/>
    </xf>
    <xf numFmtId="0" fontId="14" fillId="9" borderId="76" xfId="17" applyFont="1" applyFill="1" applyBorder="1" applyAlignment="1">
      <alignment horizontal="center" vertical="center" wrapText="1"/>
    </xf>
    <xf numFmtId="0" fontId="14" fillId="9" borderId="57" xfId="17" applyFont="1" applyFill="1" applyBorder="1" applyAlignment="1">
      <alignment horizontal="center" vertical="center" wrapText="1"/>
    </xf>
    <xf numFmtId="0" fontId="14" fillId="9" borderId="57" xfId="17" applyFont="1" applyFill="1" applyBorder="1" applyAlignment="1">
      <alignment horizontal="center" vertical="center" wrapText="1"/>
    </xf>
    <xf numFmtId="0" fontId="14" fillId="9" borderId="77" xfId="17" applyFont="1" applyFill="1" applyBorder="1" applyAlignment="1">
      <alignment horizontal="center" vertical="center" wrapText="1"/>
    </xf>
    <xf numFmtId="0" fontId="10" fillId="3" borderId="0" xfId="37" applyFont="1" applyFill="1" applyBorder="1"/>
    <xf numFmtId="0" fontId="14" fillId="9" borderId="31" xfId="42" applyFont="1" applyFill="1" applyBorder="1" applyAlignment="1">
      <alignment horizontal="center" vertical="center"/>
    </xf>
    <xf numFmtId="0" fontId="14" fillId="9" borderId="32" xfId="42" applyFont="1" applyFill="1" applyBorder="1" applyAlignment="1">
      <alignment horizontal="center" vertical="center"/>
    </xf>
    <xf numFmtId="0" fontId="2" fillId="0" borderId="58" xfId="42" applyFont="1" applyBorder="1" applyAlignment="1">
      <alignment vertical="center"/>
    </xf>
    <xf numFmtId="0" fontId="2" fillId="0" borderId="16" xfId="42" applyFont="1" applyBorder="1" applyAlignment="1">
      <alignment vertical="center"/>
    </xf>
    <xf numFmtId="0" fontId="14" fillId="9" borderId="59" xfId="42" applyFont="1" applyFill="1" applyBorder="1" applyAlignment="1">
      <alignment vertical="center" wrapText="1"/>
    </xf>
    <xf numFmtId="0" fontId="2" fillId="0" borderId="17" xfId="42" applyFont="1" applyBorder="1" applyAlignment="1">
      <alignment vertical="center"/>
    </xf>
    <xf numFmtId="0" fontId="14" fillId="9" borderId="45" xfId="42" applyFont="1" applyFill="1" applyBorder="1" applyAlignment="1">
      <alignment horizontal="center" vertical="center"/>
    </xf>
    <xf numFmtId="0" fontId="14" fillId="9" borderId="59" xfId="42" applyFont="1" applyFill="1" applyBorder="1" applyAlignment="1">
      <alignment horizontal="center" vertical="center"/>
    </xf>
    <xf numFmtId="0" fontId="2" fillId="0" borderId="59" xfId="42" applyFont="1" applyBorder="1" applyAlignment="1">
      <alignment horizontal="center" vertical="center"/>
    </xf>
    <xf numFmtId="0" fontId="14" fillId="9" borderId="59" xfId="42" applyFont="1" applyFill="1" applyBorder="1" applyAlignment="1">
      <alignment vertical="center"/>
    </xf>
    <xf numFmtId="0" fontId="9" fillId="9" borderId="45" xfId="42" applyFont="1" applyFill="1" applyBorder="1" applyAlignment="1">
      <alignment horizontal="center" vertical="center"/>
    </xf>
    <xf numFmtId="0" fontId="9" fillId="9" borderId="59" xfId="42" applyFont="1" applyFill="1" applyBorder="1" applyAlignment="1">
      <alignment horizontal="center" vertical="center"/>
    </xf>
    <xf numFmtId="0" fontId="9" fillId="9" borderId="59" xfId="42" applyFont="1" applyFill="1" applyBorder="1" applyAlignment="1">
      <alignment horizontal="center" vertical="center" wrapText="1"/>
    </xf>
    <xf numFmtId="0" fontId="9" fillId="9" borderId="46" xfId="42" applyFont="1" applyFill="1" applyBorder="1" applyAlignment="1">
      <alignment horizontal="center" vertical="center"/>
    </xf>
    <xf numFmtId="0" fontId="9" fillId="9" borderId="59" xfId="42" applyFont="1" applyFill="1" applyBorder="1" applyAlignment="1">
      <alignment horizontal="center" vertical="center" wrapText="1"/>
    </xf>
    <xf numFmtId="17" fontId="8" fillId="0" borderId="50" xfId="42" applyNumberFormat="1" applyBorder="1"/>
    <xf numFmtId="17" fontId="8" fillId="0" borderId="75" xfId="42" applyNumberFormat="1" applyBorder="1"/>
    <xf numFmtId="3" fontId="8" fillId="0" borderId="59" xfId="42" applyNumberFormat="1" applyBorder="1" applyAlignment="1">
      <alignment horizontal="right"/>
    </xf>
    <xf numFmtId="3" fontId="8" fillId="0" borderId="46" xfId="42" applyNumberFormat="1" applyBorder="1" applyAlignment="1">
      <alignment horizontal="right"/>
    </xf>
    <xf numFmtId="0" fontId="9" fillId="9" borderId="50" xfId="42" applyFont="1" applyFill="1" applyBorder="1"/>
    <xf numFmtId="0" fontId="9" fillId="9" borderId="75" xfId="42" applyFont="1" applyFill="1" applyBorder="1"/>
    <xf numFmtId="3" fontId="9" fillId="9" borderId="59" xfId="42" applyNumberFormat="1" applyFont="1" applyFill="1" applyBorder="1" applyAlignment="1">
      <alignment horizontal="right"/>
    </xf>
    <xf numFmtId="3" fontId="14" fillId="9" borderId="46" xfId="42" applyNumberFormat="1" applyFont="1" applyFill="1" applyBorder="1" applyAlignment="1">
      <alignment horizontal="right"/>
    </xf>
    <xf numFmtId="0" fontId="9" fillId="9" borderId="47" xfId="42" applyFont="1" applyFill="1" applyBorder="1"/>
    <xf numFmtId="0" fontId="9" fillId="9" borderId="48" xfId="42" applyFont="1" applyFill="1" applyBorder="1"/>
    <xf numFmtId="3" fontId="9" fillId="9" borderId="48" xfId="42" applyNumberFormat="1" applyFont="1" applyFill="1" applyBorder="1" applyAlignment="1">
      <alignment horizontal="right"/>
    </xf>
    <xf numFmtId="3" fontId="9" fillId="9" borderId="49" xfId="42" applyNumberFormat="1" applyFont="1" applyFill="1" applyBorder="1" applyAlignment="1">
      <alignment horizontal="right"/>
    </xf>
  </cellXfs>
  <cellStyles count="43">
    <cellStyle name="Comma" xfId="10" builtinId="3"/>
    <cellStyle name="Comma 2" xfId="13" xr:uid="{00000000-0005-0000-0000-000001000000}"/>
    <cellStyle name="Comma 2 2" xfId="41" xr:uid="{258CCFDC-53CD-45E9-BD45-031CB6E8D57E}"/>
    <cellStyle name="Comma 2 2 2" xfId="28" xr:uid="{00000000-0005-0000-0000-000002000000}"/>
    <cellStyle name="Comma 3" xfId="24" xr:uid="{00000000-0005-0000-0000-000003000000}"/>
    <cellStyle name="Comma 4" xfId="25" xr:uid="{00000000-0005-0000-0000-000004000000}"/>
    <cellStyle name="Comma 4 2" xfId="33" xr:uid="{00000000-0005-0000-0000-000005000000}"/>
    <cellStyle name="Comma 6" xfId="30" xr:uid="{00000000-0005-0000-0000-000006000000}"/>
    <cellStyle name="Comma 7" xfId="39" xr:uid="{5C984983-3FBC-42E1-AE08-43DA8291D1F2}"/>
    <cellStyle name="Excel Built-in Normal" xfId="14" xr:uid="{00000000-0005-0000-0000-000007000000}"/>
    <cellStyle name="Hyperlink 2" xfId="21" xr:uid="{00000000-0005-0000-0000-000008000000}"/>
    <cellStyle name="Nor}al 2" xfId="35" xr:uid="{00000000-0005-0000-0000-000009000000}"/>
    <cellStyle name="Normal" xfId="0" builtinId="0"/>
    <cellStyle name="Normal 2" xfId="1" xr:uid="{00000000-0005-0000-0000-00000B000000}"/>
    <cellStyle name="Normal 2 2" xfId="2" xr:uid="{00000000-0005-0000-0000-00000C000000}"/>
    <cellStyle name="Normal 2 2 2" xfId="3" xr:uid="{00000000-0005-0000-0000-00000D000000}"/>
    <cellStyle name="Normal 2 2 2 2" xfId="26" xr:uid="{00000000-0005-0000-0000-00000E000000}"/>
    <cellStyle name="Normal 2 2 3" xfId="8" xr:uid="{00000000-0005-0000-0000-00000F000000}"/>
    <cellStyle name="Normal 2 3" xfId="4" xr:uid="{00000000-0005-0000-0000-000010000000}"/>
    <cellStyle name="Normal 2 4" xfId="7" xr:uid="{00000000-0005-0000-0000-000011000000}"/>
    <cellStyle name="Normal 2 5" xfId="27" xr:uid="{00000000-0005-0000-0000-000012000000}"/>
    <cellStyle name="Normal 3" xfId="6" xr:uid="{00000000-0005-0000-0000-000013000000}"/>
    <cellStyle name="Normal 3 2" xfId="15" xr:uid="{00000000-0005-0000-0000-000014000000}"/>
    <cellStyle name="Normal 3 2 2" xfId="34" xr:uid="{00000000-0005-0000-0000-000015000000}"/>
    <cellStyle name="Normal 3 3" xfId="20" xr:uid="{00000000-0005-0000-0000-000016000000}"/>
    <cellStyle name="Normal 4" xfId="12" xr:uid="{00000000-0005-0000-0000-000017000000}"/>
    <cellStyle name="Normal 5" xfId="16" xr:uid="{00000000-0005-0000-0000-000018000000}"/>
    <cellStyle name="Normal 5 2" xfId="31" xr:uid="{00000000-0005-0000-0000-000019000000}"/>
    <cellStyle name="Normal 58" xfId="17" xr:uid="{00000000-0005-0000-0000-00001A000000}"/>
    <cellStyle name="Normal 58 2" xfId="42" xr:uid="{8C36B0FD-5B10-4FD4-B261-CEAC4379BAA4}"/>
    <cellStyle name="Normal 6" xfId="18" xr:uid="{00000000-0005-0000-0000-00001B000000}"/>
    <cellStyle name="Normal 7" xfId="19" xr:uid="{00000000-0005-0000-0000-00001C000000}"/>
    <cellStyle name="Normal 7 2" xfId="37" xr:uid="{DCC17D6A-9E25-444F-A3B3-7844EDE9E0E4}"/>
    <cellStyle name="Normal 8" xfId="23" xr:uid="{00000000-0005-0000-0000-00001D000000}"/>
    <cellStyle name="Normal 9" xfId="38" xr:uid="{190EAA88-5548-4491-B8B9-B13F0D4CD1C0}"/>
    <cellStyle name="Normal_GPR CAM" xfId="36" xr:uid="{5FFBF1F1-83D4-4F02-AD4B-546D3B582A01}"/>
    <cellStyle name="Percent" xfId="11" builtinId="5"/>
    <cellStyle name="Percent 2 2" xfId="5" xr:uid="{00000000-0005-0000-0000-00001F000000}"/>
    <cellStyle name="Percent 2 2 2" xfId="29" xr:uid="{00000000-0005-0000-0000-000020000000}"/>
    <cellStyle name="Percent 2 3" xfId="9" xr:uid="{00000000-0005-0000-0000-000021000000}"/>
    <cellStyle name="Percent 3" xfId="22" xr:uid="{00000000-0005-0000-0000-000022000000}"/>
    <cellStyle name="Percent 4" xfId="40" xr:uid="{B5DBFF9D-C6D1-4027-9041-72A5344AA26B}"/>
    <cellStyle name="Percent 5 2" xfId="32" xr:uid="{00000000-0005-0000-0000-000023000000}"/>
  </cellStyles>
  <dxfs count="1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9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9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9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9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9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9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9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9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9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9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9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89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9" formatCode="0;;;@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9" formatCode="0;;;@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" formatCode="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theme="1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center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</dxfs>
  <tableStyles count="0" defaultTableStyle="TableStyleMedium9" defaultPivotStyle="PivotStyleLight16"/>
  <colors>
    <mruColors>
      <color rgb="FF00CC00"/>
      <color rgb="FFEEF3F8"/>
      <color rgb="FFFF3300"/>
      <color rgb="FF181894"/>
      <color rgb="FFF22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460889</xdr:colOff>
      <xdr:row>4</xdr:row>
      <xdr:rowOff>1</xdr:rowOff>
    </xdr:from>
    <xdr:to>
      <xdr:col>9</xdr:col>
      <xdr:colOff>142980</xdr:colOff>
      <xdr:row>4</xdr:row>
      <xdr:rowOff>209551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8D255C0-8C6F-4464-88A5-3BABFC788686}"/>
            </a:ext>
          </a:extLst>
        </xdr:cNvPr>
        <xdr:cNvSpPr/>
      </xdr:nvSpPr>
      <xdr:spPr bwMode="auto">
        <a:xfrm>
          <a:off x="6633089" y="895351"/>
          <a:ext cx="682216" cy="209550"/>
        </a:xfrm>
        <a:prstGeom prst="rect">
          <a:avLst/>
        </a:prstGeom>
        <a:solidFill>
          <a:schemeClr val="accent1">
            <a:lumMod val="50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en-IN" sz="1100" b="1">
              <a:solidFill>
                <a:schemeClr val="bg1"/>
              </a:solidFill>
            </a:rPr>
            <a:t>Latest Year</a:t>
          </a:r>
        </a:p>
      </xdr:txBody>
    </xdr:sp>
    <xdr:clientData/>
  </xdr:twoCellAnchor>
  <xdr:twoCellAnchor>
    <xdr:from>
      <xdr:col>9</xdr:col>
      <xdr:colOff>112660</xdr:colOff>
      <xdr:row>4</xdr:row>
      <xdr:rowOff>92179</xdr:rowOff>
    </xdr:from>
    <xdr:to>
      <xdr:col>9</xdr:col>
      <xdr:colOff>286772</xdr:colOff>
      <xdr:row>5</xdr:row>
      <xdr:rowOff>20900</xdr:rowOff>
    </xdr:to>
    <xdr:sp macro="" textlink="">
      <xdr:nvSpPr>
        <xdr:cNvPr id="3" name="Arrow: Bent 2">
          <a:extLst>
            <a:ext uri="{FF2B5EF4-FFF2-40B4-BE49-F238E27FC236}">
              <a16:creationId xmlns:a16="http://schemas.microsoft.com/office/drawing/2014/main" id="{12497013-C725-454C-8B9D-9310EA305388}"/>
            </a:ext>
          </a:extLst>
        </xdr:cNvPr>
        <xdr:cNvSpPr/>
      </xdr:nvSpPr>
      <xdr:spPr bwMode="auto">
        <a:xfrm rot="5400000">
          <a:off x="7279093" y="993421"/>
          <a:ext cx="185896" cy="174112"/>
        </a:xfrm>
        <a:prstGeom prst="ben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D01B42-2D86-4100-967C-F7F2F58A21E8}" name="LoanTrack" displayName="LoanTrack" ref="B26:BC30" headerRowCount="0" totalsRowCount="1" headerRowDxfId="167" dataDxfId="165" totalsRowDxfId="163" headerRowBorderDxfId="166" tableBorderDxfId="164" totalsRowBorderDxfId="162">
  <tableColumns count="54">
    <tableColumn id="1" xr3:uid="{D519A9D5-8180-478E-8BED-4829FF795EE7}" name="Column1" totalsRowLabel="Total" headerRowDxfId="161" dataDxfId="160" totalsRowDxfId="159"/>
    <tableColumn id="2" xr3:uid="{C6E31B24-8F49-4FAB-800F-A1076BB7E12A}" name="Column2" headerRowDxfId="158" dataDxfId="157" totalsRowDxfId="156"/>
    <tableColumn id="3" xr3:uid="{4A93A933-AE47-44F1-BE0D-E2E2FF74A3FB}" name="Column3" totalsRowFunction="count" headerRowDxfId="155" dataDxfId="154" totalsRowDxfId="153"/>
    <tableColumn id="4" xr3:uid="{7BD23802-95B2-4781-8CD1-31A988E8D11E}" name="Column4" totalsRowFunction="sum" headerRowDxfId="152" dataDxfId="151" totalsRowDxfId="150"/>
    <tableColumn id="53" xr3:uid="{77F1A919-018B-4064-871F-620CCC15BDF6}" name="Column52" totalsRowFunction="sum" headerRowDxfId="149" dataDxfId="148" totalsRowDxfId="147"/>
    <tableColumn id="5" xr3:uid="{10248789-4F66-420D-8591-51937F6D142D}" name="Column5" totalsRowFunction="sum" headerRowDxfId="146" dataDxfId="145" totalsRowDxfId="144"/>
    <tableColumn id="6" xr3:uid="{2B9A645F-2DF5-47E5-AA71-09DBB56CDD4B}" name="Column6" headerRowDxfId="143" dataDxfId="142" totalsRowDxfId="141"/>
    <tableColumn id="54" xr3:uid="{A5DA5F44-7029-447D-9509-CEA083DED609}" name="Column54" totalsRowFunction="sum" headerRowDxfId="140" dataDxfId="139" totalsRowDxfId="138" dataCellStyle="Normal 3 2"/>
    <tableColumn id="7" xr3:uid="{7E767A29-0866-48B3-890F-49F88D9F5B0D}" name="Column7" headerRowDxfId="137" dataDxfId="136" totalsRowDxfId="135"/>
    <tableColumn id="8" xr3:uid="{31B7B0F9-61FE-4718-BEBC-EDC7C94BC248}" name="Column8" headerRowDxfId="134" dataDxfId="133" totalsRowDxfId="132">
      <calculatedColumnFormula>IFERROR(IF(J26&lt;(TODAY()-H26)/30,"",J26-((TODAY()-H26)/30)+1),"")</calculatedColumnFormula>
    </tableColumn>
    <tableColumn id="9" xr3:uid="{656482CD-0EEB-4133-8C26-13DE1DC3C0ED}" name="Column9" totalsRowFunction="custom" headerRowDxfId="131" dataDxfId="130" totalsRowDxfId="129">
      <totalsRowFormula>COUNTIF(L26:L29,"Yes")</totalsRowFormula>
    </tableColumn>
    <tableColumn id="10" xr3:uid="{641D15EB-29A4-4B4B-B404-D9C7714FD497}" name="Column10" totalsRowFunction="sum" headerRowDxfId="128" dataDxfId="127" totalsRowDxfId="126">
      <calculatedColumnFormula>IF(OR(L26="Yes",AND(K26&gt;1,K26&lt;&gt;"")),G26,"")</calculatedColumnFormula>
    </tableColumn>
    <tableColumn id="11" xr3:uid="{31B36796-7506-4DB6-994B-840F5F7D9DC6}" name="Column11" totalsRowFunction="custom" headerRowDxfId="125" dataDxfId="124" totalsRowDxfId="123">
      <totalsRowFormula>SUMPRODUCT((N26:N29&lt;&gt;"")/COUNTIF(N26:N29,N26:N29&amp;""))</totalsRowFormula>
    </tableColumn>
    <tableColumn id="52" xr3:uid="{25B7EBEE-9CB6-4D7B-9BDE-3393F316C60A}" name="Column51" totalsRowFunction="sum" headerRowDxfId="122" dataDxfId="121" totalsRowDxfId="120" dataCellStyle="Normal 3 2">
      <calculatedColumnFormula>IF($G26&lt;&gt;"",COUNT($S26,$V26,$Y26,$AB26,$AE26,$AH26,$AK26,$AN26,$AQ26,$AT26,$AW26,$AZ26),"")</calculatedColumnFormula>
    </tableColumn>
    <tableColumn id="55" xr3:uid="{594BE75C-B82B-4852-A4B5-F94AA8475E26}" name="Column53" totalsRowFunction="sum" headerRowDxfId="119" dataDxfId="118" totalsRowDxfId="117" dataCellStyle="Normal 3 2"/>
    <tableColumn id="51" xr3:uid="{53D4807F-75AB-4DEB-A0A4-DD131E224A20}" name="Column50" totalsRowFunction="sum" headerRowDxfId="116" dataDxfId="115" totalsRowDxfId="114" dataCellStyle="Normal 3 2">
      <calculatedColumnFormula>IF($G26&lt;&gt;"",SUM($T26,$W26,$Z26,$AC26,$AF26,$AI26,$AL26,$AO26,$AR26,$AU26,$AX26,$BA26),"")</calculatedColumnFormula>
    </tableColumn>
    <tableColumn id="50" xr3:uid="{8960E054-5EB0-4945-8468-262AC7D85AED}" name="Column49" totalsRowFunction="custom" headerRowDxfId="113" dataDxfId="112" totalsRowDxfId="111" dataCellStyle="Normal 3 2">
      <calculatedColumnFormula>IF($G26&lt;&gt;"",IFERROR(AVERAGE($U26,$X26,$AA26,$AD26,$AG26,$AJ26,$AM26,$AP26,$AS26,$AV26,$AY26,$BB26),""),"")</calculatedColumnFormula>
      <totalsRowFormula>IFERROR(SUBTOTAL(101,R26:R29),"")</totalsRowFormula>
    </tableColumn>
    <tableColumn id="12" xr3:uid="{0302D295-BF87-464E-993C-56BBF164DABB}" name="Column12" totalsRowFunction="count" headerRowDxfId="110" dataDxfId="109" totalsRowDxfId="108"/>
    <tableColumn id="13" xr3:uid="{2E1E3087-3FB4-42A7-B771-EE97DE6AC090}" name="Column13" totalsRowFunction="sum" headerRowDxfId="107" dataDxfId="106" totalsRowDxfId="105"/>
    <tableColumn id="14" xr3:uid="{C2C7156B-C50A-4EF7-B63D-4F542F724902}" name="Column14" totalsRowFunction="custom" headerRowDxfId="104" dataDxfId="103" totalsRowDxfId="102">
      <totalsRowFormula>IFERROR(SUBTOTAL(101,U26:U29),"")</totalsRowFormula>
    </tableColumn>
    <tableColumn id="15" xr3:uid="{9EFCC02B-E28F-4282-81F0-E8C282901011}" name="Column15" totalsRowFunction="count" headerRowDxfId="101" dataDxfId="100" totalsRowDxfId="99"/>
    <tableColumn id="16" xr3:uid="{91730BE9-DB26-4AAB-B344-53C3E26DB171}" name="Column16" totalsRowFunction="sum" headerRowDxfId="98" dataDxfId="97" totalsRowDxfId="96"/>
    <tableColumn id="17" xr3:uid="{969AECBA-52B7-4F09-AA87-B39C1977D357}" name="Column17" totalsRowFunction="custom" headerRowDxfId="95" dataDxfId="94" totalsRowDxfId="93">
      <totalsRowFormula>IFERROR(SUBTOTAL(101,X26:X29),"")</totalsRowFormula>
    </tableColumn>
    <tableColumn id="18" xr3:uid="{BA9C65DB-2857-400B-952D-E3F08B011533}" name="Column18" totalsRowFunction="count" headerRowDxfId="92" dataDxfId="91" totalsRowDxfId="90"/>
    <tableColumn id="19" xr3:uid="{A3B21E2D-336E-4562-A930-B29B73F7113E}" name="Column19" totalsRowFunction="sum" headerRowDxfId="89" dataDxfId="88" totalsRowDxfId="87"/>
    <tableColumn id="20" xr3:uid="{BF9E275D-AF0E-4ABF-BE32-F6147491EEE3}" name="Column20" totalsRowFunction="custom" headerRowDxfId="86" dataDxfId="85" totalsRowDxfId="84">
      <totalsRowFormula>IFERROR(SUBTOTAL(101,AA26:AA29),"")</totalsRowFormula>
    </tableColumn>
    <tableColumn id="21" xr3:uid="{D1F797BA-E210-4153-AF41-9949E813C8CF}" name="Column21" totalsRowFunction="count" headerRowDxfId="83" dataDxfId="82" totalsRowDxfId="81"/>
    <tableColumn id="22" xr3:uid="{83E24C4D-7AAD-49C7-8626-BC2EEAD1BDA7}" name="Column22" totalsRowFunction="sum" headerRowDxfId="80" dataDxfId="79" totalsRowDxfId="78"/>
    <tableColumn id="23" xr3:uid="{0E592B92-2976-4F19-B57F-314F2E626BD1}" name="Column23" totalsRowFunction="custom" headerRowDxfId="77" dataDxfId="76" totalsRowDxfId="75">
      <totalsRowFormula>IFERROR(SUBTOTAL(101,AD26:AD29),"")</totalsRowFormula>
    </tableColumn>
    <tableColumn id="24" xr3:uid="{509BA197-B172-4C9D-8E51-763B14EA2636}" name="Column24" totalsRowFunction="count" headerRowDxfId="74" dataDxfId="73" totalsRowDxfId="72"/>
    <tableColumn id="25" xr3:uid="{76AA448C-8FAB-484E-830D-450F220CF2DE}" name="Column25" totalsRowFunction="sum" headerRowDxfId="71" dataDxfId="70" totalsRowDxfId="69"/>
    <tableColumn id="26" xr3:uid="{BB5D048E-98DB-4874-AA71-CBF7349753DD}" name="Column26" totalsRowFunction="custom" headerRowDxfId="68" dataDxfId="67" totalsRowDxfId="66">
      <totalsRowFormula>IFERROR(SUBTOTAL(101,AG26:AG29),"")</totalsRowFormula>
    </tableColumn>
    <tableColumn id="27" xr3:uid="{C08E8569-DDD4-48E9-8FB6-06F5B14083BB}" name="Column27" totalsRowFunction="count" headerRowDxfId="65" dataDxfId="64" totalsRowDxfId="63"/>
    <tableColumn id="28" xr3:uid="{C52F4B29-2D03-43AD-B703-9F7440C5DF4D}" name="Column28" totalsRowFunction="sum" headerRowDxfId="62" dataDxfId="61" totalsRowDxfId="60"/>
    <tableColumn id="29" xr3:uid="{5C968D9A-925C-4CBC-9D34-38D4F3742B97}" name="Column29" totalsRowFunction="custom" headerRowDxfId="59" dataDxfId="58" totalsRowDxfId="57">
      <totalsRowFormula>IFERROR(SUBTOTAL(101,AJ26:AJ29),"")</totalsRowFormula>
    </tableColumn>
    <tableColumn id="30" xr3:uid="{C2144F5F-AF27-4D2C-AAC8-6DD5EBAAAF1F}" name="Column30" totalsRowFunction="count" headerRowDxfId="56" dataDxfId="55" totalsRowDxfId="54"/>
    <tableColumn id="31" xr3:uid="{AC3F34DB-A2A0-4B85-AC9B-C81C138E870E}" name="Column31" totalsRowFunction="sum" headerRowDxfId="53" dataDxfId="52" totalsRowDxfId="51"/>
    <tableColumn id="32" xr3:uid="{38C51A89-BE42-42C9-93D2-B833CE87BACA}" name="Column32" totalsRowFunction="custom" headerRowDxfId="50" dataDxfId="49" totalsRowDxfId="48">
      <totalsRowFormula>IFERROR(SUBTOTAL(101,AM26:AM29),"")</totalsRowFormula>
    </tableColumn>
    <tableColumn id="33" xr3:uid="{B1E77C6F-9B21-477E-B4CA-DC4F65377938}" name="Column33" totalsRowFunction="count" headerRowDxfId="47" dataDxfId="46" totalsRowDxfId="45"/>
    <tableColumn id="34" xr3:uid="{D7C0A9BD-3BD0-4BF4-8511-E76DBFD46250}" name="Column34" totalsRowFunction="sum" headerRowDxfId="44" dataDxfId="43" totalsRowDxfId="42"/>
    <tableColumn id="35" xr3:uid="{7C1FE2B6-E858-442E-BD8C-00B7371FC172}" name="Column35" totalsRowFunction="custom" headerRowDxfId="41" dataDxfId="40" totalsRowDxfId="39">
      <totalsRowFormula>IFERROR(SUBTOTAL(101,AP26:AP29),"")</totalsRowFormula>
    </tableColumn>
    <tableColumn id="36" xr3:uid="{E67B6EE4-DA42-4B1F-97C2-426FF32D798F}" name="Column36" totalsRowFunction="count" headerRowDxfId="38" dataDxfId="37" totalsRowDxfId="36"/>
    <tableColumn id="37" xr3:uid="{43E8270C-07A5-4B71-821D-97FA295B1F24}" name="Column37" totalsRowFunction="sum" headerRowDxfId="35" dataDxfId="34" totalsRowDxfId="33"/>
    <tableColumn id="38" xr3:uid="{09D8F051-09AB-4D0B-AC44-AA1B87E2F240}" name="Column38" totalsRowFunction="custom" headerRowDxfId="32" dataDxfId="31" totalsRowDxfId="30">
      <totalsRowFormula>IFERROR(SUBTOTAL(101,AS26:AS29),"")</totalsRowFormula>
    </tableColumn>
    <tableColumn id="39" xr3:uid="{C4A61F08-DEA5-48E4-994A-B812C3C5EC71}" name="Column39" totalsRowFunction="count" headerRowDxfId="29" dataDxfId="28" totalsRowDxfId="27"/>
    <tableColumn id="40" xr3:uid="{4B016D03-FBED-4B7C-9548-988047913EE6}" name="Column40" totalsRowFunction="sum" headerRowDxfId="26" dataDxfId="25" totalsRowDxfId="24"/>
    <tableColumn id="41" xr3:uid="{80362555-B9E1-46EE-AF3D-2988DE6418B7}" name="Column41" totalsRowFunction="custom" headerRowDxfId="23" dataDxfId="22" totalsRowDxfId="21">
      <totalsRowFormula>IFERROR(SUBTOTAL(101,AV26:AV29),"")</totalsRowFormula>
    </tableColumn>
    <tableColumn id="42" xr3:uid="{B367BC64-EC00-4FB6-B244-BA6CD5FB5345}" name="Column42" totalsRowFunction="count" headerRowDxfId="20" dataDxfId="19" totalsRowDxfId="18"/>
    <tableColumn id="43" xr3:uid="{F651908C-9D74-496C-8E72-0B60D9BFB8D0}" name="Column43" totalsRowFunction="sum" headerRowDxfId="17" dataDxfId="16" totalsRowDxfId="15"/>
    <tableColumn id="44" xr3:uid="{18FE6798-C9B7-450E-AC6A-D9C0386F097C}" name="Column44" totalsRowFunction="custom" headerRowDxfId="14" dataDxfId="13" totalsRowDxfId="12">
      <totalsRowFormula>IFERROR(SUBTOTAL(101,AY26:AY29),"")</totalsRowFormula>
    </tableColumn>
    <tableColumn id="45" xr3:uid="{928BB99A-AC96-4983-900C-46991F02749A}" name="Column45" totalsRowFunction="count" headerRowDxfId="11" dataDxfId="10" totalsRowDxfId="9"/>
    <tableColumn id="46" xr3:uid="{C3602460-7A76-43DC-B314-9ACCE61699D5}" name="Column46" totalsRowFunction="sum" headerRowDxfId="8" dataDxfId="7" totalsRowDxfId="6"/>
    <tableColumn id="47" xr3:uid="{0E8F1D95-DB79-47A6-BF82-B66716276BDD}" name="Column47" totalsRowFunction="custom" headerRowDxfId="5" dataDxfId="4" totalsRowDxfId="3">
      <totalsRowFormula>IFERROR(SUBTOTAL(101,BB26:BB29),"")</totalsRowFormula>
    </tableColumn>
    <tableColumn id="48" xr3:uid="{A8F1AC0E-DDD9-46C6-A0DB-027F650BBA29}" name="Column48" totalsRowFunction="count" headerRowDxfId="2" dataDxfId="1" totalsRow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9014-49AA-429B-A942-519D0A8B4A04}">
  <sheetPr codeName="Sheet6">
    <tabColor theme="3" tint="-0.499984740745262"/>
  </sheetPr>
  <dimension ref="A1:I53"/>
  <sheetViews>
    <sheetView showGridLines="0" showRowColHeaders="0" tabSelected="1" workbookViewId="0">
      <selection activeCell="G9" sqref="G9:H9"/>
    </sheetView>
  </sheetViews>
  <sheetFormatPr defaultRowHeight="14.25" outlineLevelRow="2"/>
  <cols>
    <col min="1" max="1" width="3" style="32" customWidth="1"/>
    <col min="2" max="2" width="3.7109375" style="32" customWidth="1"/>
    <col min="3" max="3" width="24.7109375" style="32" customWidth="1"/>
    <col min="4" max="5" width="13.28515625" style="32" customWidth="1"/>
    <col min="6" max="6" width="25.85546875" style="32" customWidth="1"/>
    <col min="7" max="9" width="13.28515625" style="32" customWidth="1"/>
    <col min="10" max="10" width="52.140625" style="32" customWidth="1"/>
    <col min="11" max="16384" width="9.140625" style="32"/>
  </cols>
  <sheetData>
    <row r="1" spans="1:9" ht="15" thickBot="1">
      <c r="B1" s="33"/>
      <c r="C1" s="33"/>
      <c r="D1" s="33"/>
      <c r="E1" s="33"/>
      <c r="F1" s="34"/>
      <c r="G1" s="34"/>
      <c r="H1" s="34"/>
    </row>
    <row r="2" spans="1:9" ht="21.75" customHeight="1" thickBot="1">
      <c r="A2" s="35"/>
      <c r="B2" s="600" t="s">
        <v>45</v>
      </c>
      <c r="C2" s="601"/>
      <c r="D2" s="601"/>
      <c r="E2" s="601"/>
      <c r="F2" s="601"/>
      <c r="G2" s="601"/>
      <c r="H2" s="602"/>
      <c r="I2" s="36"/>
    </row>
    <row r="3" spans="1:9" ht="15.75" customHeight="1">
      <c r="A3" s="35"/>
      <c r="B3" s="603" t="s">
        <v>51</v>
      </c>
      <c r="C3" s="604"/>
      <c r="D3" s="605"/>
      <c r="E3" s="605"/>
      <c r="F3" s="153" t="s">
        <v>139</v>
      </c>
      <c r="G3" s="605"/>
      <c r="H3" s="606"/>
      <c r="I3" s="36"/>
    </row>
    <row r="4" spans="1:9">
      <c r="A4" s="35"/>
      <c r="B4" s="607" t="s">
        <v>47</v>
      </c>
      <c r="C4" s="608"/>
      <c r="D4" s="609"/>
      <c r="E4" s="609"/>
      <c r="F4" s="609"/>
      <c r="G4" s="609"/>
      <c r="H4" s="610"/>
      <c r="I4" s="36"/>
    </row>
    <row r="5" spans="1:9" outlineLevel="1">
      <c r="A5" s="35"/>
      <c r="B5" s="607" t="s">
        <v>50</v>
      </c>
      <c r="C5" s="608"/>
      <c r="D5" s="609"/>
      <c r="E5" s="609"/>
      <c r="F5" s="609"/>
      <c r="G5" s="609"/>
      <c r="H5" s="610"/>
      <c r="I5" s="36"/>
    </row>
    <row r="6" spans="1:9" outlineLevel="1">
      <c r="A6" s="35"/>
      <c r="B6" s="607" t="s">
        <v>49</v>
      </c>
      <c r="C6" s="608"/>
      <c r="D6" s="609"/>
      <c r="E6" s="609"/>
      <c r="F6" s="609"/>
      <c r="G6" s="609"/>
      <c r="H6" s="610"/>
      <c r="I6" s="36"/>
    </row>
    <row r="7" spans="1:9" outlineLevel="1">
      <c r="A7" s="35"/>
      <c r="B7" s="607" t="s">
        <v>5</v>
      </c>
      <c r="C7" s="608"/>
      <c r="D7" s="609"/>
      <c r="E7" s="609"/>
      <c r="F7" s="193" t="s">
        <v>54</v>
      </c>
      <c r="G7" s="611"/>
      <c r="H7" s="612"/>
      <c r="I7" s="36"/>
    </row>
    <row r="8" spans="1:9" outlineLevel="1">
      <c r="A8" s="35"/>
      <c r="B8" s="607" t="s">
        <v>68</v>
      </c>
      <c r="C8" s="608"/>
      <c r="D8" s="613">
        <f>GST!E3</f>
        <v>0</v>
      </c>
      <c r="E8" s="613"/>
      <c r="F8" s="193" t="s">
        <v>21</v>
      </c>
      <c r="G8" s="613">
        <f>GST!E8</f>
        <v>0</v>
      </c>
      <c r="H8" s="614"/>
      <c r="I8" s="36"/>
    </row>
    <row r="9" spans="1:9">
      <c r="A9" s="35"/>
      <c r="B9" s="607" t="s">
        <v>1</v>
      </c>
      <c r="C9" s="608"/>
      <c r="D9" s="615"/>
      <c r="E9" s="615"/>
      <c r="F9" s="193" t="s">
        <v>22</v>
      </c>
      <c r="G9" s="616" t="str">
        <f ca="1">IF(D9&lt;&gt;"",DATEDIF(D9,TODAY(),"Y")&amp;" Years","")</f>
        <v/>
      </c>
      <c r="H9" s="617"/>
      <c r="I9" s="36"/>
    </row>
    <row r="10" spans="1:9" ht="14.25" customHeight="1">
      <c r="A10" s="35"/>
      <c r="B10" s="607" t="s">
        <v>2</v>
      </c>
      <c r="C10" s="608"/>
      <c r="D10" s="618"/>
      <c r="E10" s="618"/>
      <c r="F10" s="193" t="s">
        <v>46</v>
      </c>
      <c r="G10" s="618"/>
      <c r="H10" s="619"/>
      <c r="I10" s="36"/>
    </row>
    <row r="11" spans="1:9" outlineLevel="1">
      <c r="A11" s="35"/>
      <c r="B11" s="607" t="s">
        <v>55</v>
      </c>
      <c r="C11" s="608"/>
      <c r="D11" s="620">
        <f>ROC!E3</f>
        <v>0</v>
      </c>
      <c r="E11" s="620"/>
      <c r="F11" s="193" t="s">
        <v>21</v>
      </c>
      <c r="G11" s="620">
        <f>ROC!E22</f>
        <v>0</v>
      </c>
      <c r="H11" s="621"/>
      <c r="I11" s="36"/>
    </row>
    <row r="12" spans="1:9" outlineLevel="1">
      <c r="A12" s="35"/>
      <c r="B12" s="607" t="s">
        <v>59</v>
      </c>
      <c r="C12" s="608"/>
      <c r="D12" s="624">
        <f>ROC!E10</f>
        <v>0</v>
      </c>
      <c r="E12" s="624"/>
      <c r="F12" s="193" t="s">
        <v>60</v>
      </c>
      <c r="G12" s="624">
        <f>ROC!E11</f>
        <v>0</v>
      </c>
      <c r="H12" s="625"/>
      <c r="I12" s="36"/>
    </row>
    <row r="13" spans="1:9" ht="31.5" customHeight="1">
      <c r="A13" s="35"/>
      <c r="B13" s="607" t="s">
        <v>56</v>
      </c>
      <c r="C13" s="608"/>
      <c r="D13" s="620"/>
      <c r="E13" s="620"/>
      <c r="F13" s="620"/>
      <c r="G13" s="620"/>
      <c r="H13" s="621"/>
      <c r="I13" s="36"/>
    </row>
    <row r="14" spans="1:9" ht="15" thickBot="1">
      <c r="A14" s="35"/>
      <c r="B14" s="626" t="str">
        <f xml:space="preserve"> "Total Revenue - " &amp;TEXT('Financial Statement'!J6,"yyyy")</f>
        <v>Total Revenue - 1900</v>
      </c>
      <c r="C14" s="627"/>
      <c r="D14" s="628">
        <f>'Financial Statement'!J24</f>
        <v>0</v>
      </c>
      <c r="E14" s="628"/>
      <c r="F14" s="154" t="str">
        <f xml:space="preserve"> "Net Profit- " &amp;TEXT('Financial Statement'!J6,"yyyy")</f>
        <v>Net Profit- 1900</v>
      </c>
      <c r="G14" s="628">
        <f>'Financial Statement'!J96</f>
        <v>0</v>
      </c>
      <c r="H14" s="629"/>
      <c r="I14" s="36"/>
    </row>
    <row r="15" spans="1:9" ht="21" customHeight="1" outlineLevel="1" thickBot="1">
      <c r="A15" s="35"/>
      <c r="B15" s="630" t="s">
        <v>23</v>
      </c>
      <c r="C15" s="631"/>
      <c r="D15" s="631"/>
      <c r="E15" s="631"/>
      <c r="F15" s="631"/>
      <c r="G15" s="631"/>
      <c r="H15" s="632"/>
      <c r="I15" s="36"/>
    </row>
    <row r="16" spans="1:9" ht="15" outlineLevel="1">
      <c r="A16" s="35"/>
      <c r="B16" s="633" t="s">
        <v>66</v>
      </c>
      <c r="C16" s="634"/>
      <c r="D16" s="634"/>
      <c r="E16" s="634"/>
      <c r="F16" s="634"/>
      <c r="G16" s="634"/>
      <c r="H16" s="635"/>
      <c r="I16" s="36"/>
    </row>
    <row r="17" spans="1:9" ht="25.5" hidden="1" outlineLevel="2">
      <c r="A17" s="35"/>
      <c r="B17" s="44" t="s">
        <v>26</v>
      </c>
      <c r="C17" s="194" t="s">
        <v>61</v>
      </c>
      <c r="D17" s="195" t="s">
        <v>62</v>
      </c>
      <c r="E17" s="195" t="s">
        <v>63</v>
      </c>
      <c r="F17" s="195" t="s">
        <v>4</v>
      </c>
      <c r="G17" s="636" t="s">
        <v>8</v>
      </c>
      <c r="H17" s="637"/>
      <c r="I17" s="36"/>
    </row>
    <row r="18" spans="1:9" ht="18" hidden="1" customHeight="1" outlineLevel="2">
      <c r="A18" s="35"/>
      <c r="B18" s="43"/>
      <c r="C18" s="196"/>
      <c r="D18" s="197"/>
      <c r="E18" s="198" t="str">
        <f>IFERROR(D18/$D$23,"")</f>
        <v/>
      </c>
      <c r="F18" s="197"/>
      <c r="G18" s="622"/>
      <c r="H18" s="623"/>
      <c r="I18" s="36"/>
    </row>
    <row r="19" spans="1:9" hidden="1" outlineLevel="2">
      <c r="A19" s="35"/>
      <c r="B19" s="43"/>
      <c r="C19" s="196"/>
      <c r="D19" s="197"/>
      <c r="E19" s="198" t="str">
        <f>IFERROR(D19/$D$23,"")</f>
        <v/>
      </c>
      <c r="F19" s="197"/>
      <c r="G19" s="622"/>
      <c r="H19" s="623"/>
      <c r="I19" s="36"/>
    </row>
    <row r="20" spans="1:9" hidden="1" outlineLevel="2">
      <c r="A20" s="35"/>
      <c r="B20" s="43"/>
      <c r="C20" s="196"/>
      <c r="D20" s="197"/>
      <c r="E20" s="198" t="str">
        <f>IFERROR(D20/$D$23,"")</f>
        <v/>
      </c>
      <c r="F20" s="197"/>
      <c r="G20" s="622"/>
      <c r="H20" s="623"/>
      <c r="I20" s="36"/>
    </row>
    <row r="21" spans="1:9" hidden="1" outlineLevel="2">
      <c r="A21" s="35"/>
      <c r="B21" s="43"/>
      <c r="C21" s="196"/>
      <c r="D21" s="197"/>
      <c r="E21" s="198" t="str">
        <f>IFERROR(D21/$D$23,"")</f>
        <v/>
      </c>
      <c r="F21" s="197"/>
      <c r="G21" s="642"/>
      <c r="H21" s="643"/>
      <c r="I21" s="36"/>
    </row>
    <row r="22" spans="1:9" hidden="1" outlineLevel="2">
      <c r="A22" s="35"/>
      <c r="B22" s="43"/>
      <c r="C22" s="196"/>
      <c r="D22" s="197"/>
      <c r="E22" s="198" t="str">
        <f>IFERROR(D22/$D$23,"")</f>
        <v/>
      </c>
      <c r="F22" s="197"/>
      <c r="G22" s="622"/>
      <c r="H22" s="623"/>
      <c r="I22" s="36"/>
    </row>
    <row r="23" spans="1:9" hidden="1" outlineLevel="2">
      <c r="A23" s="35"/>
      <c r="B23" s="638" t="s">
        <v>20</v>
      </c>
      <c r="C23" s="639"/>
      <c r="D23" s="199"/>
      <c r="E23" s="200">
        <f>SUM(E18:E22)</f>
        <v>0</v>
      </c>
      <c r="F23" s="640"/>
      <c r="G23" s="640"/>
      <c r="H23" s="641"/>
      <c r="I23" s="36"/>
    </row>
    <row r="24" spans="1:9" ht="15" outlineLevel="1" collapsed="1">
      <c r="A24" s="35"/>
      <c r="B24" s="644" t="s">
        <v>65</v>
      </c>
      <c r="C24" s="645"/>
      <c r="D24" s="645"/>
      <c r="E24" s="645"/>
      <c r="F24" s="645"/>
      <c r="G24" s="645"/>
      <c r="H24" s="646"/>
      <c r="I24" s="36"/>
    </row>
    <row r="25" spans="1:9" ht="25.5" hidden="1" outlineLevel="2">
      <c r="A25" s="35"/>
      <c r="B25" s="44" t="s">
        <v>26</v>
      </c>
      <c r="C25" s="194" t="s">
        <v>61</v>
      </c>
      <c r="D25" s="195" t="s">
        <v>62</v>
      </c>
      <c r="E25" s="195" t="s">
        <v>63</v>
      </c>
      <c r="F25" s="195" t="s">
        <v>4</v>
      </c>
      <c r="G25" s="636" t="s">
        <v>8</v>
      </c>
      <c r="H25" s="637"/>
      <c r="I25" s="36"/>
    </row>
    <row r="26" spans="1:9" hidden="1" outlineLevel="2">
      <c r="A26" s="35"/>
      <c r="B26" s="43"/>
      <c r="C26" s="196"/>
      <c r="D26" s="197"/>
      <c r="E26" s="198" t="str">
        <f>IFERROR(D26/$D$23,"")</f>
        <v/>
      </c>
      <c r="F26" s="197"/>
      <c r="G26" s="622"/>
      <c r="H26" s="623"/>
      <c r="I26" s="36"/>
    </row>
    <row r="27" spans="1:9" hidden="1" outlineLevel="2">
      <c r="A27" s="35"/>
      <c r="B27" s="43"/>
      <c r="C27" s="196"/>
      <c r="D27" s="197"/>
      <c r="E27" s="198" t="str">
        <f t="shared" ref="E27:E30" si="0">IFERROR(D27/$D$23,"")</f>
        <v/>
      </c>
      <c r="F27" s="197"/>
      <c r="G27" s="622"/>
      <c r="H27" s="623"/>
      <c r="I27" s="36"/>
    </row>
    <row r="28" spans="1:9" hidden="1" outlineLevel="2">
      <c r="A28" s="35"/>
      <c r="B28" s="43"/>
      <c r="C28" s="196"/>
      <c r="D28" s="197"/>
      <c r="E28" s="198" t="str">
        <f t="shared" si="0"/>
        <v/>
      </c>
      <c r="F28" s="197"/>
      <c r="G28" s="622"/>
      <c r="H28" s="623"/>
      <c r="I28" s="36"/>
    </row>
    <row r="29" spans="1:9" hidden="1" outlineLevel="2">
      <c r="A29" s="35"/>
      <c r="B29" s="43"/>
      <c r="C29" s="196"/>
      <c r="D29" s="197"/>
      <c r="E29" s="198" t="str">
        <f t="shared" si="0"/>
        <v/>
      </c>
      <c r="F29" s="197"/>
      <c r="G29" s="642"/>
      <c r="H29" s="643"/>
      <c r="I29" s="36"/>
    </row>
    <row r="30" spans="1:9" hidden="1" outlineLevel="2">
      <c r="A30" s="35"/>
      <c r="B30" s="43"/>
      <c r="C30" s="196"/>
      <c r="D30" s="197"/>
      <c r="E30" s="198" t="str">
        <f t="shared" si="0"/>
        <v/>
      </c>
      <c r="F30" s="197"/>
      <c r="G30" s="622"/>
      <c r="H30" s="623"/>
      <c r="I30" s="36"/>
    </row>
    <row r="31" spans="1:9" hidden="1" outlineLevel="2">
      <c r="A31" s="35"/>
      <c r="B31" s="638" t="s">
        <v>20</v>
      </c>
      <c r="C31" s="639"/>
      <c r="D31" s="199"/>
      <c r="E31" s="200">
        <f>SUM(E26:E30)</f>
        <v>0</v>
      </c>
      <c r="F31" s="640"/>
      <c r="G31" s="640"/>
      <c r="H31" s="641"/>
      <c r="I31" s="36"/>
    </row>
    <row r="32" spans="1:9" ht="15" outlineLevel="1" collapsed="1">
      <c r="A32" s="35"/>
      <c r="B32" s="644" t="s">
        <v>67</v>
      </c>
      <c r="C32" s="645"/>
      <c r="D32" s="645"/>
      <c r="E32" s="645"/>
      <c r="F32" s="645"/>
      <c r="G32" s="645"/>
      <c r="H32" s="646"/>
      <c r="I32" s="36"/>
    </row>
    <row r="33" spans="1:9" ht="25.5" hidden="1" outlineLevel="2">
      <c r="A33" s="35"/>
      <c r="B33" s="44" t="s">
        <v>26</v>
      </c>
      <c r="C33" s="194" t="s">
        <v>61</v>
      </c>
      <c r="D33" s="195" t="s">
        <v>64</v>
      </c>
      <c r="E33" s="195" t="s">
        <v>63</v>
      </c>
      <c r="F33" s="195" t="s">
        <v>4</v>
      </c>
      <c r="G33" s="636" t="s">
        <v>8</v>
      </c>
      <c r="H33" s="637"/>
      <c r="I33" s="36"/>
    </row>
    <row r="34" spans="1:9" hidden="1" outlineLevel="2">
      <c r="A34" s="35"/>
      <c r="B34" s="43"/>
      <c r="C34" s="196"/>
      <c r="D34" s="197"/>
      <c r="E34" s="198" t="str">
        <f>IFERROR(D34/$D$23,"")</f>
        <v/>
      </c>
      <c r="F34" s="197"/>
      <c r="G34" s="622"/>
      <c r="H34" s="623"/>
      <c r="I34" s="36"/>
    </row>
    <row r="35" spans="1:9" hidden="1" outlineLevel="2">
      <c r="A35" s="35"/>
      <c r="B35" s="43"/>
      <c r="C35" s="196"/>
      <c r="D35" s="197"/>
      <c r="E35" s="198" t="str">
        <f t="shared" ref="E35:E38" si="1">IFERROR(D35/$D$23,"")</f>
        <v/>
      </c>
      <c r="F35" s="197"/>
      <c r="G35" s="622"/>
      <c r="H35" s="623"/>
      <c r="I35" s="36"/>
    </row>
    <row r="36" spans="1:9" hidden="1" outlineLevel="2">
      <c r="A36" s="35"/>
      <c r="B36" s="43"/>
      <c r="C36" s="196"/>
      <c r="D36" s="197"/>
      <c r="E36" s="198" t="str">
        <f t="shared" si="1"/>
        <v/>
      </c>
      <c r="F36" s="197"/>
      <c r="G36" s="622"/>
      <c r="H36" s="623"/>
      <c r="I36" s="36"/>
    </row>
    <row r="37" spans="1:9" hidden="1" outlineLevel="2">
      <c r="A37" s="35"/>
      <c r="B37" s="43"/>
      <c r="C37" s="196"/>
      <c r="D37" s="197"/>
      <c r="E37" s="198" t="str">
        <f t="shared" si="1"/>
        <v/>
      </c>
      <c r="F37" s="197"/>
      <c r="G37" s="642"/>
      <c r="H37" s="643"/>
      <c r="I37" s="36"/>
    </row>
    <row r="38" spans="1:9" hidden="1" outlineLevel="2">
      <c r="A38" s="35"/>
      <c r="B38" s="43"/>
      <c r="C38" s="196"/>
      <c r="D38" s="197"/>
      <c r="E38" s="198" t="str">
        <f t="shared" si="1"/>
        <v/>
      </c>
      <c r="F38" s="197"/>
      <c r="G38" s="622"/>
      <c r="H38" s="623"/>
      <c r="I38" s="36"/>
    </row>
    <row r="39" spans="1:9" hidden="1" outlineLevel="2">
      <c r="A39" s="35"/>
      <c r="B39" s="638" t="s">
        <v>20</v>
      </c>
      <c r="C39" s="639"/>
      <c r="D39" s="199"/>
      <c r="E39" s="200">
        <f>SUM(E34:E38)</f>
        <v>0</v>
      </c>
      <c r="F39" s="640"/>
      <c r="G39" s="640"/>
      <c r="H39" s="641"/>
      <c r="I39" s="36"/>
    </row>
    <row r="40" spans="1:9" ht="15" outlineLevel="1" collapsed="1" thickBot="1">
      <c r="A40" s="35"/>
      <c r="B40" s="626" t="s">
        <v>3</v>
      </c>
      <c r="C40" s="627"/>
      <c r="D40" s="650"/>
      <c r="E40" s="650"/>
      <c r="F40" s="650"/>
      <c r="G40" s="650"/>
      <c r="H40" s="651"/>
      <c r="I40" s="36"/>
    </row>
    <row r="41" spans="1:9" ht="15" thickBot="1">
      <c r="A41" s="35"/>
      <c r="B41" s="37"/>
      <c r="C41" s="33"/>
      <c r="D41" s="33"/>
      <c r="E41" s="33"/>
      <c r="F41" s="33"/>
      <c r="G41" s="38"/>
      <c r="H41" s="38"/>
      <c r="I41" s="36"/>
    </row>
    <row r="42" spans="1:9" ht="15.75" outlineLevel="1" thickBot="1">
      <c r="A42" s="35"/>
      <c r="B42" s="647" t="s">
        <v>9</v>
      </c>
      <c r="C42" s="648"/>
      <c r="D42" s="648"/>
      <c r="E42" s="648"/>
      <c r="F42" s="649"/>
      <c r="G42" s="36"/>
      <c r="I42" s="36"/>
    </row>
    <row r="43" spans="1:9" ht="13.5" customHeight="1" outlineLevel="1">
      <c r="A43" s="35"/>
      <c r="B43" s="603" t="s">
        <v>48</v>
      </c>
      <c r="C43" s="604"/>
      <c r="D43" s="652"/>
      <c r="E43" s="652"/>
      <c r="F43" s="653"/>
      <c r="G43" s="39"/>
      <c r="I43" s="36"/>
    </row>
    <row r="44" spans="1:9" ht="13.5" customHeight="1" outlineLevel="1">
      <c r="A44" s="35"/>
      <c r="B44" s="607" t="s">
        <v>52</v>
      </c>
      <c r="C44" s="608"/>
      <c r="D44" s="654">
        <f>G44</f>
        <v>0</v>
      </c>
      <c r="E44" s="654"/>
      <c r="F44" s="655"/>
      <c r="G44" s="39"/>
      <c r="I44" s="36"/>
    </row>
    <row r="45" spans="1:9" ht="13.5" customHeight="1" outlineLevel="1">
      <c r="A45" s="35"/>
      <c r="B45" s="607" t="s">
        <v>53</v>
      </c>
      <c r="C45" s="608"/>
      <c r="D45" s="654">
        <f>G45</f>
        <v>0</v>
      </c>
      <c r="E45" s="654"/>
      <c r="F45" s="655"/>
      <c r="G45" s="39"/>
      <c r="I45" s="36"/>
    </row>
    <row r="46" spans="1:9" ht="13.5" customHeight="1" outlineLevel="1">
      <c r="A46" s="35"/>
      <c r="B46" s="607" t="s">
        <v>369</v>
      </c>
      <c r="C46" s="608"/>
      <c r="D46" s="654">
        <f>G46</f>
        <v>0</v>
      </c>
      <c r="E46" s="654"/>
      <c r="F46" s="655"/>
      <c r="G46" s="40"/>
    </row>
    <row r="47" spans="1:9" ht="13.5" customHeight="1" outlineLevel="1">
      <c r="A47" s="35"/>
      <c r="B47" s="607" t="s">
        <v>21</v>
      </c>
      <c r="C47" s="608"/>
      <c r="D47" s="654">
        <f>G47</f>
        <v>0</v>
      </c>
      <c r="E47" s="654"/>
      <c r="F47" s="655"/>
      <c r="G47" s="41"/>
      <c r="I47" s="36"/>
    </row>
    <row r="48" spans="1:9" ht="15" thickBot="1">
      <c r="A48" s="35"/>
      <c r="B48" s="626" t="s">
        <v>54</v>
      </c>
      <c r="C48" s="627"/>
      <c r="D48" s="656">
        <f>G48</f>
        <v>0</v>
      </c>
      <c r="E48" s="656"/>
      <c r="F48" s="657"/>
      <c r="G48" s="201"/>
      <c r="I48" s="36"/>
    </row>
    <row r="49" spans="1:9">
      <c r="A49" s="35"/>
      <c r="B49" s="42"/>
      <c r="C49" s="38"/>
      <c r="D49" s="38"/>
      <c r="E49" s="38"/>
      <c r="F49" s="38"/>
      <c r="I49" s="36"/>
    </row>
    <row r="50" spans="1:9">
      <c r="A50" s="35"/>
      <c r="B50" s="35"/>
      <c r="I50" s="36"/>
    </row>
    <row r="51" spans="1:9">
      <c r="A51" s="35"/>
      <c r="B51" s="35"/>
      <c r="I51" s="36"/>
    </row>
    <row r="52" spans="1:9" ht="15.75" customHeight="1">
      <c r="A52" s="35"/>
      <c r="B52" s="35"/>
      <c r="I52" s="36"/>
    </row>
    <row r="53" spans="1:9">
      <c r="B53" s="35"/>
    </row>
  </sheetData>
  <mergeCells count="76">
    <mergeCell ref="B46:C46"/>
    <mergeCell ref="D46:F46"/>
    <mergeCell ref="B47:C47"/>
    <mergeCell ref="D47:F47"/>
    <mergeCell ref="B48:C48"/>
    <mergeCell ref="D48:F48"/>
    <mergeCell ref="B43:C43"/>
    <mergeCell ref="D43:F43"/>
    <mergeCell ref="B44:C44"/>
    <mergeCell ref="D44:F44"/>
    <mergeCell ref="B45:C45"/>
    <mergeCell ref="D45:F45"/>
    <mergeCell ref="B42:F42"/>
    <mergeCell ref="B32:H32"/>
    <mergeCell ref="G33:H33"/>
    <mergeCell ref="G34:H34"/>
    <mergeCell ref="G35:H35"/>
    <mergeCell ref="G36:H36"/>
    <mergeCell ref="G37:H37"/>
    <mergeCell ref="G38:H38"/>
    <mergeCell ref="B39:C39"/>
    <mergeCell ref="F39:H39"/>
    <mergeCell ref="B40:C40"/>
    <mergeCell ref="D40:H40"/>
    <mergeCell ref="B31:C31"/>
    <mergeCell ref="F31:H31"/>
    <mergeCell ref="G21:H21"/>
    <mergeCell ref="G22:H22"/>
    <mergeCell ref="B23:C23"/>
    <mergeCell ref="F23:H23"/>
    <mergeCell ref="B24:H24"/>
    <mergeCell ref="G25:H25"/>
    <mergeCell ref="G26:H26"/>
    <mergeCell ref="G27:H27"/>
    <mergeCell ref="G28:H28"/>
    <mergeCell ref="G29:H29"/>
    <mergeCell ref="G30:H30"/>
    <mergeCell ref="G20:H20"/>
    <mergeCell ref="B12:C12"/>
    <mergeCell ref="D12:E12"/>
    <mergeCell ref="G12:H12"/>
    <mergeCell ref="B13:C13"/>
    <mergeCell ref="D13:H13"/>
    <mergeCell ref="B14:C14"/>
    <mergeCell ref="D14:E14"/>
    <mergeCell ref="G14:H14"/>
    <mergeCell ref="B15:H15"/>
    <mergeCell ref="B16:H16"/>
    <mergeCell ref="G17:H17"/>
    <mergeCell ref="G18:H18"/>
    <mergeCell ref="G19:H19"/>
    <mergeCell ref="B10:C10"/>
    <mergeCell ref="D10:E10"/>
    <mergeCell ref="G10:H10"/>
    <mergeCell ref="B11:C11"/>
    <mergeCell ref="D11:E11"/>
    <mergeCell ref="G11:H11"/>
    <mergeCell ref="B8:C8"/>
    <mergeCell ref="D8:E8"/>
    <mergeCell ref="G8:H8"/>
    <mergeCell ref="B9:C9"/>
    <mergeCell ref="D9:E9"/>
    <mergeCell ref="G9:H9"/>
    <mergeCell ref="B5:C5"/>
    <mergeCell ref="D5:H5"/>
    <mergeCell ref="B6:C6"/>
    <mergeCell ref="D6:H6"/>
    <mergeCell ref="B7:C7"/>
    <mergeCell ref="D7:E7"/>
    <mergeCell ref="G7:H7"/>
    <mergeCell ref="B2:H2"/>
    <mergeCell ref="B3:C3"/>
    <mergeCell ref="D3:E3"/>
    <mergeCell ref="G3:H3"/>
    <mergeCell ref="B4:C4"/>
    <mergeCell ref="D4:H4"/>
  </mergeCells>
  <dataValidations count="1">
    <dataValidation type="list" allowBlank="1" showInputMessage="1" showErrorMessage="1" sqref="D10" xr:uid="{B87626DE-6A30-418A-A80D-AA8E2886CF4C}">
      <formula1>"Proprietorship, Partnership, Private Ltd Company, Limited Liablity Partnership, Public Ltd Co, Trust, Society"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7701-318E-4DBA-8BA6-31D4351EC131}">
  <sheetPr codeName="Sheet9">
    <tabColor theme="3" tint="-0.499984740745262"/>
  </sheetPr>
  <dimension ref="B1:J38"/>
  <sheetViews>
    <sheetView showRowColHeaders="0" workbookViewId="0"/>
  </sheetViews>
  <sheetFormatPr defaultRowHeight="15"/>
  <cols>
    <col min="1" max="1" width="2.7109375" style="202" customWidth="1"/>
    <col min="2" max="2" width="3.85546875" style="202" customWidth="1"/>
    <col min="3" max="3" width="19.42578125" style="202" customWidth="1"/>
    <col min="4" max="4" width="23.7109375" style="202" customWidth="1"/>
    <col min="5" max="5" width="40.7109375" style="202" customWidth="1"/>
    <col min="6" max="8" width="12.7109375" style="202" customWidth="1"/>
    <col min="9" max="9" width="13.7109375" style="202" customWidth="1"/>
    <col min="10" max="10" width="62.7109375" style="202" customWidth="1"/>
    <col min="11" max="16384" width="9.140625" style="202"/>
  </cols>
  <sheetData>
    <row r="1" spans="2:7" ht="15.75" thickBot="1"/>
    <row r="2" spans="2:7" ht="20.25" customHeight="1" thickBot="1">
      <c r="B2" s="661" t="s">
        <v>81</v>
      </c>
      <c r="C2" s="662"/>
      <c r="D2" s="662"/>
      <c r="E2" s="662"/>
      <c r="F2" s="662"/>
      <c r="G2" s="663"/>
    </row>
    <row r="3" spans="2:7">
      <c r="B3" s="664" t="s">
        <v>82</v>
      </c>
      <c r="C3" s="665"/>
      <c r="D3" s="666"/>
      <c r="E3" s="667"/>
      <c r="F3" s="667"/>
      <c r="G3" s="668"/>
    </row>
    <row r="4" spans="2:7">
      <c r="B4" s="658" t="s">
        <v>83</v>
      </c>
      <c r="C4" s="1055"/>
      <c r="D4" s="1056"/>
      <c r="E4" s="659"/>
      <c r="F4" s="659"/>
      <c r="G4" s="660"/>
    </row>
    <row r="5" spans="2:7">
      <c r="B5" s="658" t="s">
        <v>84</v>
      </c>
      <c r="C5" s="1055"/>
      <c r="D5" s="1056"/>
      <c r="E5" s="659"/>
      <c r="F5" s="659"/>
      <c r="G5" s="660"/>
    </row>
    <row r="6" spans="2:7">
      <c r="B6" s="658" t="s">
        <v>85</v>
      </c>
      <c r="C6" s="1055"/>
      <c r="D6" s="1056"/>
      <c r="E6" s="669"/>
      <c r="F6" s="670"/>
      <c r="G6" s="671"/>
    </row>
    <row r="7" spans="2:7">
      <c r="B7" s="658" t="s">
        <v>86</v>
      </c>
      <c r="C7" s="1055"/>
      <c r="D7" s="1056"/>
      <c r="E7" s="659"/>
      <c r="F7" s="659"/>
      <c r="G7" s="660"/>
    </row>
    <row r="8" spans="2:7">
      <c r="B8" s="658" t="s">
        <v>87</v>
      </c>
      <c r="C8" s="1055"/>
      <c r="D8" s="1056"/>
      <c r="E8" s="659"/>
      <c r="F8" s="659"/>
      <c r="G8" s="660"/>
    </row>
    <row r="9" spans="2:7">
      <c r="B9" s="658" t="s">
        <v>88</v>
      </c>
      <c r="C9" s="1055"/>
      <c r="D9" s="1056"/>
      <c r="E9" s="659"/>
      <c r="F9" s="659"/>
      <c r="G9" s="660"/>
    </row>
    <row r="10" spans="2:7">
      <c r="B10" s="658" t="s">
        <v>57</v>
      </c>
      <c r="C10" s="1055"/>
      <c r="D10" s="1056"/>
      <c r="E10" s="675"/>
      <c r="F10" s="675"/>
      <c r="G10" s="676"/>
    </row>
    <row r="11" spans="2:7">
      <c r="B11" s="658" t="s">
        <v>58</v>
      </c>
      <c r="C11" s="1055"/>
      <c r="D11" s="1056"/>
      <c r="E11" s="675"/>
      <c r="F11" s="675"/>
      <c r="G11" s="676"/>
    </row>
    <row r="12" spans="2:7">
      <c r="B12" s="658" t="s">
        <v>89</v>
      </c>
      <c r="C12" s="1055"/>
      <c r="D12" s="1056"/>
      <c r="E12" s="659"/>
      <c r="F12" s="659"/>
      <c r="G12" s="660"/>
    </row>
    <row r="13" spans="2:7">
      <c r="B13" s="658" t="s">
        <v>1</v>
      </c>
      <c r="C13" s="1055"/>
      <c r="D13" s="1056"/>
      <c r="E13" s="598"/>
      <c r="F13" s="203" t="s">
        <v>90</v>
      </c>
      <c r="G13" s="204" t="str">
        <f ca="1">IF(E13&lt;&gt;"",DATEDIF(E13,TODAY(),"Y")&amp;" Years","")</f>
        <v/>
      </c>
    </row>
    <row r="14" spans="2:7" ht="30" customHeight="1">
      <c r="B14" s="658" t="s">
        <v>91</v>
      </c>
      <c r="C14" s="1055"/>
      <c r="D14" s="1056"/>
      <c r="E14" s="673"/>
      <c r="F14" s="673"/>
      <c r="G14" s="674"/>
    </row>
    <row r="15" spans="2:7" ht="39" customHeight="1">
      <c r="B15" s="672" t="s">
        <v>92</v>
      </c>
      <c r="C15" s="1057"/>
      <c r="D15" s="1058"/>
      <c r="E15" s="673"/>
      <c r="F15" s="673"/>
      <c r="G15" s="674"/>
    </row>
    <row r="16" spans="2:7">
      <c r="B16" s="658" t="s">
        <v>93</v>
      </c>
      <c r="C16" s="1055"/>
      <c r="D16" s="1056"/>
      <c r="E16" s="659"/>
      <c r="F16" s="659"/>
      <c r="G16" s="660"/>
    </row>
    <row r="17" spans="2:10">
      <c r="B17" s="658" t="s">
        <v>94</v>
      </c>
      <c r="C17" s="1055"/>
      <c r="D17" s="1056"/>
      <c r="E17" s="659"/>
      <c r="F17" s="659"/>
      <c r="G17" s="660"/>
    </row>
    <row r="18" spans="2:10">
      <c r="B18" s="658" t="s">
        <v>140</v>
      </c>
      <c r="C18" s="1055"/>
      <c r="D18" s="1056"/>
      <c r="E18" s="659"/>
      <c r="F18" s="659"/>
      <c r="G18" s="660"/>
    </row>
    <row r="19" spans="2:10">
      <c r="B19" s="658" t="s">
        <v>95</v>
      </c>
      <c r="C19" s="1055"/>
      <c r="D19" s="1056"/>
      <c r="E19" s="659"/>
      <c r="F19" s="659"/>
      <c r="G19" s="660"/>
    </row>
    <row r="20" spans="2:10">
      <c r="B20" s="658" t="s">
        <v>96</v>
      </c>
      <c r="C20" s="1055"/>
      <c r="D20" s="1056"/>
      <c r="E20" s="679"/>
      <c r="F20" s="679"/>
      <c r="G20" s="680"/>
    </row>
    <row r="21" spans="2:10">
      <c r="B21" s="658" t="s">
        <v>97</v>
      </c>
      <c r="C21" s="1055"/>
      <c r="D21" s="1056"/>
      <c r="E21" s="679"/>
      <c r="F21" s="679"/>
      <c r="G21" s="680"/>
    </row>
    <row r="22" spans="2:10">
      <c r="B22" s="658" t="s">
        <v>98</v>
      </c>
      <c r="C22" s="1055"/>
      <c r="D22" s="1056"/>
      <c r="E22" s="681"/>
      <c r="F22" s="681"/>
      <c r="G22" s="682"/>
    </row>
    <row r="23" spans="2:10" ht="15.75" thickBot="1">
      <c r="B23" s="683" t="s">
        <v>54</v>
      </c>
      <c r="C23" s="684"/>
      <c r="D23" s="685"/>
      <c r="E23" s="686"/>
      <c r="F23" s="687"/>
      <c r="G23" s="688"/>
    </row>
    <row r="24" spans="2:10" ht="15.75" thickBot="1"/>
    <row r="25" spans="2:10" ht="20.25" customHeight="1" thickBot="1">
      <c r="B25" s="689" t="s">
        <v>24</v>
      </c>
      <c r="C25" s="690"/>
      <c r="D25" s="690"/>
      <c r="E25" s="691"/>
    </row>
    <row r="26" spans="2:10">
      <c r="B26" s="677" t="s">
        <v>99</v>
      </c>
      <c r="C26" s="678"/>
      <c r="D26" s="205">
        <f>COUNTIF(H32:H33,"-")</f>
        <v>0</v>
      </c>
      <c r="E26" s="25">
        <f>SUMIF(H32:H33,"-",I32:I33)</f>
        <v>0</v>
      </c>
    </row>
    <row r="27" spans="2:10">
      <c r="B27" s="677" t="s">
        <v>100</v>
      </c>
      <c r="C27" s="678"/>
      <c r="D27" s="205">
        <f>COUNTIFS(H32:H33,"&lt;&gt;-",H32:H33,"&lt;&gt;")</f>
        <v>0</v>
      </c>
      <c r="E27" s="25">
        <f>SUMIF(H32:H33,"&lt;&gt;-",I32:I33)</f>
        <v>0</v>
      </c>
    </row>
    <row r="28" spans="2:10" ht="15.75" thickBot="1">
      <c r="B28" s="696" t="s">
        <v>20</v>
      </c>
      <c r="C28" s="697"/>
      <c r="D28" s="28">
        <f>SUM(D26:D27)</f>
        <v>0</v>
      </c>
      <c r="E28" s="26">
        <f>+SUM(E26:E27)</f>
        <v>0</v>
      </c>
    </row>
    <row r="29" spans="2:10" ht="15.75" thickBot="1"/>
    <row r="30" spans="2:10" ht="20.25" customHeight="1" thickBot="1">
      <c r="B30" s="689" t="s">
        <v>101</v>
      </c>
      <c r="C30" s="690"/>
      <c r="D30" s="690"/>
      <c r="E30" s="690"/>
      <c r="F30" s="690"/>
      <c r="G30" s="690"/>
      <c r="H30" s="690"/>
      <c r="I30" s="690"/>
      <c r="J30" s="691"/>
    </row>
    <row r="31" spans="2:10" ht="30">
      <c r="B31" s="206" t="s">
        <v>42</v>
      </c>
      <c r="C31" s="592" t="s">
        <v>102</v>
      </c>
      <c r="D31" s="592" t="s">
        <v>103</v>
      </c>
      <c r="E31" s="592" t="s">
        <v>104</v>
      </c>
      <c r="F31" s="592" t="s">
        <v>105</v>
      </c>
      <c r="G31" s="592" t="s">
        <v>106</v>
      </c>
      <c r="H31" s="592" t="s">
        <v>107</v>
      </c>
      <c r="I31" s="592" t="s">
        <v>108</v>
      </c>
      <c r="J31" s="593" t="s">
        <v>4</v>
      </c>
    </row>
    <row r="32" spans="2:10">
      <c r="B32" s="207"/>
      <c r="C32" s="594"/>
      <c r="D32" s="594"/>
      <c r="E32" s="594"/>
      <c r="F32" s="208"/>
      <c r="G32" s="208"/>
      <c r="H32" s="208"/>
      <c r="I32" s="209"/>
      <c r="J32" s="595"/>
    </row>
    <row r="33" spans="2:10" ht="15.75" thickBot="1">
      <c r="B33" s="210"/>
      <c r="C33" s="596"/>
      <c r="D33" s="596"/>
      <c r="E33" s="596"/>
      <c r="F33" s="211"/>
      <c r="G33" s="211"/>
      <c r="H33" s="211"/>
      <c r="I33" s="212"/>
      <c r="J33" s="597"/>
    </row>
    <row r="34" spans="2:10" ht="15.75" thickBot="1">
      <c r="J34" s="213"/>
    </row>
    <row r="35" spans="2:10" ht="20.25" customHeight="1" thickBot="1">
      <c r="B35" s="1059" t="s">
        <v>109</v>
      </c>
      <c r="C35" s="1060"/>
      <c r="D35" s="1060"/>
      <c r="E35" s="1060"/>
      <c r="F35" s="1060"/>
      <c r="G35" s="1060"/>
      <c r="H35" s="1060"/>
      <c r="I35" s="1060"/>
      <c r="J35" s="1061"/>
    </row>
    <row r="36" spans="2:10" s="214" customFormat="1" ht="30">
      <c r="B36" s="1062" t="s">
        <v>42</v>
      </c>
      <c r="C36" s="1063" t="s">
        <v>73</v>
      </c>
      <c r="D36" s="1063" t="s">
        <v>61</v>
      </c>
      <c r="E36" s="1063" t="s">
        <v>110</v>
      </c>
      <c r="F36" s="1063" t="s">
        <v>111</v>
      </c>
      <c r="G36" s="1063" t="s">
        <v>112</v>
      </c>
      <c r="H36" s="1063" t="s">
        <v>113</v>
      </c>
      <c r="I36" s="1064" t="s">
        <v>370</v>
      </c>
      <c r="J36" s="1065"/>
    </row>
    <row r="37" spans="2:10">
      <c r="B37" s="215">
        <v>1</v>
      </c>
      <c r="C37" s="216"/>
      <c r="D37" s="594"/>
      <c r="E37" s="594"/>
      <c r="F37" s="208"/>
      <c r="G37" s="594"/>
      <c r="H37" s="208"/>
      <c r="I37" s="692"/>
      <c r="J37" s="693"/>
    </row>
    <row r="38" spans="2:10" ht="15.75" thickBot="1">
      <c r="B38" s="217"/>
      <c r="C38" s="218"/>
      <c r="D38" s="596"/>
      <c r="E38" s="596"/>
      <c r="F38" s="211"/>
      <c r="G38" s="596"/>
      <c r="H38" s="211"/>
      <c r="I38" s="694"/>
      <c r="J38" s="695"/>
    </row>
  </sheetData>
  <mergeCells count="51">
    <mergeCell ref="I38:J38"/>
    <mergeCell ref="B27:C27"/>
    <mergeCell ref="B28:C28"/>
    <mergeCell ref="B30:J30"/>
    <mergeCell ref="B35:J35"/>
    <mergeCell ref="I36:J36"/>
    <mergeCell ref="I37:J37"/>
    <mergeCell ref="B22:D22"/>
    <mergeCell ref="E22:G22"/>
    <mergeCell ref="B23:D23"/>
    <mergeCell ref="E23:G23"/>
    <mergeCell ref="B25:E25"/>
    <mergeCell ref="B26:C26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2:D12"/>
    <mergeCell ref="E12:G12"/>
    <mergeCell ref="B13:D13"/>
    <mergeCell ref="B14:D14"/>
    <mergeCell ref="E14:G14"/>
    <mergeCell ref="B15:D15"/>
    <mergeCell ref="E15:G15"/>
    <mergeCell ref="B9:D9"/>
    <mergeCell ref="E9:G9"/>
    <mergeCell ref="B10:D10"/>
    <mergeCell ref="E10:G10"/>
    <mergeCell ref="B11:D11"/>
    <mergeCell ref="E11:G11"/>
    <mergeCell ref="B6:D6"/>
    <mergeCell ref="E6:G6"/>
    <mergeCell ref="B7:D7"/>
    <mergeCell ref="E7:G7"/>
    <mergeCell ref="B8:D8"/>
    <mergeCell ref="E8:G8"/>
    <mergeCell ref="B2:G2"/>
    <mergeCell ref="B3:D3"/>
    <mergeCell ref="E3:G3"/>
    <mergeCell ref="B4:D4"/>
    <mergeCell ref="E4:G4"/>
    <mergeCell ref="B5:D5"/>
    <mergeCell ref="E5:G5"/>
  </mergeCells>
  <pageMargins left="0.7" right="0.7" top="0.75" bottom="0.75" header="0.3" footer="0.3"/>
  <pageSetup paperSize="9" orientation="portrait" horizontalDpi="4294967292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2F1B-0074-4CFC-80F2-CF0578ABCAAA}">
  <sheetPr codeName="Sheet10">
    <tabColor theme="3" tint="-0.499984740745262"/>
  </sheetPr>
  <dimension ref="B1:H46"/>
  <sheetViews>
    <sheetView showGridLines="0" showRowColHeaders="0" workbookViewId="0"/>
  </sheetViews>
  <sheetFormatPr defaultRowHeight="14.25" outlineLevelRow="1"/>
  <cols>
    <col min="1" max="1" width="2.7109375" style="220" customWidth="1"/>
    <col min="2" max="2" width="3.7109375" style="220" customWidth="1"/>
    <col min="3" max="3" width="12.7109375" style="219" customWidth="1"/>
    <col min="4" max="7" width="14.7109375" style="219" customWidth="1"/>
    <col min="8" max="16384" width="9.140625" style="220"/>
  </cols>
  <sheetData>
    <row r="1" spans="2:7" s="219" customFormat="1" ht="13.5" thickBot="1"/>
    <row r="2" spans="2:7" ht="21" customHeight="1" thickBot="1">
      <c r="B2" s="702" t="s">
        <v>114</v>
      </c>
      <c r="C2" s="703"/>
      <c r="D2" s="703"/>
      <c r="E2" s="703"/>
      <c r="F2" s="703"/>
      <c r="G2" s="704"/>
    </row>
    <row r="3" spans="2:7" ht="15" customHeight="1">
      <c r="B3" s="705" t="s">
        <v>115</v>
      </c>
      <c r="C3" s="706"/>
      <c r="D3" s="706"/>
      <c r="E3" s="707"/>
      <c r="F3" s="707"/>
      <c r="G3" s="708"/>
    </row>
    <row r="4" spans="2:7" s="221" customFormat="1" ht="28.5" customHeight="1">
      <c r="B4" s="709" t="s">
        <v>116</v>
      </c>
      <c r="C4" s="710"/>
      <c r="D4" s="710"/>
      <c r="E4" s="711"/>
      <c r="F4" s="711"/>
      <c r="G4" s="712"/>
    </row>
    <row r="5" spans="2:7" s="221" customFormat="1" ht="28.5" customHeight="1">
      <c r="B5" s="709" t="s">
        <v>608</v>
      </c>
      <c r="C5" s="710"/>
      <c r="D5" s="710"/>
      <c r="E5" s="711"/>
      <c r="F5" s="711"/>
      <c r="G5" s="712"/>
    </row>
    <row r="6" spans="2:7" ht="13.5" customHeight="1">
      <c r="B6" s="698" t="s">
        <v>609</v>
      </c>
      <c r="C6" s="699"/>
      <c r="D6" s="699"/>
      <c r="E6" s="700"/>
      <c r="F6" s="700"/>
      <c r="G6" s="701"/>
    </row>
    <row r="7" spans="2:7" ht="13.5" customHeight="1">
      <c r="B7" s="698" t="s">
        <v>117</v>
      </c>
      <c r="C7" s="699"/>
      <c r="D7" s="699"/>
      <c r="E7" s="700"/>
      <c r="F7" s="700"/>
      <c r="G7" s="701"/>
    </row>
    <row r="8" spans="2:7" ht="13.5" customHeight="1">
      <c r="B8" s="698" t="s">
        <v>119</v>
      </c>
      <c r="C8" s="699"/>
      <c r="D8" s="699"/>
      <c r="E8" s="713"/>
      <c r="F8" s="700"/>
      <c r="G8" s="701"/>
    </row>
    <row r="9" spans="2:7" ht="13.5" customHeight="1">
      <c r="B9" s="698" t="s">
        <v>118</v>
      </c>
      <c r="C9" s="699"/>
      <c r="D9" s="699"/>
      <c r="E9" s="700"/>
      <c r="F9" s="700"/>
      <c r="G9" s="701"/>
    </row>
    <row r="10" spans="2:7" ht="36.75" customHeight="1">
      <c r="B10" s="698" t="s">
        <v>610</v>
      </c>
      <c r="C10" s="699"/>
      <c r="D10" s="699"/>
      <c r="E10" s="711"/>
      <c r="F10" s="711"/>
      <c r="G10" s="712"/>
    </row>
    <row r="11" spans="2:7" ht="36.75" customHeight="1">
      <c r="B11" s="698" t="s">
        <v>611</v>
      </c>
      <c r="C11" s="699"/>
      <c r="D11" s="699"/>
      <c r="E11" s="711"/>
      <c r="F11" s="711"/>
      <c r="G11" s="712"/>
    </row>
    <row r="12" spans="2:7" ht="36.75" customHeight="1">
      <c r="B12" s="698" t="s">
        <v>612</v>
      </c>
      <c r="C12" s="699"/>
      <c r="D12" s="699"/>
      <c r="E12" s="711"/>
      <c r="F12" s="711"/>
      <c r="G12" s="712"/>
    </row>
    <row r="13" spans="2:7" ht="13.5" customHeight="1">
      <c r="B13" s="698" t="s">
        <v>613</v>
      </c>
      <c r="C13" s="699"/>
      <c r="D13" s="699"/>
      <c r="E13" s="700"/>
      <c r="F13" s="700"/>
      <c r="G13" s="701"/>
    </row>
    <row r="14" spans="2:7" ht="13.5" customHeight="1">
      <c r="B14" s="698" t="s">
        <v>54</v>
      </c>
      <c r="C14" s="699"/>
      <c r="D14" s="699"/>
      <c r="E14" s="714"/>
      <c r="F14" s="700"/>
      <c r="G14" s="701"/>
    </row>
    <row r="15" spans="2:7">
      <c r="B15" s="222"/>
      <c r="C15" s="1066"/>
      <c r="D15" s="1066"/>
      <c r="E15" s="1066"/>
      <c r="F15" s="1066"/>
      <c r="G15" s="223"/>
    </row>
    <row r="16" spans="2:7" ht="25.5">
      <c r="B16" s="224" t="s">
        <v>42</v>
      </c>
      <c r="C16" s="225" t="s">
        <v>120</v>
      </c>
      <c r="D16" s="225" t="s">
        <v>121</v>
      </c>
      <c r="E16" s="225" t="s">
        <v>122</v>
      </c>
      <c r="F16" s="225" t="s">
        <v>123</v>
      </c>
      <c r="G16" s="226" t="s">
        <v>21</v>
      </c>
    </row>
    <row r="17" spans="2:8" ht="13.5" customHeight="1">
      <c r="B17" s="227"/>
      <c r="C17" s="228"/>
      <c r="D17" s="228"/>
      <c r="E17" s="228"/>
      <c r="F17" s="229"/>
      <c r="G17" s="230"/>
    </row>
    <row r="18" spans="2:8" ht="13.5" customHeight="1">
      <c r="B18" s="227"/>
      <c r="C18" s="228"/>
      <c r="D18" s="228"/>
      <c r="E18" s="228"/>
      <c r="F18" s="229"/>
      <c r="G18" s="230"/>
    </row>
    <row r="19" spans="2:8" ht="13.5" customHeight="1">
      <c r="B19" s="227"/>
      <c r="C19" s="228"/>
      <c r="D19" s="228"/>
      <c r="E19" s="228"/>
      <c r="F19" s="229"/>
      <c r="G19" s="230"/>
    </row>
    <row r="20" spans="2:8" ht="13.5" customHeight="1">
      <c r="B20" s="227"/>
      <c r="C20" s="228"/>
      <c r="D20" s="228"/>
      <c r="E20" s="228"/>
      <c r="F20" s="229"/>
      <c r="G20" s="230"/>
    </row>
    <row r="21" spans="2:8" ht="13.5" customHeight="1">
      <c r="B21" s="227"/>
      <c r="C21" s="228"/>
      <c r="D21" s="228"/>
      <c r="E21" s="228"/>
      <c r="F21" s="229"/>
      <c r="G21" s="230"/>
    </row>
    <row r="22" spans="2:8" ht="13.5" customHeight="1">
      <c r="B22" s="227"/>
      <c r="C22" s="228"/>
      <c r="D22" s="228"/>
      <c r="E22" s="228"/>
      <c r="F22" s="229"/>
      <c r="G22" s="230"/>
    </row>
    <row r="23" spans="2:8" ht="13.5" customHeight="1">
      <c r="B23" s="227"/>
      <c r="C23" s="228"/>
      <c r="D23" s="228"/>
      <c r="E23" s="228"/>
      <c r="F23" s="229"/>
      <c r="G23" s="230"/>
    </row>
    <row r="24" spans="2:8" ht="13.5" customHeight="1">
      <c r="B24" s="227"/>
      <c r="C24" s="228"/>
      <c r="D24" s="228"/>
      <c r="E24" s="228"/>
      <c r="F24" s="229"/>
      <c r="G24" s="230"/>
    </row>
    <row r="25" spans="2:8" ht="13.5" customHeight="1">
      <c r="B25" s="227"/>
      <c r="C25" s="228"/>
      <c r="D25" s="228"/>
      <c r="E25" s="228"/>
      <c r="F25" s="229"/>
      <c r="G25" s="230"/>
    </row>
    <row r="26" spans="2:8" ht="13.5" customHeight="1" thickBot="1">
      <c r="B26" s="231"/>
      <c r="C26" s="232"/>
      <c r="D26" s="232"/>
      <c r="E26" s="232"/>
      <c r="F26" s="233"/>
      <c r="G26" s="234"/>
    </row>
    <row r="27" spans="2:8" ht="15" thickBot="1"/>
    <row r="28" spans="2:8" ht="17.25" outlineLevel="1" thickBot="1">
      <c r="B28" s="702" t="s">
        <v>614</v>
      </c>
      <c r="C28" s="703"/>
      <c r="D28" s="703"/>
      <c r="E28" s="703"/>
      <c r="F28" s="703"/>
      <c r="G28" s="704"/>
    </row>
    <row r="29" spans="2:8" ht="30" outlineLevel="1">
      <c r="B29" s="1067" t="s">
        <v>615</v>
      </c>
      <c r="C29" s="1068"/>
      <c r="D29" s="1069"/>
      <c r="E29" s="1070"/>
      <c r="F29" s="1071" t="s">
        <v>616</v>
      </c>
      <c r="G29" s="1072"/>
    </row>
    <row r="30" spans="2:8" ht="15" outlineLevel="1">
      <c r="B30" s="1073" t="s">
        <v>617</v>
      </c>
      <c r="C30" s="1074"/>
      <c r="D30" s="1075"/>
      <c r="E30" s="1075"/>
      <c r="F30" s="1076" t="s">
        <v>618</v>
      </c>
      <c r="G30" s="599"/>
    </row>
    <row r="31" spans="2:8" outlineLevel="1">
      <c r="B31" s="1077" t="s">
        <v>619</v>
      </c>
      <c r="C31" s="1078"/>
      <c r="D31" s="1079" t="s">
        <v>620</v>
      </c>
      <c r="E31" s="1079"/>
      <c r="F31" s="1079"/>
      <c r="G31" s="1080" t="s">
        <v>621</v>
      </c>
      <c r="H31" s="219"/>
    </row>
    <row r="32" spans="2:8" ht="25.5" outlineLevel="1">
      <c r="B32" s="1077"/>
      <c r="C32" s="1078"/>
      <c r="D32" s="1081" t="s">
        <v>622</v>
      </c>
      <c r="E32" s="1081" t="s">
        <v>623</v>
      </c>
      <c r="F32" s="1081" t="s">
        <v>624</v>
      </c>
      <c r="G32" s="1080"/>
      <c r="H32" s="219"/>
    </row>
    <row r="33" spans="2:8" outlineLevel="1">
      <c r="B33" s="1082">
        <v>43556</v>
      </c>
      <c r="C33" s="1083"/>
      <c r="D33" s="1084"/>
      <c r="E33" s="1084"/>
      <c r="F33" s="1084"/>
      <c r="G33" s="1085">
        <f>SUM(D33:F33)</f>
        <v>0</v>
      </c>
      <c r="H33" s="219"/>
    </row>
    <row r="34" spans="2:8" outlineLevel="1">
      <c r="B34" s="1082">
        <f>EDATE(B33,1)</f>
        <v>43586</v>
      </c>
      <c r="C34" s="1083"/>
      <c r="D34" s="1084"/>
      <c r="E34" s="1084"/>
      <c r="F34" s="1084"/>
      <c r="G34" s="1085">
        <f t="shared" ref="G34:G44" si="0">SUM(D34:F34)</f>
        <v>0</v>
      </c>
      <c r="H34" s="219"/>
    </row>
    <row r="35" spans="2:8" outlineLevel="1">
      <c r="B35" s="1082">
        <f t="shared" ref="B35:B44" si="1">EDATE(B34,1)</f>
        <v>43617</v>
      </c>
      <c r="C35" s="1083"/>
      <c r="D35" s="1084"/>
      <c r="E35" s="1084"/>
      <c r="F35" s="1084"/>
      <c r="G35" s="1085">
        <f t="shared" si="0"/>
        <v>0</v>
      </c>
      <c r="H35" s="219"/>
    </row>
    <row r="36" spans="2:8" outlineLevel="1">
      <c r="B36" s="1082">
        <f t="shared" si="1"/>
        <v>43647</v>
      </c>
      <c r="C36" s="1083"/>
      <c r="D36" s="1084"/>
      <c r="E36" s="1084"/>
      <c r="F36" s="1084"/>
      <c r="G36" s="1085">
        <f t="shared" si="0"/>
        <v>0</v>
      </c>
      <c r="H36" s="219"/>
    </row>
    <row r="37" spans="2:8" outlineLevel="1">
      <c r="B37" s="1082">
        <f t="shared" si="1"/>
        <v>43678</v>
      </c>
      <c r="C37" s="1083"/>
      <c r="D37" s="1084"/>
      <c r="E37" s="1084"/>
      <c r="F37" s="1084"/>
      <c r="G37" s="1085">
        <f t="shared" si="0"/>
        <v>0</v>
      </c>
      <c r="H37" s="219"/>
    </row>
    <row r="38" spans="2:8" outlineLevel="1">
      <c r="B38" s="1082">
        <f t="shared" si="1"/>
        <v>43709</v>
      </c>
      <c r="C38" s="1083"/>
      <c r="D38" s="1084"/>
      <c r="E38" s="1084"/>
      <c r="F38" s="1084"/>
      <c r="G38" s="1085">
        <f t="shared" si="0"/>
        <v>0</v>
      </c>
      <c r="H38" s="219"/>
    </row>
    <row r="39" spans="2:8" outlineLevel="1">
      <c r="B39" s="1082">
        <f t="shared" si="1"/>
        <v>43739</v>
      </c>
      <c r="C39" s="1083"/>
      <c r="D39" s="1084"/>
      <c r="E39" s="1084"/>
      <c r="F39" s="1084"/>
      <c r="G39" s="1085">
        <f t="shared" si="0"/>
        <v>0</v>
      </c>
      <c r="H39" s="219"/>
    </row>
    <row r="40" spans="2:8" outlineLevel="1">
      <c r="B40" s="1082">
        <f t="shared" si="1"/>
        <v>43770</v>
      </c>
      <c r="C40" s="1083"/>
      <c r="D40" s="1084"/>
      <c r="E40" s="1084"/>
      <c r="F40" s="1084"/>
      <c r="G40" s="1085">
        <f t="shared" si="0"/>
        <v>0</v>
      </c>
      <c r="H40" s="219"/>
    </row>
    <row r="41" spans="2:8" outlineLevel="1">
      <c r="B41" s="1082">
        <f t="shared" si="1"/>
        <v>43800</v>
      </c>
      <c r="C41" s="1083"/>
      <c r="D41" s="1084"/>
      <c r="E41" s="1084"/>
      <c r="F41" s="1084"/>
      <c r="G41" s="1085">
        <f t="shared" si="0"/>
        <v>0</v>
      </c>
      <c r="H41" s="219"/>
    </row>
    <row r="42" spans="2:8" outlineLevel="1">
      <c r="B42" s="1082">
        <f t="shared" si="1"/>
        <v>43831</v>
      </c>
      <c r="C42" s="1083"/>
      <c r="D42" s="1084"/>
      <c r="E42" s="1084"/>
      <c r="F42" s="1084"/>
      <c r="G42" s="1085">
        <f t="shared" si="0"/>
        <v>0</v>
      </c>
      <c r="H42" s="219"/>
    </row>
    <row r="43" spans="2:8" outlineLevel="1">
      <c r="B43" s="1082">
        <f t="shared" si="1"/>
        <v>43862</v>
      </c>
      <c r="C43" s="1083"/>
      <c r="D43" s="1084"/>
      <c r="E43" s="1084"/>
      <c r="F43" s="1084"/>
      <c r="G43" s="1085">
        <f t="shared" si="0"/>
        <v>0</v>
      </c>
      <c r="H43" s="219"/>
    </row>
    <row r="44" spans="2:8" outlineLevel="1">
      <c r="B44" s="1082">
        <f t="shared" si="1"/>
        <v>43891</v>
      </c>
      <c r="C44" s="1083"/>
      <c r="D44" s="1084"/>
      <c r="E44" s="1084"/>
      <c r="F44" s="1084"/>
      <c r="G44" s="1085">
        <f t="shared" si="0"/>
        <v>0</v>
      </c>
      <c r="H44" s="219"/>
    </row>
    <row r="45" spans="2:8" ht="15" outlineLevel="1">
      <c r="B45" s="1086" t="s">
        <v>149</v>
      </c>
      <c r="C45" s="1087"/>
      <c r="D45" s="1088">
        <f>SUM(D33:D44)</f>
        <v>0</v>
      </c>
      <c r="E45" s="1088">
        <f>SUM(E33:E44)</f>
        <v>0</v>
      </c>
      <c r="F45" s="1088">
        <f>SUM(F33:F44)</f>
        <v>0</v>
      </c>
      <c r="G45" s="1089">
        <f>SUM(G33:G44)</f>
        <v>0</v>
      </c>
      <c r="H45" s="219"/>
    </row>
    <row r="46" spans="2:8" ht="15" outlineLevel="1" thickBot="1">
      <c r="B46" s="1090" t="s">
        <v>143</v>
      </c>
      <c r="C46" s="1091"/>
      <c r="D46" s="1092" t="str">
        <f>IFERROR(_xlfn.IFS($G$30="Monthly",AVERAGE(D33:D44),$G$30="Quaterly",AVERAGE(D33:D36),$G$30="Half Yearly",AVERAGE(D33:D34),$G$30="Annually",D33),"")</f>
        <v/>
      </c>
      <c r="E46" s="1092" t="str">
        <f t="shared" ref="E46:G46" si="2">IFERROR(_xlfn.IFS($G$30="Monthly",AVERAGE(E33:E44),$G$30="Quaterly",AVERAGE(E33:E36),$G$30="Half Yearly",AVERAGE(E33:E34),$G$30="Annually",E33),"")</f>
        <v/>
      </c>
      <c r="F46" s="1092" t="str">
        <f t="shared" si="2"/>
        <v/>
      </c>
      <c r="G46" s="1093" t="str">
        <f t="shared" si="2"/>
        <v/>
      </c>
      <c r="H46" s="219"/>
    </row>
  </sheetData>
  <mergeCells count="45">
    <mergeCell ref="B45:C45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8:G28"/>
    <mergeCell ref="B29:C29"/>
    <mergeCell ref="B30:C30"/>
    <mergeCell ref="D30:E30"/>
    <mergeCell ref="B31:C32"/>
    <mergeCell ref="D31:F31"/>
    <mergeCell ref="G31:G32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B6:D6"/>
    <mergeCell ref="E6:G6"/>
    <mergeCell ref="B7:D7"/>
    <mergeCell ref="E7:G7"/>
    <mergeCell ref="B8:D8"/>
    <mergeCell ref="E8:G8"/>
    <mergeCell ref="B2:G2"/>
    <mergeCell ref="B3:D3"/>
    <mergeCell ref="E3:G3"/>
    <mergeCell ref="B4:D4"/>
    <mergeCell ref="E4:G4"/>
    <mergeCell ref="B5:D5"/>
    <mergeCell ref="E5:G5"/>
  </mergeCells>
  <dataValidations count="1">
    <dataValidation type="list" allowBlank="1" showInputMessage="1" showErrorMessage="1" sqref="G30" xr:uid="{781206B5-214E-4B09-9EE5-9948744105E3}">
      <formula1>"Monthly,Quaterly,Half Yearly,Annually"</formula1>
    </dataValidation>
  </dataValidations>
  <pageMargins left="0.7" right="0.7" top="0.75" bottom="0.75" header="0.3" footer="0.3"/>
  <pageSetup paperSize="9" orientation="portrait" horizontalDpi="4294967292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0BCD-220E-452E-8024-BFA77880ED90}">
  <sheetPr codeName="Sheet11">
    <tabColor theme="3" tint="-0.499984740745262"/>
  </sheetPr>
  <dimension ref="A1:H16"/>
  <sheetViews>
    <sheetView showRowColHeaders="0" workbookViewId="0">
      <selection activeCell="F22" sqref="F22"/>
    </sheetView>
  </sheetViews>
  <sheetFormatPr defaultRowHeight="12.75"/>
  <cols>
    <col min="1" max="1" width="2.7109375" style="20" customWidth="1"/>
    <col min="2" max="2" width="3.140625" style="20" customWidth="1"/>
    <col min="3" max="3" width="25.7109375" style="20" customWidth="1"/>
    <col min="4" max="5" width="17.7109375" style="20" customWidth="1"/>
    <col min="6" max="6" width="35.42578125" style="20" customWidth="1"/>
    <col min="7" max="8" width="17.7109375" style="20" customWidth="1"/>
    <col min="9" max="16384" width="9.140625" style="20"/>
  </cols>
  <sheetData>
    <row r="1" spans="1:8" ht="13.5" thickBot="1"/>
    <row r="2" spans="1:8" ht="21" customHeight="1" thickBot="1">
      <c r="A2" s="21"/>
      <c r="B2" s="718" t="s">
        <v>69</v>
      </c>
      <c r="C2" s="719"/>
      <c r="D2" s="719"/>
      <c r="E2" s="719"/>
      <c r="F2" s="719"/>
      <c r="G2" s="719"/>
      <c r="H2" s="720"/>
    </row>
    <row r="3" spans="1:8" ht="14.25" customHeight="1">
      <c r="B3" s="721" t="s">
        <v>70</v>
      </c>
      <c r="C3" s="722"/>
      <c r="D3" s="723"/>
      <c r="E3" s="723"/>
      <c r="F3" s="22" t="s">
        <v>71</v>
      </c>
      <c r="G3" s="723"/>
      <c r="H3" s="724"/>
    </row>
    <row r="4" spans="1:8" s="30" customFormat="1" ht="4.5" customHeight="1">
      <c r="A4" s="29"/>
      <c r="B4" s="725"/>
      <c r="C4" s="726"/>
      <c r="D4" s="726"/>
      <c r="E4" s="726"/>
      <c r="F4" s="726"/>
      <c r="G4" s="726"/>
      <c r="H4" s="727"/>
    </row>
    <row r="5" spans="1:8" ht="15" customHeight="1">
      <c r="B5" s="31">
        <v>1</v>
      </c>
      <c r="C5" s="244" t="s">
        <v>72</v>
      </c>
      <c r="D5" s="715"/>
      <c r="E5" s="715"/>
      <c r="F5" s="245" t="s">
        <v>138</v>
      </c>
      <c r="G5" s="716"/>
      <c r="H5" s="717"/>
    </row>
    <row r="6" spans="1:8" ht="15">
      <c r="B6" s="23"/>
      <c r="C6" s="246"/>
      <c r="D6" s="728" t="s">
        <v>5</v>
      </c>
      <c r="E6" s="728"/>
      <c r="F6" s="247" t="s">
        <v>6</v>
      </c>
      <c r="G6" s="728" t="s">
        <v>7</v>
      </c>
      <c r="H6" s="729"/>
    </row>
    <row r="7" spans="1:8" ht="17.25" customHeight="1">
      <c r="B7" s="23"/>
      <c r="C7" s="248" t="s">
        <v>74</v>
      </c>
      <c r="D7" s="730" t="s">
        <v>75</v>
      </c>
      <c r="E7" s="730"/>
      <c r="F7" s="249" t="s">
        <v>75</v>
      </c>
      <c r="G7" s="730" t="s">
        <v>75</v>
      </c>
      <c r="H7" s="731"/>
    </row>
    <row r="8" spans="1:8" s="24" customFormat="1" ht="15.75" customHeight="1">
      <c r="B8" s="23"/>
      <c r="C8" s="250" t="s">
        <v>76</v>
      </c>
      <c r="D8" s="732"/>
      <c r="E8" s="732"/>
      <c r="F8" s="251"/>
      <c r="G8" s="732"/>
      <c r="H8" s="733"/>
    </row>
    <row r="9" spans="1:8" ht="15.75" customHeight="1">
      <c r="B9" s="23"/>
      <c r="C9" s="248" t="s">
        <v>77</v>
      </c>
      <c r="D9" s="730"/>
      <c r="E9" s="730"/>
      <c r="F9" s="249"/>
      <c r="G9" s="730"/>
      <c r="H9" s="731"/>
    </row>
    <row r="10" spans="1:8" ht="15.75" customHeight="1">
      <c r="B10" s="23"/>
      <c r="C10" s="248" t="s">
        <v>78</v>
      </c>
      <c r="D10" s="730"/>
      <c r="E10" s="730"/>
      <c r="F10" s="252"/>
      <c r="G10" s="734"/>
      <c r="H10" s="735"/>
    </row>
    <row r="11" spans="1:8" ht="15.75" customHeight="1">
      <c r="B11" s="23"/>
      <c r="C11" s="248" t="s">
        <v>79</v>
      </c>
      <c r="D11" s="734"/>
      <c r="E11" s="734"/>
      <c r="F11" s="252"/>
      <c r="G11" s="734"/>
      <c r="H11" s="735"/>
    </row>
    <row r="12" spans="1:8" ht="15.75" customHeight="1">
      <c r="B12" s="23"/>
      <c r="C12" s="248" t="s">
        <v>4</v>
      </c>
      <c r="D12" s="730"/>
      <c r="E12" s="730"/>
      <c r="F12" s="253"/>
      <c r="G12" s="741"/>
      <c r="H12" s="742"/>
    </row>
    <row r="13" spans="1:8" ht="15.75" customHeight="1">
      <c r="B13" s="23"/>
      <c r="C13" s="248" t="s">
        <v>80</v>
      </c>
      <c r="D13" s="734"/>
      <c r="E13" s="734"/>
      <c r="F13" s="252"/>
      <c r="G13" s="734"/>
      <c r="H13" s="735"/>
    </row>
    <row r="14" spans="1:8" ht="15.75" customHeight="1">
      <c r="B14" s="23"/>
      <c r="C14" s="248" t="s">
        <v>21</v>
      </c>
      <c r="D14" s="730"/>
      <c r="E14" s="730"/>
      <c r="F14" s="254"/>
      <c r="G14" s="736"/>
      <c r="H14" s="737"/>
    </row>
    <row r="15" spans="1:8" ht="15.75" customHeight="1">
      <c r="B15" s="23"/>
      <c r="C15" s="248" t="s">
        <v>54</v>
      </c>
      <c r="D15" s="736"/>
      <c r="E15" s="736"/>
      <c r="F15" s="254"/>
      <c r="G15" s="736"/>
      <c r="H15" s="737"/>
    </row>
    <row r="16" spans="1:8" s="30" customFormat="1" ht="4.5" customHeight="1" thickBot="1">
      <c r="B16" s="738"/>
      <c r="C16" s="739"/>
      <c r="D16" s="739"/>
      <c r="E16" s="739"/>
      <c r="F16" s="739"/>
      <c r="G16" s="739"/>
      <c r="H16" s="740"/>
    </row>
  </sheetData>
  <mergeCells count="28">
    <mergeCell ref="D15:E15"/>
    <mergeCell ref="G15:H15"/>
    <mergeCell ref="B16:H16"/>
    <mergeCell ref="D12:E12"/>
    <mergeCell ref="G12:H12"/>
    <mergeCell ref="D13:E13"/>
    <mergeCell ref="G13:H13"/>
    <mergeCell ref="D14:E14"/>
    <mergeCell ref="G14:H14"/>
    <mergeCell ref="D9:E9"/>
    <mergeCell ref="G9:H9"/>
    <mergeCell ref="D10:E10"/>
    <mergeCell ref="G10:H10"/>
    <mergeCell ref="D11:E11"/>
    <mergeCell ref="G11:H11"/>
    <mergeCell ref="D6:E6"/>
    <mergeCell ref="G6:H6"/>
    <mergeCell ref="D7:E7"/>
    <mergeCell ref="G7:H7"/>
    <mergeCell ref="D8:E8"/>
    <mergeCell ref="G8:H8"/>
    <mergeCell ref="D5:E5"/>
    <mergeCell ref="G5:H5"/>
    <mergeCell ref="B2:H2"/>
    <mergeCell ref="B3:C3"/>
    <mergeCell ref="D3:E3"/>
    <mergeCell ref="G3:H3"/>
    <mergeCell ref="B4:H4"/>
  </mergeCells>
  <conditionalFormatting sqref="D8">
    <cfRule type="expression" dxfId="185" priority="3">
      <formula>$D8&lt;&gt;$D10</formula>
    </cfRule>
  </conditionalFormatting>
  <conditionalFormatting sqref="F8">
    <cfRule type="expression" dxfId="184" priority="2">
      <formula>$F8&lt;&gt;$F10</formula>
    </cfRule>
  </conditionalFormatting>
  <conditionalFormatting sqref="G8">
    <cfRule type="expression" dxfId="183" priority="1">
      <formula>$G8&lt;&gt;$G10</formula>
    </cfRule>
  </conditionalFormatting>
  <dataValidations count="2">
    <dataValidation type="list" allowBlank="1" showInputMessage="1" showErrorMessage="1" sqref="D14 F14:G14" xr:uid="{7E1ACE8F-6CCE-46A0-BE08-CC9CE1816416}">
      <formula1>"Active,In-Active,Not Valid"</formula1>
    </dataValidation>
    <dataValidation type="list" allowBlank="1" showInputMessage="1" showErrorMessage="1" sqref="D7 F7:G7" xr:uid="{28BF5655-C38D-44B5-9AEC-AA52C382DEF5}">
      <formula1>"Available,Not Available"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C4C6-ABEB-45D1-AABC-92E79950209B}">
  <sheetPr codeName="Sheet13">
    <tabColor theme="3" tint="-0.499984740745262"/>
    <pageSetUpPr fitToPage="1"/>
  </sheetPr>
  <dimension ref="A1:Q269"/>
  <sheetViews>
    <sheetView topLeftCell="A4" zoomScale="93" zoomScaleNormal="93" workbookViewId="0">
      <selection activeCell="G9" sqref="G9:K9"/>
    </sheetView>
  </sheetViews>
  <sheetFormatPr defaultRowHeight="14.25" outlineLevelRow="2"/>
  <cols>
    <col min="1" max="2" width="2.42578125" style="258" customWidth="1"/>
    <col min="3" max="5" width="4" style="258" customWidth="1"/>
    <col min="6" max="6" width="45.7109375" style="259" customWidth="1"/>
    <col min="7" max="11" width="15" style="258" customWidth="1"/>
    <col min="12" max="12" width="1.85546875" style="258" customWidth="1"/>
    <col min="13" max="13" width="12.42578125" style="258" bestFit="1" customWidth="1"/>
    <col min="14" max="16384" width="9.140625" style="258"/>
  </cols>
  <sheetData>
    <row r="1" spans="2:17" ht="15" thickBot="1"/>
    <row r="2" spans="2:17" ht="25.5" customHeight="1" thickBot="1">
      <c r="B2" s="878" t="s">
        <v>371</v>
      </c>
      <c r="C2" s="879"/>
      <c r="D2" s="879"/>
      <c r="E2" s="879"/>
      <c r="F2" s="879"/>
      <c r="G2" s="879"/>
      <c r="H2" s="879"/>
      <c r="I2" s="879"/>
      <c r="J2" s="879"/>
      <c r="K2" s="879"/>
      <c r="L2" s="880"/>
    </row>
    <row r="3" spans="2:17" ht="15" customHeight="1">
      <c r="B3" s="260"/>
      <c r="C3" s="881" t="s">
        <v>372</v>
      </c>
      <c r="D3" s="882"/>
      <c r="E3" s="882"/>
      <c r="F3" s="261">
        <f>'Business Profile'!D4</f>
        <v>0</v>
      </c>
      <c r="G3" s="262"/>
      <c r="L3" s="263"/>
    </row>
    <row r="4" spans="2:17" ht="15" customHeight="1" thickBot="1">
      <c r="B4" s="260"/>
      <c r="C4" s="883" t="s">
        <v>373</v>
      </c>
      <c r="D4" s="884"/>
      <c r="E4" s="884"/>
      <c r="F4" s="264">
        <f>'Business Profile'!D10</f>
        <v>0</v>
      </c>
      <c r="G4" s="262"/>
      <c r="J4" s="265" t="s">
        <v>374</v>
      </c>
      <c r="K4" s="266" t="s">
        <v>375</v>
      </c>
      <c r="L4" s="263"/>
    </row>
    <row r="5" spans="2:17" ht="20.25" thickBot="1">
      <c r="B5" s="267"/>
      <c r="C5" s="885" t="s">
        <v>376</v>
      </c>
      <c r="D5" s="886"/>
      <c r="E5" s="886"/>
      <c r="F5" s="886"/>
      <c r="G5" s="887"/>
      <c r="H5" s="887"/>
      <c r="I5" s="887"/>
      <c r="J5" s="886"/>
      <c r="K5" s="888"/>
      <c r="L5" s="263"/>
    </row>
    <row r="6" spans="2:17" s="273" customFormat="1" ht="18.75" customHeight="1" thickBot="1">
      <c r="B6" s="268"/>
      <c r="C6" s="889" t="s">
        <v>0</v>
      </c>
      <c r="D6" s="890"/>
      <c r="E6" s="890"/>
      <c r="F6" s="890"/>
      <c r="G6" s="269" t="str">
        <f>IFERROR(EDATE(H6,-12),"-")</f>
        <v>-</v>
      </c>
      <c r="H6" s="270" t="str">
        <f>IFERROR(EDATE(I6,-12),"-")</f>
        <v>-</v>
      </c>
      <c r="I6" s="270" t="str">
        <f>IFERROR(EDATE(J6,-12),"-")</f>
        <v>-</v>
      </c>
      <c r="J6" s="270"/>
      <c r="K6" s="271">
        <f>IFERROR(EDATE(J6,12),"-")</f>
        <v>366</v>
      </c>
      <c r="L6" s="272"/>
    </row>
    <row r="7" spans="2:17" s="277" customFormat="1" ht="15.75" customHeight="1">
      <c r="B7" s="260"/>
      <c r="C7" s="891" t="s">
        <v>377</v>
      </c>
      <c r="D7" s="892"/>
      <c r="E7" s="892"/>
      <c r="F7" s="893"/>
      <c r="G7" s="274"/>
      <c r="H7" s="274"/>
      <c r="I7" s="274"/>
      <c r="J7" s="274"/>
      <c r="K7" s="275"/>
      <c r="L7" s="276"/>
      <c r="M7" s="273"/>
      <c r="N7" s="273"/>
      <c r="O7" s="273"/>
      <c r="P7" s="273"/>
      <c r="Q7" s="273"/>
    </row>
    <row r="8" spans="2:17" s="283" customFormat="1" ht="12.75">
      <c r="B8" s="278"/>
      <c r="C8" s="867" t="s">
        <v>378</v>
      </c>
      <c r="D8" s="868"/>
      <c r="E8" s="868"/>
      <c r="F8" s="869"/>
      <c r="G8" s="279"/>
      <c r="H8" s="280"/>
      <c r="I8" s="280"/>
      <c r="J8" s="280"/>
      <c r="K8" s="281"/>
      <c r="L8" s="282"/>
    </row>
    <row r="9" spans="2:17" s="283" customFormat="1" ht="12.75">
      <c r="B9" s="278"/>
      <c r="C9" s="870" t="s">
        <v>379</v>
      </c>
      <c r="D9" s="871"/>
      <c r="E9" s="871"/>
      <c r="F9" s="872"/>
      <c r="G9" s="284"/>
      <c r="H9" s="285"/>
      <c r="I9" s="285"/>
      <c r="J9" s="285"/>
      <c r="K9" s="286"/>
      <c r="L9" s="282"/>
    </row>
    <row r="10" spans="2:17" s="283" customFormat="1" ht="13.5" thickBot="1">
      <c r="B10" s="278"/>
      <c r="C10" s="873" t="s">
        <v>380</v>
      </c>
      <c r="D10" s="874"/>
      <c r="E10" s="874"/>
      <c r="F10" s="875"/>
      <c r="G10" s="287"/>
      <c r="H10" s="287"/>
      <c r="I10" s="287"/>
      <c r="J10" s="287"/>
      <c r="K10" s="288"/>
      <c r="L10" s="282"/>
    </row>
    <row r="11" spans="2:17" ht="16.5" customHeight="1">
      <c r="B11" s="267"/>
      <c r="C11" s="802" t="s">
        <v>381</v>
      </c>
      <c r="D11" s="803"/>
      <c r="E11" s="803"/>
      <c r="F11" s="803"/>
      <c r="G11" s="289"/>
      <c r="H11" s="289"/>
      <c r="I11" s="289"/>
      <c r="J11" s="289"/>
      <c r="K11" s="290"/>
      <c r="L11" s="263"/>
    </row>
    <row r="12" spans="2:17" ht="16.5" customHeight="1">
      <c r="B12" s="267"/>
      <c r="C12" s="291"/>
      <c r="D12" s="769" t="s">
        <v>382</v>
      </c>
      <c r="E12" s="770"/>
      <c r="F12" s="771"/>
      <c r="G12" s="292">
        <f>SUM(G13,G17,G21)</f>
        <v>0</v>
      </c>
      <c r="H12" s="292">
        <f>SUM(H13,H17,H21)</f>
        <v>0</v>
      </c>
      <c r="I12" s="292">
        <f>SUM(I13,I17,I21)</f>
        <v>0</v>
      </c>
      <c r="J12" s="292">
        <f>SUM(J13,J17,J21)</f>
        <v>0</v>
      </c>
      <c r="K12" s="293">
        <f>SUM(K13,K17,K21)</f>
        <v>0</v>
      </c>
      <c r="L12" s="263"/>
    </row>
    <row r="13" spans="2:17" s="277" customFormat="1" ht="15" customHeight="1" outlineLevel="1">
      <c r="B13" s="294"/>
      <c r="C13" s="858"/>
      <c r="D13" s="295"/>
      <c r="E13" s="876" t="s">
        <v>383</v>
      </c>
      <c r="F13" s="877"/>
      <c r="G13" s="296">
        <f>SUM(G14:G16)</f>
        <v>0</v>
      </c>
      <c r="H13" s="296">
        <f>SUM(H14:H16)</f>
        <v>0</v>
      </c>
      <c r="I13" s="296">
        <f>SUM(I14:I16)</f>
        <v>0</v>
      </c>
      <c r="J13" s="296">
        <f>SUM(J14:J16)</f>
        <v>0</v>
      </c>
      <c r="K13" s="297">
        <f>SUM(K14:K16)</f>
        <v>0</v>
      </c>
      <c r="L13" s="276"/>
    </row>
    <row r="14" spans="2:17" s="304" customFormat="1" ht="13.5" customHeight="1" outlineLevel="2">
      <c r="B14" s="298"/>
      <c r="C14" s="858"/>
      <c r="D14" s="862"/>
      <c r="E14" s="299"/>
      <c r="F14" s="300" t="s">
        <v>384</v>
      </c>
      <c r="G14" s="301"/>
      <c r="H14" s="301"/>
      <c r="I14" s="301"/>
      <c r="J14" s="301"/>
      <c r="K14" s="302"/>
      <c r="L14" s="303"/>
    </row>
    <row r="15" spans="2:17" s="304" customFormat="1" ht="13.5" customHeight="1" outlineLevel="2">
      <c r="B15" s="298"/>
      <c r="C15" s="858"/>
      <c r="D15" s="862"/>
      <c r="F15" s="305" t="s">
        <v>385</v>
      </c>
      <c r="G15" s="306"/>
      <c r="H15" s="306"/>
      <c r="I15" s="306"/>
      <c r="J15" s="306"/>
      <c r="K15" s="307"/>
      <c r="L15" s="303"/>
    </row>
    <row r="16" spans="2:17" s="304" customFormat="1" ht="13.5" customHeight="1" outlineLevel="2">
      <c r="B16" s="298"/>
      <c r="C16" s="858"/>
      <c r="D16" s="862"/>
      <c r="F16" s="305" t="s">
        <v>386</v>
      </c>
      <c r="G16" s="306"/>
      <c r="H16" s="306"/>
      <c r="I16" s="306"/>
      <c r="J16" s="306"/>
      <c r="K16" s="307"/>
      <c r="L16" s="303"/>
    </row>
    <row r="17" spans="2:12" s="277" customFormat="1" ht="15" customHeight="1" outlineLevel="1">
      <c r="B17" s="294"/>
      <c r="C17" s="858"/>
      <c r="E17" s="769" t="s">
        <v>387</v>
      </c>
      <c r="F17" s="771"/>
      <c r="G17" s="308">
        <f>SUM(G18:G20)</f>
        <v>0</v>
      </c>
      <c r="H17" s="308">
        <f>SUM(H18:H20)</f>
        <v>0</v>
      </c>
      <c r="I17" s="308">
        <f>SUM(I18:I20)</f>
        <v>0</v>
      </c>
      <c r="J17" s="308">
        <f>SUM(J18:J20)</f>
        <v>0</v>
      </c>
      <c r="K17" s="309">
        <f>SUM(K18:K20)</f>
        <v>0</v>
      </c>
      <c r="L17" s="276"/>
    </row>
    <row r="18" spans="2:12" s="304" customFormat="1" ht="13.5" customHeight="1" outlineLevel="2">
      <c r="B18" s="298"/>
      <c r="C18" s="858"/>
      <c r="D18" s="862"/>
      <c r="E18" s="299"/>
      <c r="F18" s="300" t="s">
        <v>384</v>
      </c>
      <c r="G18" s="301"/>
      <c r="H18" s="301"/>
      <c r="I18" s="301"/>
      <c r="J18" s="301"/>
      <c r="K18" s="302"/>
      <c r="L18" s="303"/>
    </row>
    <row r="19" spans="2:12" s="304" customFormat="1" ht="13.5" customHeight="1" outlineLevel="2">
      <c r="B19" s="298"/>
      <c r="C19" s="858"/>
      <c r="D19" s="862"/>
      <c r="F19" s="305" t="s">
        <v>385</v>
      </c>
      <c r="G19" s="306"/>
      <c r="H19" s="306"/>
      <c r="I19" s="306"/>
      <c r="J19" s="306"/>
      <c r="K19" s="307"/>
      <c r="L19" s="303"/>
    </row>
    <row r="20" spans="2:12" s="304" customFormat="1" ht="13.5" customHeight="1" outlineLevel="2">
      <c r="B20" s="298"/>
      <c r="C20" s="858"/>
      <c r="D20" s="862"/>
      <c r="F20" s="305" t="s">
        <v>386</v>
      </c>
      <c r="G20" s="306"/>
      <c r="H20" s="306"/>
      <c r="I20" s="306"/>
      <c r="J20" s="306"/>
      <c r="K20" s="307"/>
      <c r="L20" s="303"/>
    </row>
    <row r="21" spans="2:12" s="304" customFormat="1" ht="13.5" customHeight="1" outlineLevel="1">
      <c r="B21" s="298"/>
      <c r="C21" s="858"/>
      <c r="E21" s="769" t="s">
        <v>388</v>
      </c>
      <c r="F21" s="771"/>
      <c r="G21" s="306"/>
      <c r="H21" s="306"/>
      <c r="I21" s="306"/>
      <c r="J21" s="306"/>
      <c r="K21" s="307"/>
      <c r="L21" s="303"/>
    </row>
    <row r="22" spans="2:12" s="277" customFormat="1" ht="15" customHeight="1">
      <c r="B22" s="294"/>
      <c r="C22" s="858"/>
      <c r="D22" s="769" t="s">
        <v>389</v>
      </c>
      <c r="E22" s="770"/>
      <c r="F22" s="771"/>
      <c r="G22" s="310"/>
      <c r="H22" s="310"/>
      <c r="I22" s="310"/>
      <c r="J22" s="310"/>
      <c r="K22" s="311"/>
      <c r="L22" s="276"/>
    </row>
    <row r="23" spans="2:12" s="277" customFormat="1" ht="15" customHeight="1" thickBot="1">
      <c r="B23" s="294"/>
      <c r="C23" s="859"/>
      <c r="D23" s="823" t="s">
        <v>390</v>
      </c>
      <c r="E23" s="824"/>
      <c r="F23" s="825"/>
      <c r="G23" s="312"/>
      <c r="H23" s="312"/>
      <c r="I23" s="312"/>
      <c r="J23" s="312"/>
      <c r="K23" s="313"/>
      <c r="L23" s="276"/>
    </row>
    <row r="24" spans="2:12" ht="16.5" customHeight="1" thickBot="1">
      <c r="B24" s="267"/>
      <c r="C24" s="781" t="s">
        <v>391</v>
      </c>
      <c r="D24" s="782"/>
      <c r="E24" s="782"/>
      <c r="F24" s="782"/>
      <c r="G24" s="314">
        <f>SUM(G12+G22)-G23</f>
        <v>0</v>
      </c>
      <c r="H24" s="314">
        <f>SUM(H12+H22)-H23</f>
        <v>0</v>
      </c>
      <c r="I24" s="314">
        <f>SUM(I12+I22)-I23</f>
        <v>0</v>
      </c>
      <c r="J24" s="314">
        <f t="shared" ref="J24:K24" si="0">SUM(J12+J22)-J23</f>
        <v>0</v>
      </c>
      <c r="K24" s="315">
        <f t="shared" si="0"/>
        <v>0</v>
      </c>
      <c r="L24" s="263"/>
    </row>
    <row r="25" spans="2:12" ht="7.5" customHeight="1">
      <c r="B25" s="267"/>
      <c r="C25" s="783"/>
      <c r="D25" s="784"/>
      <c r="E25" s="784"/>
      <c r="F25" s="784"/>
      <c r="G25" s="784"/>
      <c r="H25" s="784"/>
      <c r="I25" s="784"/>
      <c r="J25" s="784"/>
      <c r="K25" s="785"/>
      <c r="L25" s="263"/>
    </row>
    <row r="26" spans="2:12" ht="16.5" customHeight="1">
      <c r="B26" s="267"/>
      <c r="C26" s="865" t="s">
        <v>392</v>
      </c>
      <c r="D26" s="866"/>
      <c r="E26" s="866"/>
      <c r="F26" s="866"/>
      <c r="G26" s="304"/>
      <c r="H26" s="304"/>
      <c r="I26" s="304"/>
      <c r="J26" s="304"/>
      <c r="K26" s="303"/>
      <c r="L26" s="303"/>
    </row>
    <row r="27" spans="2:12" ht="16.5" customHeight="1">
      <c r="B27" s="267"/>
      <c r="C27" s="316"/>
      <c r="D27" s="769" t="s">
        <v>393</v>
      </c>
      <c r="E27" s="770"/>
      <c r="F27" s="771"/>
      <c r="G27" s="308">
        <f>G28+G32+G35</f>
        <v>0</v>
      </c>
      <c r="H27" s="308">
        <f>H28+H32+H35</f>
        <v>0</v>
      </c>
      <c r="I27" s="308">
        <f>I28+I32+I35</f>
        <v>0</v>
      </c>
      <c r="J27" s="308">
        <f>J28+J32+J35</f>
        <v>0</v>
      </c>
      <c r="K27" s="309">
        <f>K28+K32+K35</f>
        <v>0</v>
      </c>
      <c r="L27" s="303"/>
    </row>
    <row r="28" spans="2:12" s="277" customFormat="1" ht="15" customHeight="1" outlineLevel="1">
      <c r="B28" s="294"/>
      <c r="C28" s="858"/>
      <c r="D28" s="295"/>
      <c r="E28" s="860" t="s">
        <v>394</v>
      </c>
      <c r="F28" s="861"/>
      <c r="G28" s="296">
        <f>G30+G29-G31</f>
        <v>0</v>
      </c>
      <c r="H28" s="296">
        <f>H30+H29-H31</f>
        <v>0</v>
      </c>
      <c r="I28" s="296">
        <f>I30+I29-I31</f>
        <v>0</v>
      </c>
      <c r="J28" s="296">
        <f>J30+J29-J31</f>
        <v>0</v>
      </c>
      <c r="K28" s="297">
        <f>K30+K29-K31</f>
        <v>0</v>
      </c>
      <c r="L28" s="276"/>
    </row>
    <row r="29" spans="2:12" s="304" customFormat="1" ht="13.5" customHeight="1" outlineLevel="2">
      <c r="B29" s="298"/>
      <c r="C29" s="858"/>
      <c r="D29" s="862"/>
      <c r="E29" s="299"/>
      <c r="F29" s="300" t="s">
        <v>395</v>
      </c>
      <c r="G29" s="301"/>
      <c r="H29" s="301"/>
      <c r="I29" s="301"/>
      <c r="J29" s="301"/>
      <c r="K29" s="302"/>
      <c r="L29" s="303"/>
    </row>
    <row r="30" spans="2:12" s="304" customFormat="1" ht="16.5" customHeight="1" outlineLevel="2">
      <c r="B30" s="298"/>
      <c r="C30" s="858"/>
      <c r="D30" s="862"/>
      <c r="F30" s="305" t="s">
        <v>396</v>
      </c>
      <c r="G30" s="306"/>
      <c r="H30" s="306"/>
      <c r="I30" s="306"/>
      <c r="J30" s="306"/>
      <c r="K30" s="307"/>
      <c r="L30" s="303"/>
    </row>
    <row r="31" spans="2:12" s="304" customFormat="1" ht="16.5" customHeight="1" outlineLevel="2">
      <c r="B31" s="298"/>
      <c r="C31" s="858"/>
      <c r="D31" s="862"/>
      <c r="F31" s="305" t="s">
        <v>10</v>
      </c>
      <c r="G31" s="306"/>
      <c r="H31" s="306"/>
      <c r="I31" s="306"/>
      <c r="J31" s="306"/>
      <c r="K31" s="307"/>
      <c r="L31" s="303"/>
    </row>
    <row r="32" spans="2:12" s="277" customFormat="1" ht="16.5" customHeight="1" outlineLevel="1">
      <c r="B32" s="294"/>
      <c r="C32" s="858"/>
      <c r="E32" s="863" t="s">
        <v>397</v>
      </c>
      <c r="F32" s="864"/>
      <c r="G32" s="308">
        <f>G33-G34</f>
        <v>0</v>
      </c>
      <c r="H32" s="308">
        <f>H33-H34</f>
        <v>0</v>
      </c>
      <c r="I32" s="308">
        <f>I33-I34</f>
        <v>0</v>
      </c>
      <c r="J32" s="308">
        <f>J33-J34</f>
        <v>0</v>
      </c>
      <c r="K32" s="309">
        <f>K33-K34</f>
        <v>0</v>
      </c>
      <c r="L32" s="276"/>
    </row>
    <row r="33" spans="2:12" s="304" customFormat="1" ht="13.5" customHeight="1" outlineLevel="2">
      <c r="B33" s="298"/>
      <c r="C33" s="858"/>
      <c r="D33" s="862"/>
      <c r="E33" s="299"/>
      <c r="F33" s="300" t="s">
        <v>395</v>
      </c>
      <c r="G33" s="301"/>
      <c r="H33" s="301"/>
      <c r="I33" s="301"/>
      <c r="J33" s="301"/>
      <c r="K33" s="302"/>
      <c r="L33" s="303"/>
    </row>
    <row r="34" spans="2:12" s="304" customFormat="1" ht="13.5" customHeight="1" outlineLevel="2">
      <c r="B34" s="298"/>
      <c r="C34" s="858"/>
      <c r="D34" s="862"/>
      <c r="F34" s="305" t="s">
        <v>10</v>
      </c>
      <c r="G34" s="306"/>
      <c r="H34" s="306"/>
      <c r="I34" s="306"/>
      <c r="J34" s="306"/>
      <c r="K34" s="307"/>
      <c r="L34" s="303"/>
    </row>
    <row r="35" spans="2:12" s="277" customFormat="1" ht="15" customHeight="1" outlineLevel="1">
      <c r="B35" s="294"/>
      <c r="C35" s="858"/>
      <c r="E35" s="863" t="s">
        <v>398</v>
      </c>
      <c r="F35" s="864"/>
      <c r="G35" s="308">
        <f>G37+G36-G38</f>
        <v>0</v>
      </c>
      <c r="H35" s="308">
        <f>H37+H36-H38</f>
        <v>0</v>
      </c>
      <c r="I35" s="308">
        <f>I37+I36-I38</f>
        <v>0</v>
      </c>
      <c r="J35" s="308"/>
      <c r="K35" s="309">
        <f>K37+K36-K38</f>
        <v>0</v>
      </c>
      <c r="L35" s="276"/>
    </row>
    <row r="36" spans="2:12" s="304" customFormat="1" ht="13.5" customHeight="1" outlineLevel="1">
      <c r="B36" s="298"/>
      <c r="C36" s="858"/>
      <c r="D36" s="862"/>
      <c r="E36" s="299"/>
      <c r="F36" s="300" t="s">
        <v>395</v>
      </c>
      <c r="G36" s="301"/>
      <c r="H36" s="301"/>
      <c r="I36" s="301"/>
      <c r="J36" s="301"/>
      <c r="K36" s="302"/>
      <c r="L36" s="303"/>
    </row>
    <row r="37" spans="2:12" s="304" customFormat="1" ht="13.5" customHeight="1" outlineLevel="1">
      <c r="B37" s="298"/>
      <c r="C37" s="858"/>
      <c r="D37" s="862"/>
      <c r="F37" s="305" t="s">
        <v>396</v>
      </c>
      <c r="G37" s="306"/>
      <c r="H37" s="306"/>
      <c r="I37" s="306"/>
      <c r="J37" s="306"/>
      <c r="K37" s="307"/>
      <c r="L37" s="303"/>
    </row>
    <row r="38" spans="2:12" s="304" customFormat="1" ht="13.5" customHeight="1" outlineLevel="1">
      <c r="B38" s="298"/>
      <c r="C38" s="858"/>
      <c r="D38" s="862"/>
      <c r="F38" s="305" t="s">
        <v>10</v>
      </c>
      <c r="G38" s="306"/>
      <c r="H38" s="306"/>
      <c r="I38" s="306"/>
      <c r="J38" s="306"/>
      <c r="K38" s="307"/>
      <c r="L38" s="303"/>
    </row>
    <row r="39" spans="2:12" s="304" customFormat="1" ht="13.5" customHeight="1">
      <c r="B39" s="298"/>
      <c r="C39" s="858"/>
      <c r="D39" s="769" t="s">
        <v>399</v>
      </c>
      <c r="E39" s="770"/>
      <c r="F39" s="771"/>
      <c r="G39" s="306">
        <f>SUM(G40:G43)</f>
        <v>0</v>
      </c>
      <c r="H39" s="306">
        <f>SUM(H40:H43)</f>
        <v>0</v>
      </c>
      <c r="I39" s="306">
        <f>SUM(I40:I43)</f>
        <v>0</v>
      </c>
      <c r="J39" s="306">
        <f>SUM(J40:J43)</f>
        <v>0</v>
      </c>
      <c r="K39" s="307">
        <f>SUM(K40:K43)</f>
        <v>0</v>
      </c>
      <c r="L39" s="303"/>
    </row>
    <row r="40" spans="2:12" s="304" customFormat="1" ht="15" customHeight="1" outlineLevel="1">
      <c r="B40" s="298"/>
      <c r="C40" s="858"/>
      <c r="D40" s="299"/>
      <c r="E40" s="813" t="s">
        <v>400</v>
      </c>
      <c r="F40" s="814"/>
      <c r="G40" s="301"/>
      <c r="H40" s="301"/>
      <c r="I40" s="301"/>
      <c r="J40" s="301"/>
      <c r="K40" s="302"/>
      <c r="L40" s="303"/>
    </row>
    <row r="41" spans="2:12" s="304" customFormat="1" ht="15" customHeight="1" outlineLevel="1">
      <c r="B41" s="298"/>
      <c r="C41" s="858"/>
      <c r="E41" s="807" t="s">
        <v>401</v>
      </c>
      <c r="F41" s="808"/>
      <c r="G41" s="306"/>
      <c r="H41" s="306"/>
      <c r="I41" s="306"/>
      <c r="J41" s="306"/>
      <c r="K41" s="307"/>
      <c r="L41" s="303"/>
    </row>
    <row r="42" spans="2:12" s="304" customFormat="1" ht="15" customHeight="1" outlineLevel="1">
      <c r="B42" s="298"/>
      <c r="C42" s="858"/>
      <c r="E42" s="807" t="s">
        <v>402</v>
      </c>
      <c r="F42" s="808"/>
      <c r="G42" s="306"/>
      <c r="H42" s="306"/>
      <c r="I42" s="306"/>
      <c r="J42" s="306"/>
      <c r="K42" s="307"/>
      <c r="L42" s="303"/>
    </row>
    <row r="43" spans="2:12" s="304" customFormat="1" ht="15" customHeight="1" outlineLevel="1" thickBot="1">
      <c r="B43" s="298"/>
      <c r="C43" s="859"/>
      <c r="D43" s="317"/>
      <c r="E43" s="856" t="s">
        <v>403</v>
      </c>
      <c r="F43" s="857"/>
      <c r="G43" s="306"/>
      <c r="H43" s="306"/>
      <c r="I43" s="306"/>
      <c r="J43" s="306"/>
      <c r="K43" s="307"/>
      <c r="L43" s="303"/>
    </row>
    <row r="44" spans="2:12" ht="16.5" customHeight="1" thickBot="1">
      <c r="B44" s="267"/>
      <c r="C44" s="781" t="s">
        <v>404</v>
      </c>
      <c r="D44" s="782"/>
      <c r="E44" s="782"/>
      <c r="F44" s="782" t="s">
        <v>405</v>
      </c>
      <c r="G44" s="314">
        <f>G24-SUM(G27,G39)</f>
        <v>0</v>
      </c>
      <c r="H44" s="314">
        <f>H24-SUM(H27,H39)</f>
        <v>0</v>
      </c>
      <c r="I44" s="314">
        <f>I24-SUM(I27,I39)</f>
        <v>0</v>
      </c>
      <c r="J44" s="314">
        <f>J24-SUM(J27,J39)</f>
        <v>0</v>
      </c>
      <c r="K44" s="315">
        <f>K24-SUM(K27,K39)</f>
        <v>0</v>
      </c>
      <c r="L44" s="263"/>
    </row>
    <row r="45" spans="2:12" ht="7.5" customHeight="1">
      <c r="B45" s="267"/>
      <c r="C45" s="783"/>
      <c r="D45" s="784"/>
      <c r="E45" s="784"/>
      <c r="F45" s="784"/>
      <c r="G45" s="784"/>
      <c r="H45" s="784"/>
      <c r="I45" s="784"/>
      <c r="J45" s="784"/>
      <c r="K45" s="785"/>
      <c r="L45" s="263"/>
    </row>
    <row r="46" spans="2:12" s="277" customFormat="1" ht="15" customHeight="1">
      <c r="B46" s="294"/>
      <c r="C46" s="294"/>
      <c r="D46" s="769" t="s">
        <v>406</v>
      </c>
      <c r="E46" s="770"/>
      <c r="F46" s="771"/>
      <c r="G46" s="292">
        <f>SUM(G47,G48,G49)</f>
        <v>0</v>
      </c>
      <c r="H46" s="292">
        <f>SUM(H47,H48,H49)</f>
        <v>0</v>
      </c>
      <c r="I46" s="292">
        <f>SUM(I47,I48,I49)</f>
        <v>0</v>
      </c>
      <c r="J46" s="292">
        <f>SUM(J47,J48,J49)</f>
        <v>0</v>
      </c>
      <c r="K46" s="293">
        <f>SUM(K47,K48,K49)</f>
        <v>0</v>
      </c>
      <c r="L46" s="276"/>
    </row>
    <row r="47" spans="2:12" s="304" customFormat="1" ht="15" customHeight="1" outlineLevel="1">
      <c r="B47" s="298"/>
      <c r="C47" s="828"/>
      <c r="D47" s="299"/>
      <c r="E47" s="831" t="s">
        <v>407</v>
      </c>
      <c r="F47" s="832"/>
      <c r="G47" s="318"/>
      <c r="H47" s="301"/>
      <c r="I47" s="301"/>
      <c r="J47" s="301"/>
      <c r="K47" s="302"/>
      <c r="L47" s="303"/>
    </row>
    <row r="48" spans="2:12" s="304" customFormat="1" ht="15" customHeight="1" outlineLevel="1">
      <c r="B48" s="298"/>
      <c r="C48" s="828"/>
      <c r="D48" s="319"/>
      <c r="E48" s="807" t="s">
        <v>408</v>
      </c>
      <c r="F48" s="808"/>
      <c r="G48" s="306"/>
      <c r="H48" s="306"/>
      <c r="I48" s="306"/>
      <c r="J48" s="306"/>
      <c r="K48" s="307"/>
      <c r="L48" s="303"/>
    </row>
    <row r="49" spans="1:12" s="304" customFormat="1" ht="15" customHeight="1" outlineLevel="1">
      <c r="B49" s="298"/>
      <c r="C49" s="828"/>
      <c r="D49" s="319"/>
      <c r="E49" s="819" t="s">
        <v>11</v>
      </c>
      <c r="F49" s="820"/>
      <c r="G49" s="320"/>
      <c r="H49" s="320"/>
      <c r="I49" s="306"/>
      <c r="J49" s="306"/>
      <c r="K49" s="307"/>
      <c r="L49" s="303"/>
    </row>
    <row r="50" spans="1:12" s="277" customFormat="1" ht="15" customHeight="1">
      <c r="B50" s="294"/>
      <c r="C50" s="828"/>
      <c r="D50" s="769" t="s">
        <v>409</v>
      </c>
      <c r="E50" s="770"/>
      <c r="F50" s="771"/>
      <c r="G50" s="308">
        <f>SUM(G51:G52)</f>
        <v>0</v>
      </c>
      <c r="H50" s="308">
        <f>SUM(H51:H52)</f>
        <v>0</v>
      </c>
      <c r="I50" s="308">
        <f>SUM(I51:I52)</f>
        <v>0</v>
      </c>
      <c r="J50" s="308">
        <f>SUM(J51:J52)</f>
        <v>0</v>
      </c>
      <c r="K50" s="309">
        <f>SUM(K51:K52)</f>
        <v>0</v>
      </c>
      <c r="L50" s="276"/>
    </row>
    <row r="51" spans="1:12" s="304" customFormat="1" ht="13.5" customHeight="1" outlineLevel="1">
      <c r="B51" s="298"/>
      <c r="C51" s="828"/>
      <c r="D51" s="299"/>
      <c r="E51" s="813" t="s">
        <v>410</v>
      </c>
      <c r="F51" s="814"/>
      <c r="G51" s="301"/>
      <c r="H51" s="301"/>
      <c r="I51" s="301"/>
      <c r="J51" s="301"/>
      <c r="K51" s="302"/>
      <c r="L51" s="303"/>
    </row>
    <row r="52" spans="1:12" s="304" customFormat="1" ht="13.5" customHeight="1" outlineLevel="1">
      <c r="B52" s="298"/>
      <c r="C52" s="828"/>
      <c r="E52" s="807" t="s">
        <v>411</v>
      </c>
      <c r="F52" s="808"/>
      <c r="G52" s="306"/>
      <c r="H52" s="306"/>
      <c r="I52" s="306"/>
      <c r="J52" s="306"/>
      <c r="K52" s="307"/>
      <c r="L52" s="303"/>
    </row>
    <row r="53" spans="1:12" s="277" customFormat="1" ht="15" customHeight="1">
      <c r="A53" s="304"/>
      <c r="B53" s="294"/>
      <c r="C53" s="828"/>
      <c r="D53" s="769" t="s">
        <v>412</v>
      </c>
      <c r="E53" s="770"/>
      <c r="F53" s="771"/>
      <c r="G53" s="308">
        <f>SUM(G54:G55)</f>
        <v>0</v>
      </c>
      <c r="H53" s="308">
        <f>SUM(H54:H55)</f>
        <v>0</v>
      </c>
      <c r="I53" s="308">
        <f>SUM(I54:I55)</f>
        <v>0</v>
      </c>
      <c r="J53" s="308">
        <f>SUM(J54:J55)</f>
        <v>0</v>
      </c>
      <c r="K53" s="309">
        <f>SUM(K54:K55)</f>
        <v>0</v>
      </c>
      <c r="L53" s="276"/>
    </row>
    <row r="54" spans="1:12" s="304" customFormat="1" ht="27" customHeight="1" outlineLevel="1" thickBot="1">
      <c r="B54" s="298"/>
      <c r="C54" s="828"/>
      <c r="D54" s="299"/>
      <c r="E54" s="813" t="s">
        <v>413</v>
      </c>
      <c r="F54" s="814"/>
      <c r="G54" s="301"/>
      <c r="H54" s="301"/>
      <c r="I54" s="301"/>
      <c r="J54" s="301"/>
      <c r="K54" s="302"/>
      <c r="L54" s="303"/>
    </row>
    <row r="55" spans="1:12" s="304" customFormat="1" ht="13.5" hidden="1" customHeight="1" outlineLevel="1" thickBot="1">
      <c r="B55" s="298"/>
      <c r="C55" s="853"/>
      <c r="D55" s="317"/>
      <c r="E55" s="856" t="s">
        <v>11</v>
      </c>
      <c r="F55" s="857"/>
      <c r="G55" s="321"/>
      <c r="H55" s="321"/>
      <c r="I55" s="321"/>
      <c r="J55" s="321"/>
      <c r="K55" s="322"/>
      <c r="L55" s="303"/>
    </row>
    <row r="56" spans="1:12" ht="16.5" customHeight="1" thickBot="1">
      <c r="A56" s="304"/>
      <c r="B56" s="267"/>
      <c r="C56" s="826" t="s">
        <v>414</v>
      </c>
      <c r="D56" s="827"/>
      <c r="E56" s="827"/>
      <c r="F56" s="827"/>
      <c r="G56" s="323">
        <f>G44-SUM(G46,G50,G53)</f>
        <v>0</v>
      </c>
      <c r="H56" s="323">
        <f>H44-SUM(H46,H50,H53)</f>
        <v>0</v>
      </c>
      <c r="I56" s="323">
        <f>I44-SUM(I46,I50,I53)</f>
        <v>0</v>
      </c>
      <c r="J56" s="323">
        <f>J44-SUM(J46,J50,J53)</f>
        <v>0</v>
      </c>
      <c r="K56" s="324">
        <f>K44-SUM(K46,K50,K53)</f>
        <v>0</v>
      </c>
      <c r="L56" s="263"/>
    </row>
    <row r="57" spans="1:12" ht="7.5" customHeight="1">
      <c r="B57" s="267"/>
      <c r="C57" s="783"/>
      <c r="D57" s="784"/>
      <c r="E57" s="784"/>
      <c r="F57" s="784"/>
      <c r="G57" s="784"/>
      <c r="H57" s="784"/>
      <c r="I57" s="784"/>
      <c r="J57" s="784"/>
      <c r="K57" s="785"/>
      <c r="L57" s="263"/>
    </row>
    <row r="58" spans="1:12" s="277" customFormat="1" ht="15" customHeight="1">
      <c r="A58" s="258"/>
      <c r="B58" s="294"/>
      <c r="C58" s="828"/>
      <c r="D58" s="769" t="s">
        <v>415</v>
      </c>
      <c r="E58" s="770"/>
      <c r="F58" s="771"/>
      <c r="G58" s="310"/>
      <c r="H58" s="310"/>
      <c r="I58" s="310"/>
      <c r="J58" s="310"/>
      <c r="K58" s="311"/>
      <c r="L58" s="276"/>
    </row>
    <row r="59" spans="1:12" s="277" customFormat="1" ht="15" customHeight="1">
      <c r="B59" s="294"/>
      <c r="C59" s="828"/>
      <c r="D59" s="769" t="s">
        <v>416</v>
      </c>
      <c r="E59" s="770"/>
      <c r="F59" s="771"/>
      <c r="G59" s="310">
        <f>SUM(G61:G61)</f>
        <v>0</v>
      </c>
      <c r="H59" s="310">
        <f>SUM(H60:H61)</f>
        <v>0</v>
      </c>
      <c r="I59" s="310">
        <f>SUM(I60:I61)</f>
        <v>0</v>
      </c>
      <c r="J59" s="310">
        <f>SUM(J60:J61)</f>
        <v>0</v>
      </c>
      <c r="K59" s="311">
        <f>SUM(K61:K61)</f>
        <v>0</v>
      </c>
      <c r="L59" s="276"/>
    </row>
    <row r="60" spans="1:12" s="304" customFormat="1" ht="15" customHeight="1" outlineLevel="1">
      <c r="B60" s="298"/>
      <c r="C60" s="828"/>
      <c r="D60" s="299"/>
      <c r="E60" s="813" t="s">
        <v>417</v>
      </c>
      <c r="F60" s="814"/>
      <c r="G60" s="301"/>
      <c r="H60" s="301"/>
      <c r="I60" s="301"/>
      <c r="J60" s="301"/>
      <c r="K60" s="302"/>
      <c r="L60" s="303"/>
    </row>
    <row r="61" spans="1:12" s="304" customFormat="1" ht="15" customHeight="1" outlineLevel="1">
      <c r="B61" s="298"/>
      <c r="C61" s="828"/>
      <c r="E61" s="807" t="s">
        <v>418</v>
      </c>
      <c r="F61" s="808"/>
      <c r="G61" s="306"/>
      <c r="H61" s="306"/>
      <c r="I61" s="306"/>
      <c r="J61" s="306"/>
      <c r="K61" s="307"/>
      <c r="L61" s="303"/>
    </row>
    <row r="62" spans="1:12" s="277" customFormat="1" ht="15" customHeight="1">
      <c r="B62" s="294"/>
      <c r="C62" s="828"/>
      <c r="D62" s="769" t="s">
        <v>419</v>
      </c>
      <c r="E62" s="770"/>
      <c r="F62" s="771"/>
      <c r="G62" s="310">
        <f>SUM(G63:G64)</f>
        <v>0</v>
      </c>
      <c r="H62" s="310">
        <f>SUM(H63:H64)</f>
        <v>0</v>
      </c>
      <c r="I62" s="310">
        <f>SUM(I63:I64)</f>
        <v>0</v>
      </c>
      <c r="J62" s="310">
        <f>SUM(J63:J64)</f>
        <v>0</v>
      </c>
      <c r="K62" s="311">
        <f>SUM(K63:K64)</f>
        <v>0</v>
      </c>
      <c r="L62" s="276"/>
    </row>
    <row r="63" spans="1:12" s="304" customFormat="1" ht="15" customHeight="1" outlineLevel="1">
      <c r="B63" s="298"/>
      <c r="C63" s="828"/>
      <c r="D63" s="325"/>
      <c r="E63" s="831" t="s">
        <v>420</v>
      </c>
      <c r="F63" s="832"/>
      <c r="G63" s="301"/>
      <c r="H63" s="301"/>
      <c r="I63" s="301"/>
      <c r="J63" s="301"/>
      <c r="K63" s="302"/>
      <c r="L63" s="303"/>
    </row>
    <row r="64" spans="1:12" s="304" customFormat="1" ht="15" customHeight="1" outlineLevel="1">
      <c r="B64" s="298"/>
      <c r="C64" s="828"/>
      <c r="D64" s="319"/>
      <c r="E64" s="807" t="s">
        <v>421</v>
      </c>
      <c r="F64" s="808"/>
      <c r="G64" s="306"/>
      <c r="H64" s="306"/>
      <c r="I64" s="306"/>
      <c r="J64" s="306"/>
      <c r="K64" s="307"/>
      <c r="L64" s="303"/>
    </row>
    <row r="65" spans="1:12" s="277" customFormat="1" ht="15" customHeight="1" thickBot="1">
      <c r="B65" s="294"/>
      <c r="C65" s="853"/>
      <c r="D65" s="823" t="s">
        <v>422</v>
      </c>
      <c r="E65" s="824"/>
      <c r="F65" s="825"/>
      <c r="G65" s="312"/>
      <c r="H65" s="306"/>
      <c r="I65" s="306"/>
      <c r="J65" s="306"/>
      <c r="K65" s="313"/>
      <c r="L65" s="276"/>
    </row>
    <row r="66" spans="1:12" ht="16.5" customHeight="1" thickBot="1">
      <c r="A66" s="277"/>
      <c r="B66" s="267"/>
      <c r="C66" s="781" t="s">
        <v>423</v>
      </c>
      <c r="D66" s="782"/>
      <c r="E66" s="782"/>
      <c r="F66" s="782"/>
      <c r="G66" s="314">
        <f>G56-SUM(G58,G59,G62,G65)</f>
        <v>0</v>
      </c>
      <c r="H66" s="314">
        <f>H56-SUM(H58,H59,H62,H65)</f>
        <v>0</v>
      </c>
      <c r="I66" s="314">
        <f>I56-SUM(I58,I59,I62,I65)</f>
        <v>0</v>
      </c>
      <c r="J66" s="314">
        <f>J56-SUM(J58,J59,J62,J65)</f>
        <v>0</v>
      </c>
      <c r="K66" s="315">
        <f>K56-SUM(K58,K59,K62,K65)</f>
        <v>0</v>
      </c>
      <c r="L66" s="263"/>
    </row>
    <row r="67" spans="1:12" ht="7.5" customHeight="1">
      <c r="B67" s="267"/>
      <c r="C67" s="783"/>
      <c r="D67" s="784"/>
      <c r="E67" s="784"/>
      <c r="F67" s="784"/>
      <c r="G67" s="784"/>
      <c r="H67" s="784"/>
      <c r="I67" s="784"/>
      <c r="J67" s="784"/>
      <c r="K67" s="785"/>
      <c r="L67" s="263"/>
    </row>
    <row r="68" spans="1:12" s="277" customFormat="1" ht="15" customHeight="1">
      <c r="A68" s="258"/>
      <c r="B68" s="294"/>
      <c r="C68" s="828"/>
      <c r="D68" s="769" t="s">
        <v>424</v>
      </c>
      <c r="E68" s="770"/>
      <c r="F68" s="771"/>
      <c r="G68" s="326">
        <f>SUM(G69:G73)</f>
        <v>0</v>
      </c>
      <c r="H68" s="326">
        <f t="shared" ref="H68:K68" si="1">SUM(H69:H73)</f>
        <v>0</v>
      </c>
      <c r="I68" s="326">
        <f t="shared" si="1"/>
        <v>0</v>
      </c>
      <c r="J68" s="326">
        <f t="shared" si="1"/>
        <v>0</v>
      </c>
      <c r="K68" s="327">
        <f t="shared" si="1"/>
        <v>0</v>
      </c>
      <c r="L68" s="276"/>
    </row>
    <row r="69" spans="1:12" s="304" customFormat="1" ht="13.5" customHeight="1" outlineLevel="1">
      <c r="A69" s="277"/>
      <c r="B69" s="298"/>
      <c r="C69" s="828"/>
      <c r="D69" s="854"/>
      <c r="E69" s="813" t="s">
        <v>425</v>
      </c>
      <c r="F69" s="814"/>
      <c r="G69" s="328"/>
      <c r="H69" s="301"/>
      <c r="I69" s="301"/>
      <c r="J69" s="301"/>
      <c r="K69" s="302"/>
      <c r="L69" s="303"/>
    </row>
    <row r="70" spans="1:12" s="304" customFormat="1" ht="13.5" customHeight="1" outlineLevel="1">
      <c r="B70" s="298"/>
      <c r="C70" s="828"/>
      <c r="D70" s="815"/>
      <c r="E70" s="807" t="s">
        <v>426</v>
      </c>
      <c r="F70" s="808"/>
      <c r="G70" s="329"/>
      <c r="H70" s="306"/>
      <c r="I70" s="306"/>
      <c r="J70" s="306"/>
      <c r="K70" s="307"/>
      <c r="L70" s="303"/>
    </row>
    <row r="71" spans="1:12" s="304" customFormat="1" ht="13.5" customHeight="1" outlineLevel="1">
      <c r="B71" s="298"/>
      <c r="C71" s="828"/>
      <c r="D71" s="815"/>
      <c r="E71" s="807" t="s">
        <v>427</v>
      </c>
      <c r="F71" s="808"/>
      <c r="G71" s="329"/>
      <c r="H71" s="306"/>
      <c r="I71" s="306"/>
      <c r="J71" s="306"/>
      <c r="K71" s="307"/>
      <c r="L71" s="303"/>
    </row>
    <row r="72" spans="1:12" s="304" customFormat="1" ht="13.5" customHeight="1" outlineLevel="1">
      <c r="B72" s="298"/>
      <c r="C72" s="828"/>
      <c r="D72" s="815"/>
      <c r="E72" s="807" t="s">
        <v>428</v>
      </c>
      <c r="F72" s="808"/>
      <c r="G72" s="329"/>
      <c r="H72" s="306"/>
      <c r="I72" s="306"/>
      <c r="J72" s="306"/>
      <c r="K72" s="307"/>
      <c r="L72" s="303"/>
    </row>
    <row r="73" spans="1:12" s="304" customFormat="1" ht="27" customHeight="1" outlineLevel="1">
      <c r="B73" s="298"/>
      <c r="C73" s="828"/>
      <c r="E73" s="807" t="s">
        <v>429</v>
      </c>
      <c r="F73" s="808"/>
      <c r="G73" s="329"/>
      <c r="H73" s="306"/>
      <c r="I73" s="306"/>
      <c r="J73" s="306"/>
      <c r="K73" s="307"/>
      <c r="L73" s="303"/>
    </row>
    <row r="74" spans="1:12" s="277" customFormat="1" ht="15" customHeight="1">
      <c r="A74" s="304"/>
      <c r="B74" s="294"/>
      <c r="C74" s="828"/>
      <c r="D74" s="769" t="s">
        <v>430</v>
      </c>
      <c r="E74" s="770"/>
      <c r="F74" s="771"/>
      <c r="G74" s="308">
        <f>SUM(G75:G81)</f>
        <v>0</v>
      </c>
      <c r="H74" s="308">
        <f>SUM(H75:H81)</f>
        <v>0</v>
      </c>
      <c r="I74" s="308">
        <f>SUM(I75:I81)</f>
        <v>0</v>
      </c>
      <c r="J74" s="308">
        <f>SUM(J75:J81)</f>
        <v>0</v>
      </c>
      <c r="K74" s="309"/>
      <c r="L74" s="276"/>
    </row>
    <row r="75" spans="1:12" s="304" customFormat="1" ht="13.5" customHeight="1" outlineLevel="1">
      <c r="A75" s="277"/>
      <c r="B75" s="298"/>
      <c r="C75" s="828"/>
      <c r="D75" s="854"/>
      <c r="E75" s="831" t="s">
        <v>431</v>
      </c>
      <c r="F75" s="832"/>
      <c r="G75" s="301"/>
      <c r="H75" s="301"/>
      <c r="I75" s="301"/>
      <c r="J75" s="301"/>
      <c r="K75" s="302"/>
      <c r="L75" s="303"/>
    </row>
    <row r="76" spans="1:12" s="304" customFormat="1" ht="13.5" customHeight="1" outlineLevel="1">
      <c r="B76" s="298"/>
      <c r="C76" s="828"/>
      <c r="D76" s="815"/>
      <c r="E76" s="819" t="s">
        <v>432</v>
      </c>
      <c r="F76" s="820"/>
      <c r="G76" s="306"/>
      <c r="H76" s="306"/>
      <c r="I76" s="306"/>
      <c r="J76" s="306"/>
      <c r="K76" s="307"/>
      <c r="L76" s="303"/>
    </row>
    <row r="77" spans="1:12" s="304" customFormat="1" ht="13.5" customHeight="1" outlineLevel="1">
      <c r="B77" s="298"/>
      <c r="C77" s="828"/>
      <c r="D77" s="815"/>
      <c r="E77" s="819" t="s">
        <v>433</v>
      </c>
      <c r="F77" s="820"/>
      <c r="G77" s="306"/>
      <c r="H77" s="306"/>
      <c r="I77" s="306"/>
      <c r="J77" s="306"/>
      <c r="K77" s="307"/>
      <c r="L77" s="303"/>
    </row>
    <row r="78" spans="1:12" s="304" customFormat="1" ht="13.5" customHeight="1" outlineLevel="1">
      <c r="B78" s="298"/>
      <c r="C78" s="828"/>
      <c r="D78" s="815"/>
      <c r="E78" s="819" t="s">
        <v>434</v>
      </c>
      <c r="F78" s="820"/>
      <c r="G78" s="306"/>
      <c r="H78" s="306"/>
      <c r="I78" s="306"/>
      <c r="J78" s="306"/>
      <c r="K78" s="307"/>
      <c r="L78" s="303"/>
    </row>
    <row r="79" spans="1:12" s="304" customFormat="1" ht="13.5" customHeight="1" outlineLevel="1">
      <c r="B79" s="298"/>
      <c r="C79" s="828"/>
      <c r="D79" s="815"/>
      <c r="E79" s="819" t="s">
        <v>435</v>
      </c>
      <c r="F79" s="820"/>
      <c r="G79" s="306"/>
      <c r="H79" s="306"/>
      <c r="I79" s="306"/>
      <c r="J79" s="306"/>
      <c r="K79" s="307"/>
      <c r="L79" s="303"/>
    </row>
    <row r="80" spans="1:12" s="304" customFormat="1" ht="13.5" customHeight="1" outlineLevel="1">
      <c r="B80" s="298"/>
      <c r="C80" s="828"/>
      <c r="D80" s="815"/>
      <c r="E80" s="819" t="s">
        <v>436</v>
      </c>
      <c r="F80" s="820"/>
      <c r="G80" s="306"/>
      <c r="H80" s="306"/>
      <c r="I80" s="306"/>
      <c r="J80" s="306"/>
      <c r="K80" s="307"/>
      <c r="L80" s="303"/>
    </row>
    <row r="81" spans="1:12" s="304" customFormat="1" ht="13.5" customHeight="1" outlineLevel="1" thickBot="1">
      <c r="B81" s="298"/>
      <c r="C81" s="853"/>
      <c r="D81" s="855"/>
      <c r="E81" s="821" t="s">
        <v>11</v>
      </c>
      <c r="F81" s="822"/>
      <c r="G81" s="321"/>
      <c r="H81" s="321"/>
      <c r="I81" s="321"/>
      <c r="J81" s="321"/>
      <c r="K81" s="322"/>
      <c r="L81" s="303"/>
    </row>
    <row r="82" spans="1:12" ht="16.5" customHeight="1" thickBot="1">
      <c r="A82" s="304"/>
      <c r="B82" s="267"/>
      <c r="C82" s="826" t="s">
        <v>437</v>
      </c>
      <c r="D82" s="827"/>
      <c r="E82" s="827"/>
      <c r="F82" s="827"/>
      <c r="G82" s="323">
        <f>G66-G68+G74</f>
        <v>0</v>
      </c>
      <c r="H82" s="323">
        <f>H66-H68+H74</f>
        <v>0</v>
      </c>
      <c r="I82" s="323">
        <f>I66-I68+I74</f>
        <v>0</v>
      </c>
      <c r="J82" s="323">
        <f>J66-J68+J74</f>
        <v>0</v>
      </c>
      <c r="K82" s="324">
        <f>K66-K68+K74</f>
        <v>0</v>
      </c>
      <c r="L82" s="263"/>
    </row>
    <row r="83" spans="1:12" ht="7.5" customHeight="1">
      <c r="B83" s="267"/>
      <c r="C83" s="783"/>
      <c r="D83" s="784"/>
      <c r="E83" s="784"/>
      <c r="F83" s="784"/>
      <c r="G83" s="784"/>
      <c r="H83" s="784"/>
      <c r="I83" s="784"/>
      <c r="J83" s="784"/>
      <c r="K83" s="785"/>
      <c r="L83" s="263"/>
    </row>
    <row r="84" spans="1:12" s="277" customFormat="1" ht="15" customHeight="1" thickBot="1">
      <c r="A84" s="258"/>
      <c r="B84" s="294"/>
      <c r="C84" s="294"/>
      <c r="D84" s="848" t="s">
        <v>438</v>
      </c>
      <c r="E84" s="849"/>
      <c r="F84" s="850"/>
      <c r="G84" s="330"/>
      <c r="H84" s="310"/>
      <c r="I84" s="310"/>
      <c r="J84" s="310"/>
      <c r="K84" s="311"/>
      <c r="L84" s="331"/>
    </row>
    <row r="85" spans="1:12" ht="16.5" customHeight="1" thickBot="1">
      <c r="A85" s="277"/>
      <c r="B85" s="267"/>
      <c r="C85" s="781" t="s">
        <v>12</v>
      </c>
      <c r="D85" s="782"/>
      <c r="E85" s="782"/>
      <c r="F85" s="782"/>
      <c r="G85" s="314">
        <f>G82+G84</f>
        <v>0</v>
      </c>
      <c r="H85" s="314">
        <f>H82+H84</f>
        <v>0</v>
      </c>
      <c r="I85" s="314">
        <f>I82+I84</f>
        <v>0</v>
      </c>
      <c r="J85" s="314">
        <f>J82+J84</f>
        <v>0</v>
      </c>
      <c r="K85" s="315">
        <f>K82+K84</f>
        <v>0</v>
      </c>
      <c r="L85" s="263"/>
    </row>
    <row r="86" spans="1:12" ht="7.5" customHeight="1">
      <c r="B86" s="267"/>
      <c r="C86" s="749"/>
      <c r="D86" s="750"/>
      <c r="E86" s="750"/>
      <c r="F86" s="750"/>
      <c r="G86" s="750"/>
      <c r="H86" s="750"/>
      <c r="I86" s="750"/>
      <c r="J86" s="750"/>
      <c r="K86" s="751"/>
      <c r="L86" s="263"/>
    </row>
    <row r="87" spans="1:12" s="277" customFormat="1" ht="15" customHeight="1">
      <c r="B87" s="294"/>
      <c r="C87" s="294"/>
      <c r="D87" s="851" t="s">
        <v>439</v>
      </c>
      <c r="E87" s="851"/>
      <c r="F87" s="852"/>
      <c r="G87" s="292">
        <f>SUM(G88,G89)</f>
        <v>0</v>
      </c>
      <c r="H87" s="292">
        <f>SUM(H88,H89)</f>
        <v>0</v>
      </c>
      <c r="I87" s="292">
        <f>SUM(I88,I89)</f>
        <v>0</v>
      </c>
      <c r="J87" s="292">
        <f>SUM(J88,J89)</f>
        <v>0</v>
      </c>
      <c r="K87" s="293">
        <f>SUM(K88,K89)</f>
        <v>0</v>
      </c>
      <c r="L87" s="276"/>
    </row>
    <row r="88" spans="1:12" s="304" customFormat="1" ht="15" customHeight="1" outlineLevel="1">
      <c r="B88" s="298"/>
      <c r="C88" s="828"/>
      <c r="D88" s="299"/>
      <c r="E88" s="813" t="s">
        <v>440</v>
      </c>
      <c r="F88" s="814"/>
      <c r="G88" s="301"/>
      <c r="H88" s="301"/>
      <c r="I88" s="301"/>
      <c r="J88" s="301"/>
      <c r="K88" s="302"/>
      <c r="L88" s="303"/>
    </row>
    <row r="89" spans="1:12" s="304" customFormat="1" ht="15" customHeight="1" outlineLevel="1">
      <c r="B89" s="298"/>
      <c r="C89" s="828"/>
      <c r="E89" s="807" t="s">
        <v>441</v>
      </c>
      <c r="F89" s="808"/>
      <c r="G89" s="306"/>
      <c r="H89" s="306"/>
      <c r="I89" s="306"/>
      <c r="J89" s="306"/>
      <c r="K89" s="307"/>
      <c r="L89" s="303"/>
    </row>
    <row r="90" spans="1:12" s="277" customFormat="1" ht="15" customHeight="1">
      <c r="B90" s="294"/>
      <c r="C90" s="828"/>
      <c r="D90" s="769" t="s">
        <v>442</v>
      </c>
      <c r="E90" s="770"/>
      <c r="F90" s="771"/>
      <c r="G90" s="332" t="str">
        <f>IFERROR(G88/G85,"-")</f>
        <v>-</v>
      </c>
      <c r="H90" s="332" t="str">
        <f>IFERROR(H88/H85,"-")</f>
        <v>-</v>
      </c>
      <c r="I90" s="332" t="str">
        <f>IFERROR(I88/I85,"-")</f>
        <v>-</v>
      </c>
      <c r="J90" s="332" t="str">
        <f>IFERROR(J88/J85,"-")</f>
        <v>-</v>
      </c>
      <c r="K90" s="333" t="str">
        <f>IFERROR(K88/K85,"-")</f>
        <v>-</v>
      </c>
      <c r="L90" s="276"/>
    </row>
    <row r="91" spans="1:12" s="339" customFormat="1" ht="12.75">
      <c r="A91" s="334"/>
      <c r="B91" s="335"/>
      <c r="C91" s="843"/>
      <c r="D91" s="844" t="s">
        <v>443</v>
      </c>
      <c r="E91" s="844"/>
      <c r="F91" s="845"/>
      <c r="G91" s="336"/>
      <c r="H91" s="336"/>
      <c r="I91" s="336"/>
      <c r="J91" s="336"/>
      <c r="K91" s="337"/>
      <c r="L91" s="338"/>
    </row>
    <row r="92" spans="1:12" s="340" customFormat="1" ht="12" thickBot="1">
      <c r="B92" s="341"/>
      <c r="C92" s="843"/>
      <c r="D92" s="846" t="s">
        <v>444</v>
      </c>
      <c r="E92" s="846"/>
      <c r="F92" s="847"/>
      <c r="G92" s="342"/>
      <c r="H92" s="343">
        <f>IF((H91-G91)/30&lt;0,"No Data",(H91-G91)/30)</f>
        <v>0</v>
      </c>
      <c r="I92" s="343">
        <f>IF((I91-H91)/30&lt;0,"No Data",(I91-H91)/30)</f>
        <v>0</v>
      </c>
      <c r="J92" s="343">
        <f>IF((J91-I91)/30&lt;0,"No Data",(J91-I91)/30)</f>
        <v>0</v>
      </c>
      <c r="K92" s="344">
        <f>IF((K91-J91)/30&lt;0,"No Data",(K91-J91)/30)</f>
        <v>0</v>
      </c>
      <c r="L92" s="345"/>
    </row>
    <row r="93" spans="1:12" ht="16.5" customHeight="1" thickBot="1">
      <c r="A93" s="340"/>
      <c r="B93" s="267"/>
      <c r="C93" s="776" t="s">
        <v>13</v>
      </c>
      <c r="D93" s="777"/>
      <c r="E93" s="777"/>
      <c r="F93" s="777"/>
      <c r="G93" s="346">
        <f>G85-SUM(G88:G89)</f>
        <v>0</v>
      </c>
      <c r="H93" s="346">
        <f>H85-SUM(H88:H89)</f>
        <v>0</v>
      </c>
      <c r="I93" s="346">
        <f>I85-SUM(I88:I89)</f>
        <v>0</v>
      </c>
      <c r="J93" s="346">
        <f>J85-SUM(J88:J89)</f>
        <v>0</v>
      </c>
      <c r="K93" s="347">
        <f>K85-SUM(K88:K89)</f>
        <v>0</v>
      </c>
      <c r="L93" s="263"/>
    </row>
    <row r="94" spans="1:12" ht="7.5" customHeight="1">
      <c r="B94" s="267"/>
      <c r="C94" s="783"/>
      <c r="D94" s="784"/>
      <c r="E94" s="784"/>
      <c r="F94" s="784"/>
      <c r="G94" s="784"/>
      <c r="H94" s="784"/>
      <c r="I94" s="784"/>
      <c r="J94" s="784"/>
      <c r="K94" s="785"/>
      <c r="L94" s="263"/>
    </row>
    <row r="95" spans="1:12" ht="14.25" customHeight="1" thickBot="1">
      <c r="B95" s="267"/>
      <c r="C95" s="267"/>
      <c r="D95" s="769" t="s">
        <v>445</v>
      </c>
      <c r="E95" s="770"/>
      <c r="F95" s="771"/>
      <c r="G95" s="308"/>
      <c r="H95" s="308"/>
      <c r="I95" s="308"/>
      <c r="J95" s="308"/>
      <c r="K95" s="309"/>
      <c r="L95" s="263"/>
    </row>
    <row r="96" spans="1:12" ht="16.5" customHeight="1" thickBot="1">
      <c r="A96" s="340"/>
      <c r="B96" s="267"/>
      <c r="C96" s="776" t="s">
        <v>446</v>
      </c>
      <c r="D96" s="777"/>
      <c r="E96" s="777"/>
      <c r="F96" s="777"/>
      <c r="G96" s="346">
        <f>G93+G95</f>
        <v>0</v>
      </c>
      <c r="H96" s="346">
        <f>H93+H95</f>
        <v>0</v>
      </c>
      <c r="I96" s="346">
        <f>I93+I95</f>
        <v>0</v>
      </c>
      <c r="J96" s="346">
        <f>J93+J95</f>
        <v>0</v>
      </c>
      <c r="K96" s="347">
        <f>K93+K95</f>
        <v>0</v>
      </c>
      <c r="L96" s="263"/>
    </row>
    <row r="97" spans="1:12" ht="15" customHeight="1">
      <c r="B97" s="267"/>
      <c r="C97" s="267"/>
      <c r="D97" s="769" t="s">
        <v>447</v>
      </c>
      <c r="E97" s="770"/>
      <c r="F97" s="771"/>
      <c r="G97" s="308">
        <f>G98+G99</f>
        <v>0</v>
      </c>
      <c r="H97" s="308">
        <f>H98+H99</f>
        <v>0</v>
      </c>
      <c r="I97" s="308">
        <f>I98+I99</f>
        <v>0</v>
      </c>
      <c r="J97" s="308">
        <f>J98+J99</f>
        <v>0</v>
      </c>
      <c r="K97" s="309">
        <f>K98+K99</f>
        <v>0</v>
      </c>
      <c r="L97" s="263"/>
    </row>
    <row r="98" spans="1:12" s="304" customFormat="1" ht="15" customHeight="1" outlineLevel="1">
      <c r="B98" s="298"/>
      <c r="C98" s="298"/>
      <c r="D98" s="299"/>
      <c r="E98" s="831" t="s">
        <v>448</v>
      </c>
      <c r="F98" s="832"/>
      <c r="G98" s="301"/>
      <c r="H98" s="301"/>
      <c r="I98" s="301"/>
      <c r="J98" s="301"/>
      <c r="K98" s="302"/>
      <c r="L98" s="303"/>
    </row>
    <row r="99" spans="1:12" s="304" customFormat="1" ht="15" customHeight="1" outlineLevel="1">
      <c r="B99" s="298"/>
      <c r="C99" s="298"/>
      <c r="E99" s="819" t="s">
        <v>449</v>
      </c>
      <c r="F99" s="820"/>
      <c r="G99" s="306"/>
      <c r="H99" s="306"/>
      <c r="I99" s="306"/>
      <c r="J99" s="306"/>
      <c r="K99" s="307"/>
      <c r="L99" s="303"/>
    </row>
    <row r="100" spans="1:12" s="277" customFormat="1" ht="15" customHeight="1">
      <c r="A100" s="258"/>
      <c r="B100" s="294"/>
      <c r="C100" s="840" t="s">
        <v>450</v>
      </c>
      <c r="D100" s="841"/>
      <c r="E100" s="841"/>
      <c r="F100" s="842"/>
      <c r="G100" s="348">
        <f>G93-G97</f>
        <v>0</v>
      </c>
      <c r="H100" s="348">
        <f>H93-H97</f>
        <v>0</v>
      </c>
      <c r="I100" s="348">
        <f>I93-I97</f>
        <v>0</v>
      </c>
      <c r="J100" s="348">
        <f>J93-J97</f>
        <v>0</v>
      </c>
      <c r="K100" s="349">
        <f>K93-K97</f>
        <v>0</v>
      </c>
      <c r="L100" s="276"/>
    </row>
    <row r="101" spans="1:12" s="277" customFormat="1" ht="15" customHeight="1">
      <c r="B101" s="294"/>
      <c r="C101" s="840" t="s">
        <v>14</v>
      </c>
      <c r="D101" s="841"/>
      <c r="E101" s="841"/>
      <c r="F101" s="842"/>
      <c r="G101" s="348">
        <f>G93+G58+G59+G64+G50</f>
        <v>0</v>
      </c>
      <c r="H101" s="348">
        <f>H93+H58+H59+H64+H50</f>
        <v>0</v>
      </c>
      <c r="I101" s="348">
        <f>I93+I58+I59+I64+I50</f>
        <v>0</v>
      </c>
      <c r="J101" s="348">
        <f>J93+J58+J59+J64+J50</f>
        <v>0</v>
      </c>
      <c r="K101" s="349">
        <f>K93+K58+K59+K64+K50</f>
        <v>0</v>
      </c>
      <c r="L101" s="276"/>
    </row>
    <row r="102" spans="1:12" ht="13.5" customHeight="1" thickBot="1">
      <c r="A102" s="277"/>
      <c r="B102" s="267"/>
      <c r="C102" s="350"/>
      <c r="D102" s="351"/>
      <c r="E102" s="351"/>
      <c r="F102" s="352"/>
      <c r="G102" s="353"/>
      <c r="H102" s="354"/>
      <c r="I102" s="354"/>
      <c r="J102" s="354"/>
      <c r="K102" s="355"/>
      <c r="L102" s="263"/>
    </row>
    <row r="103" spans="1:12" ht="20.25" thickBot="1">
      <c r="B103" s="267"/>
      <c r="C103" s="763" t="s">
        <v>15</v>
      </c>
      <c r="D103" s="764"/>
      <c r="E103" s="764"/>
      <c r="F103" s="764"/>
      <c r="G103" s="764"/>
      <c r="H103" s="764"/>
      <c r="I103" s="764"/>
      <c r="J103" s="764"/>
      <c r="K103" s="765"/>
      <c r="L103" s="263"/>
    </row>
    <row r="104" spans="1:12" ht="16.5" customHeight="1" thickBot="1">
      <c r="B104" s="267"/>
      <c r="C104" s="766" t="s">
        <v>0</v>
      </c>
      <c r="D104" s="767"/>
      <c r="E104" s="767"/>
      <c r="F104" s="768" t="s">
        <v>15</v>
      </c>
      <c r="G104" s="356" t="str">
        <f>G6</f>
        <v>-</v>
      </c>
      <c r="H104" s="356" t="str">
        <f>H6</f>
        <v>-</v>
      </c>
      <c r="I104" s="356" t="str">
        <f>I6</f>
        <v>-</v>
      </c>
      <c r="J104" s="356">
        <f>J6</f>
        <v>0</v>
      </c>
      <c r="K104" s="357">
        <f>K6</f>
        <v>366</v>
      </c>
      <c r="L104" s="263"/>
    </row>
    <row r="105" spans="1:12" ht="15" thickBot="1">
      <c r="B105" s="267"/>
      <c r="C105" s="749"/>
      <c r="D105" s="750"/>
      <c r="E105" s="750"/>
      <c r="F105" s="750"/>
      <c r="G105" s="750"/>
      <c r="H105" s="750"/>
      <c r="I105" s="750"/>
      <c r="J105" s="750"/>
      <c r="K105" s="751"/>
      <c r="L105" s="263"/>
    </row>
    <row r="106" spans="1:12" ht="18.75" thickBot="1">
      <c r="B106" s="267"/>
      <c r="C106" s="835" t="s">
        <v>451</v>
      </c>
      <c r="D106" s="836"/>
      <c r="E106" s="836"/>
      <c r="F106" s="836"/>
      <c r="G106" s="836"/>
      <c r="H106" s="836"/>
      <c r="I106" s="836"/>
      <c r="J106" s="836"/>
      <c r="K106" s="837"/>
      <c r="L106" s="263"/>
    </row>
    <row r="107" spans="1:12" ht="16.5" customHeight="1">
      <c r="B107" s="267"/>
      <c r="C107" s="802" t="s">
        <v>452</v>
      </c>
      <c r="D107" s="803"/>
      <c r="E107" s="803"/>
      <c r="F107" s="803"/>
      <c r="G107" s="358"/>
      <c r="H107" s="359"/>
      <c r="I107" s="359"/>
      <c r="J107" s="359"/>
      <c r="K107" s="360"/>
      <c r="L107" s="263"/>
    </row>
    <row r="108" spans="1:12" ht="16.5" customHeight="1">
      <c r="B108" s="267"/>
      <c r="C108" s="361"/>
      <c r="D108" s="838" t="s">
        <v>16</v>
      </c>
      <c r="E108" s="838"/>
      <c r="F108" s="839"/>
      <c r="G108" s="308">
        <f>SUM(G109:G113)</f>
        <v>0</v>
      </c>
      <c r="H108" s="308">
        <f>SUM(H109:H113)</f>
        <v>0</v>
      </c>
      <c r="I108" s="308">
        <f>SUM(I109:I113)</f>
        <v>0</v>
      </c>
      <c r="J108" s="308">
        <f>SUM(J109:J113)</f>
        <v>0</v>
      </c>
      <c r="K108" s="309">
        <f>SUM(K109:K113)</f>
        <v>0</v>
      </c>
      <c r="L108" s="263"/>
    </row>
    <row r="109" spans="1:12" s="304" customFormat="1" ht="15" customHeight="1" outlineLevel="1">
      <c r="B109" s="298"/>
      <c r="C109" s="828"/>
      <c r="D109" s="299"/>
      <c r="E109" s="813" t="s">
        <v>453</v>
      </c>
      <c r="F109" s="814"/>
      <c r="G109" s="301"/>
      <c r="H109" s="301"/>
      <c r="I109" s="362"/>
      <c r="J109" s="362"/>
      <c r="K109" s="302"/>
      <c r="L109" s="303"/>
    </row>
    <row r="110" spans="1:12" s="304" customFormat="1" ht="15" customHeight="1" outlineLevel="1">
      <c r="B110" s="298"/>
      <c r="C110" s="828"/>
      <c r="E110" s="819" t="s">
        <v>454</v>
      </c>
      <c r="F110" s="820"/>
      <c r="G110" s="329"/>
      <c r="H110" s="329"/>
      <c r="I110" s="329"/>
      <c r="J110" s="329"/>
      <c r="K110" s="307"/>
      <c r="L110" s="303"/>
    </row>
    <row r="111" spans="1:12" s="304" customFormat="1" ht="15" customHeight="1" outlineLevel="1">
      <c r="B111" s="298"/>
      <c r="C111" s="828"/>
      <c r="E111" s="819" t="s">
        <v>455</v>
      </c>
      <c r="F111" s="820"/>
      <c r="G111" s="329"/>
      <c r="H111" s="329"/>
      <c r="I111" s="329"/>
      <c r="J111" s="329"/>
      <c r="K111" s="307"/>
      <c r="L111" s="303"/>
    </row>
    <row r="112" spans="1:12" s="304" customFormat="1" ht="15" customHeight="1" outlineLevel="1">
      <c r="B112" s="298"/>
      <c r="C112" s="828"/>
      <c r="E112" s="819" t="s">
        <v>456</v>
      </c>
      <c r="F112" s="820"/>
      <c r="G112" s="329"/>
      <c r="H112" s="329"/>
      <c r="I112" s="329"/>
      <c r="J112" s="329"/>
      <c r="K112" s="307"/>
      <c r="L112" s="303"/>
    </row>
    <row r="113" spans="1:12" s="304" customFormat="1" ht="15" customHeight="1" outlineLevel="1">
      <c r="B113" s="298"/>
      <c r="C113" s="828"/>
      <c r="E113" s="819" t="s">
        <v>457</v>
      </c>
      <c r="F113" s="820"/>
      <c r="G113" s="329"/>
      <c r="H113" s="329"/>
      <c r="I113" s="329"/>
      <c r="J113" s="329"/>
      <c r="K113" s="307"/>
      <c r="L113" s="303"/>
    </row>
    <row r="114" spans="1:12" s="277" customFormat="1" ht="15" customHeight="1">
      <c r="B114" s="294"/>
      <c r="C114" s="828"/>
      <c r="D114" s="769" t="s">
        <v>458</v>
      </c>
      <c r="E114" s="770"/>
      <c r="F114" s="771"/>
      <c r="G114" s="308">
        <f>SUM(G115:G120)</f>
        <v>0</v>
      </c>
      <c r="H114" s="308">
        <f t="shared" ref="H114:K114" si="2">SUM(H115:H120)</f>
        <v>0</v>
      </c>
      <c r="I114" s="308">
        <f t="shared" si="2"/>
        <v>0</v>
      </c>
      <c r="J114" s="308">
        <f t="shared" si="2"/>
        <v>0</v>
      </c>
      <c r="K114" s="309">
        <f t="shared" si="2"/>
        <v>0</v>
      </c>
      <c r="L114" s="276"/>
    </row>
    <row r="115" spans="1:12" s="304" customFormat="1" ht="15" customHeight="1" outlineLevel="1">
      <c r="B115" s="298"/>
      <c r="C115" s="828"/>
      <c r="D115" s="299"/>
      <c r="E115" s="831" t="s">
        <v>459</v>
      </c>
      <c r="F115" s="832"/>
      <c r="G115" s="328"/>
      <c r="H115" s="328"/>
      <c r="I115" s="328"/>
      <c r="J115" s="328"/>
      <c r="K115" s="302"/>
      <c r="L115" s="303"/>
    </row>
    <row r="116" spans="1:12" s="304" customFormat="1" ht="15" customHeight="1" outlineLevel="1">
      <c r="B116" s="298"/>
      <c r="C116" s="828"/>
      <c r="E116" s="819" t="s">
        <v>460</v>
      </c>
      <c r="F116" s="820"/>
      <c r="G116" s="329"/>
      <c r="H116" s="329"/>
      <c r="I116" s="329"/>
      <c r="J116" s="329"/>
      <c r="K116" s="307"/>
      <c r="L116" s="303"/>
    </row>
    <row r="117" spans="1:12" s="304" customFormat="1" ht="15" customHeight="1" outlineLevel="1">
      <c r="B117" s="298"/>
      <c r="C117" s="828"/>
      <c r="E117" s="807" t="s">
        <v>461</v>
      </c>
      <c r="F117" s="808"/>
      <c r="G117" s="319"/>
      <c r="H117" s="329"/>
      <c r="I117" s="329"/>
      <c r="J117" s="329"/>
      <c r="K117" s="307"/>
      <c r="L117" s="303"/>
    </row>
    <row r="118" spans="1:12" s="304" customFormat="1" ht="15" customHeight="1" outlineLevel="1">
      <c r="B118" s="298"/>
      <c r="C118" s="828"/>
      <c r="E118" s="807" t="s">
        <v>462</v>
      </c>
      <c r="F118" s="808"/>
      <c r="G118" s="329"/>
      <c r="H118" s="329"/>
      <c r="I118" s="329"/>
      <c r="J118" s="329"/>
      <c r="K118" s="307"/>
      <c r="L118" s="303"/>
    </row>
    <row r="119" spans="1:12" s="304" customFormat="1" ht="15" customHeight="1" outlineLevel="1" thickBot="1">
      <c r="B119" s="298"/>
      <c r="C119" s="828"/>
      <c r="E119" s="807" t="s">
        <v>463</v>
      </c>
      <c r="F119" s="808"/>
      <c r="G119" s="319"/>
      <c r="H119" s="306"/>
      <c r="I119" s="306"/>
      <c r="J119" s="306"/>
      <c r="K119" s="307"/>
      <c r="L119" s="303"/>
    </row>
    <row r="120" spans="1:12" s="304" customFormat="1" ht="15" customHeight="1" outlineLevel="1" thickBot="1">
      <c r="B120" s="298"/>
      <c r="C120" s="363"/>
      <c r="D120" s="364"/>
      <c r="E120" s="833" t="s">
        <v>464</v>
      </c>
      <c r="F120" s="834"/>
      <c r="G120" s="365"/>
      <c r="H120" s="365"/>
      <c r="I120" s="365"/>
      <c r="J120" s="365"/>
      <c r="K120" s="366"/>
      <c r="L120" s="303"/>
    </row>
    <row r="121" spans="1:12" ht="16.5" customHeight="1" thickBot="1">
      <c r="A121" s="277"/>
      <c r="B121" s="267"/>
      <c r="C121" s="781" t="s">
        <v>465</v>
      </c>
      <c r="D121" s="782"/>
      <c r="E121" s="782"/>
      <c r="F121" s="782"/>
      <c r="G121" s="314">
        <f>SUM(G108,G114)</f>
        <v>0</v>
      </c>
      <c r="H121" s="314">
        <f>SUM(H108,H114)</f>
        <v>0</v>
      </c>
      <c r="I121" s="314">
        <f>SUM(I108,I114)</f>
        <v>0</v>
      </c>
      <c r="J121" s="314">
        <f>SUM(J108,J114)</f>
        <v>0</v>
      </c>
      <c r="K121" s="315">
        <f>SUM(K108,K114)</f>
        <v>0</v>
      </c>
      <c r="L121" s="263"/>
    </row>
    <row r="122" spans="1:12" s="277" customFormat="1" ht="7.5" customHeight="1" thickBot="1">
      <c r="A122" s="258"/>
      <c r="B122" s="294"/>
      <c r="C122" s="828"/>
      <c r="D122" s="829"/>
      <c r="E122" s="829"/>
      <c r="F122" s="829"/>
      <c r="G122" s="829"/>
      <c r="H122" s="829"/>
      <c r="I122" s="829"/>
      <c r="J122" s="829"/>
      <c r="K122" s="830"/>
      <c r="L122" s="276"/>
    </row>
    <row r="123" spans="1:12" ht="16.5" customHeight="1" thickBot="1">
      <c r="A123" s="367"/>
      <c r="B123" s="267"/>
      <c r="C123" s="781" t="s">
        <v>466</v>
      </c>
      <c r="D123" s="782"/>
      <c r="E123" s="782"/>
      <c r="F123" s="782" t="s">
        <v>467</v>
      </c>
      <c r="G123" s="314">
        <f>G121-G117+G131+G151-G162-G182-G205</f>
        <v>0</v>
      </c>
      <c r="H123" s="314">
        <f>H121-H117+H131+H151-H162-H182-H205</f>
        <v>0</v>
      </c>
      <c r="I123" s="314">
        <f>I121-I117+I131+I151-I162-I182-I205</f>
        <v>0</v>
      </c>
      <c r="J123" s="314">
        <f>J121-J117+J131+J151-J162-J182-J205</f>
        <v>0</v>
      </c>
      <c r="K123" s="315">
        <f>K121-K117+K131+K151-K162-K182-K205</f>
        <v>0</v>
      </c>
      <c r="L123" s="263"/>
    </row>
    <row r="124" spans="1:12" ht="7.5" customHeight="1">
      <c r="B124" s="267"/>
      <c r="C124" s="783"/>
      <c r="D124" s="784"/>
      <c r="E124" s="784"/>
      <c r="F124" s="784"/>
      <c r="G124" s="784"/>
      <c r="H124" s="784"/>
      <c r="I124" s="784"/>
      <c r="J124" s="784"/>
      <c r="K124" s="785"/>
      <c r="L124" s="263"/>
    </row>
    <row r="125" spans="1:12" ht="16.5" customHeight="1">
      <c r="B125" s="267"/>
      <c r="C125" s="786" t="s">
        <v>468</v>
      </c>
      <c r="D125" s="787"/>
      <c r="E125" s="787"/>
      <c r="F125" s="787"/>
      <c r="G125" s="368"/>
      <c r="H125" s="369"/>
      <c r="I125" s="369"/>
      <c r="J125" s="369"/>
      <c r="K125" s="370"/>
      <c r="L125" s="263"/>
    </row>
    <row r="126" spans="1:12" ht="16.5" customHeight="1">
      <c r="B126" s="267"/>
      <c r="C126" s="786" t="s">
        <v>469</v>
      </c>
      <c r="D126" s="787"/>
      <c r="E126" s="787"/>
      <c r="F126" s="787"/>
      <c r="G126" s="368"/>
      <c r="H126" s="369"/>
      <c r="I126" s="369"/>
      <c r="J126" s="369"/>
      <c r="K126" s="370"/>
      <c r="L126" s="263"/>
    </row>
    <row r="127" spans="1:12" s="277" customFormat="1" ht="15" customHeight="1">
      <c r="A127" s="258"/>
      <c r="B127" s="294"/>
      <c r="C127" s="371"/>
      <c r="D127" s="769" t="s">
        <v>470</v>
      </c>
      <c r="E127" s="770"/>
      <c r="F127" s="771"/>
      <c r="G127" s="308">
        <f>SUM(G128:G134)</f>
        <v>0</v>
      </c>
      <c r="H127" s="308">
        <f>SUM(H128:H134)</f>
        <v>0</v>
      </c>
      <c r="I127" s="308">
        <f>SUM(I128:I134)</f>
        <v>0</v>
      </c>
      <c r="J127" s="308">
        <f>SUM(J128:J134)</f>
        <v>0</v>
      </c>
      <c r="K127" s="309">
        <f>SUM(K128:K134)</f>
        <v>0</v>
      </c>
      <c r="L127" s="276"/>
    </row>
    <row r="128" spans="1:12" s="304" customFormat="1" ht="13.5" customHeight="1" outlineLevel="1">
      <c r="A128" s="277"/>
      <c r="B128" s="298"/>
      <c r="C128" s="371"/>
      <c r="D128" s="299"/>
      <c r="E128" s="813" t="s">
        <v>471</v>
      </c>
      <c r="F128" s="814"/>
      <c r="G128" s="328"/>
      <c r="H128" s="301"/>
      <c r="I128" s="301"/>
      <c r="J128" s="301"/>
      <c r="K128" s="302"/>
      <c r="L128" s="303"/>
    </row>
    <row r="129" spans="1:12" s="304" customFormat="1" ht="13.5" customHeight="1" outlineLevel="1">
      <c r="B129" s="298"/>
      <c r="C129" s="371"/>
      <c r="E129" s="807" t="s">
        <v>472</v>
      </c>
      <c r="F129" s="808"/>
      <c r="G129" s="306"/>
      <c r="H129" s="306"/>
      <c r="I129" s="306"/>
      <c r="J129" s="306"/>
      <c r="K129" s="307"/>
      <c r="L129" s="303"/>
    </row>
    <row r="130" spans="1:12" s="304" customFormat="1" ht="13.5" customHeight="1" outlineLevel="1">
      <c r="B130" s="298"/>
      <c r="C130" s="371"/>
      <c r="E130" s="807" t="s">
        <v>473</v>
      </c>
      <c r="F130" s="808"/>
      <c r="G130" s="306"/>
      <c r="H130" s="306"/>
      <c r="I130" s="306"/>
      <c r="J130" s="306"/>
      <c r="K130" s="307"/>
      <c r="L130" s="303"/>
    </row>
    <row r="131" spans="1:12" s="277" customFormat="1" ht="15" customHeight="1" outlineLevel="1">
      <c r="B131" s="372"/>
      <c r="C131" s="294"/>
      <c r="E131" s="807" t="s">
        <v>474</v>
      </c>
      <c r="F131" s="808"/>
      <c r="G131" s="306"/>
      <c r="H131" s="306"/>
      <c r="I131" s="306"/>
      <c r="J131" s="306"/>
      <c r="K131" s="307"/>
      <c r="L131" s="276"/>
    </row>
    <row r="132" spans="1:12" s="304" customFormat="1" ht="13.5" customHeight="1" outlineLevel="1">
      <c r="B132" s="298"/>
      <c r="C132" s="371"/>
      <c r="E132" s="807" t="s">
        <v>475</v>
      </c>
      <c r="F132" s="808"/>
      <c r="G132" s="306"/>
      <c r="H132" s="306"/>
      <c r="I132" s="306"/>
      <c r="J132" s="306"/>
      <c r="K132" s="307"/>
      <c r="L132" s="303"/>
    </row>
    <row r="133" spans="1:12" s="304" customFormat="1" ht="13.5" customHeight="1" outlineLevel="1">
      <c r="B133" s="298"/>
      <c r="C133" s="371"/>
      <c r="E133" s="807" t="s">
        <v>476</v>
      </c>
      <c r="F133" s="808"/>
      <c r="G133" s="306"/>
      <c r="H133" s="306"/>
      <c r="I133" s="306"/>
      <c r="J133" s="306"/>
      <c r="K133" s="307"/>
      <c r="L133" s="303"/>
    </row>
    <row r="134" spans="1:12" s="277" customFormat="1" ht="15" customHeight="1" outlineLevel="1">
      <c r="B134" s="294"/>
      <c r="C134" s="371"/>
      <c r="E134" s="807" t="s">
        <v>477</v>
      </c>
      <c r="F134" s="808"/>
      <c r="G134" s="306"/>
      <c r="H134" s="306"/>
      <c r="I134" s="306"/>
      <c r="J134" s="306"/>
      <c r="K134" s="307"/>
      <c r="L134" s="276"/>
    </row>
    <row r="135" spans="1:12" s="277" customFormat="1" ht="15" customHeight="1">
      <c r="A135" s="304"/>
      <c r="B135" s="294"/>
      <c r="C135" s="371"/>
      <c r="D135" s="769" t="s">
        <v>478</v>
      </c>
      <c r="E135" s="770"/>
      <c r="F135" s="771"/>
      <c r="G135" s="306"/>
      <c r="H135" s="310"/>
      <c r="I135" s="310"/>
      <c r="J135" s="310"/>
      <c r="K135" s="311"/>
      <c r="L135" s="276"/>
    </row>
    <row r="136" spans="1:12" s="277" customFormat="1" ht="15" customHeight="1">
      <c r="B136" s="294"/>
      <c r="C136" s="371"/>
      <c r="D136" s="769" t="s">
        <v>479</v>
      </c>
      <c r="E136" s="770"/>
      <c r="F136" s="771"/>
      <c r="G136" s="308">
        <f>SUM(G137:G138)</f>
        <v>0</v>
      </c>
      <c r="H136" s="308">
        <f>SUM(H137:H138)</f>
        <v>0</v>
      </c>
      <c r="I136" s="308">
        <f>SUM(I137:I138)</f>
        <v>0</v>
      </c>
      <c r="J136" s="308">
        <f>SUM(J137:J138)</f>
        <v>0</v>
      </c>
      <c r="K136" s="309">
        <f>SUM(K137:K138)</f>
        <v>0</v>
      </c>
      <c r="L136" s="276"/>
    </row>
    <row r="137" spans="1:12" s="277" customFormat="1" ht="15" customHeight="1" outlineLevel="1">
      <c r="B137" s="294"/>
      <c r="C137" s="371"/>
      <c r="D137" s="299"/>
      <c r="E137" s="813" t="s">
        <v>480</v>
      </c>
      <c r="F137" s="814"/>
      <c r="G137" s="328"/>
      <c r="H137" s="301"/>
      <c r="I137" s="301"/>
      <c r="J137" s="301"/>
      <c r="K137" s="302"/>
      <c r="L137" s="276"/>
    </row>
    <row r="138" spans="1:12" s="277" customFormat="1" ht="15" customHeight="1" outlineLevel="1">
      <c r="B138" s="294"/>
      <c r="C138" s="371"/>
      <c r="D138" s="373"/>
      <c r="E138" s="807" t="s">
        <v>11</v>
      </c>
      <c r="F138" s="808"/>
      <c r="G138" s="306"/>
      <c r="H138" s="310"/>
      <c r="I138" s="310"/>
      <c r="J138" s="310"/>
      <c r="K138" s="311"/>
      <c r="L138" s="276"/>
    </row>
    <row r="139" spans="1:12" s="277" customFormat="1" ht="15" customHeight="1">
      <c r="B139" s="294"/>
      <c r="C139" s="371"/>
      <c r="D139" s="769" t="s">
        <v>481</v>
      </c>
      <c r="E139" s="770"/>
      <c r="F139" s="771"/>
      <c r="G139" s="310">
        <f>SUM(G140:G141)</f>
        <v>0</v>
      </c>
      <c r="H139" s="310">
        <f t="shared" ref="H139:K139" si="3">SUM(H140:H141)</f>
        <v>0</v>
      </c>
      <c r="I139" s="310">
        <f t="shared" si="3"/>
        <v>0</v>
      </c>
      <c r="J139" s="310">
        <f t="shared" si="3"/>
        <v>0</v>
      </c>
      <c r="K139" s="311">
        <f t="shared" si="3"/>
        <v>0</v>
      </c>
      <c r="L139" s="276"/>
    </row>
    <row r="140" spans="1:12" s="277" customFormat="1" ht="15" customHeight="1" outlineLevel="1">
      <c r="B140" s="294"/>
      <c r="C140" s="371"/>
      <c r="D140" s="299"/>
      <c r="E140" s="813" t="s">
        <v>482</v>
      </c>
      <c r="F140" s="814"/>
      <c r="G140" s="328"/>
      <c r="H140" s="301"/>
      <c r="I140" s="301"/>
      <c r="J140" s="301"/>
      <c r="K140" s="302"/>
      <c r="L140" s="276"/>
    </row>
    <row r="141" spans="1:12" s="304" customFormat="1" ht="13.5" customHeight="1" outlineLevel="1">
      <c r="B141" s="298"/>
      <c r="C141" s="371"/>
      <c r="E141" s="807" t="s">
        <v>11</v>
      </c>
      <c r="F141" s="808"/>
      <c r="G141" s="306"/>
      <c r="H141" s="306"/>
      <c r="I141" s="306"/>
      <c r="J141" s="306"/>
      <c r="K141" s="307"/>
      <c r="L141" s="303"/>
    </row>
    <row r="142" spans="1:12" s="277" customFormat="1" ht="15" customHeight="1" thickBot="1">
      <c r="B142" s="294"/>
      <c r="C142" s="374"/>
      <c r="D142" s="823" t="s">
        <v>483</v>
      </c>
      <c r="E142" s="824"/>
      <c r="F142" s="825"/>
      <c r="G142" s="375"/>
      <c r="H142" s="312"/>
      <c r="I142" s="312"/>
      <c r="J142" s="312"/>
      <c r="K142" s="313"/>
      <c r="L142" s="276"/>
    </row>
    <row r="143" spans="1:12" ht="16.5" customHeight="1" thickBot="1">
      <c r="A143" s="277"/>
      <c r="B143" s="267"/>
      <c r="C143" s="826" t="s">
        <v>484</v>
      </c>
      <c r="D143" s="827"/>
      <c r="E143" s="827"/>
      <c r="F143" s="827"/>
      <c r="G143" s="323">
        <f>G127+G135+G136+G139+G142</f>
        <v>0</v>
      </c>
      <c r="H143" s="323">
        <f>H127+H135+H136+H139+H142</f>
        <v>0</v>
      </c>
      <c r="I143" s="323">
        <f>I127+I135+I136+I139+I142</f>
        <v>0</v>
      </c>
      <c r="J143" s="323">
        <f>SUM(J135,J136,J139,J142,J127)</f>
        <v>0</v>
      </c>
      <c r="K143" s="324">
        <f>SUM(K135:K142,K127)</f>
        <v>0</v>
      </c>
      <c r="L143" s="263"/>
    </row>
    <row r="144" spans="1:12" ht="7.5" customHeight="1">
      <c r="B144" s="267"/>
      <c r="C144" s="783"/>
      <c r="D144" s="784"/>
      <c r="E144" s="784"/>
      <c r="F144" s="784"/>
      <c r="G144" s="784"/>
      <c r="H144" s="784"/>
      <c r="I144" s="784"/>
      <c r="J144" s="784"/>
      <c r="K144" s="785"/>
      <c r="L144" s="263"/>
    </row>
    <row r="145" spans="1:12" ht="16.5" customHeight="1">
      <c r="B145" s="267"/>
      <c r="C145" s="786" t="s">
        <v>485</v>
      </c>
      <c r="D145" s="787"/>
      <c r="E145" s="787"/>
      <c r="F145" s="787"/>
      <c r="G145" s="368"/>
      <c r="H145" s="369"/>
      <c r="I145" s="369"/>
      <c r="J145" s="369"/>
      <c r="K145" s="370"/>
      <c r="L145" s="263"/>
    </row>
    <row r="146" spans="1:12" s="277" customFormat="1" ht="15" customHeight="1">
      <c r="A146" s="258"/>
      <c r="B146" s="294"/>
      <c r="C146" s="786"/>
      <c r="D146" s="769" t="s">
        <v>486</v>
      </c>
      <c r="E146" s="770"/>
      <c r="F146" s="771"/>
      <c r="G146" s="308">
        <f>SUM(G147:G153)</f>
        <v>0</v>
      </c>
      <c r="H146" s="308">
        <f>SUM(H147:H153)</f>
        <v>0</v>
      </c>
      <c r="I146" s="308">
        <f>SUM(I147:I153)</f>
        <v>0</v>
      </c>
      <c r="J146" s="308">
        <f>SUM(J147:J153)</f>
        <v>0</v>
      </c>
      <c r="K146" s="309">
        <f>SUM(K147:K153)</f>
        <v>0</v>
      </c>
      <c r="L146" s="276"/>
    </row>
    <row r="147" spans="1:12" s="304" customFormat="1" ht="13.5" customHeight="1" outlineLevel="1">
      <c r="B147" s="298"/>
      <c r="C147" s="786"/>
      <c r="D147" s="299"/>
      <c r="E147" s="813" t="s">
        <v>487</v>
      </c>
      <c r="F147" s="814"/>
      <c r="G147" s="328"/>
      <c r="H147" s="301"/>
      <c r="I147" s="301"/>
      <c r="J147" s="301"/>
      <c r="K147" s="302"/>
      <c r="L147" s="303"/>
    </row>
    <row r="148" spans="1:12" s="304" customFormat="1" ht="15" customHeight="1" outlineLevel="1">
      <c r="B148" s="376"/>
      <c r="C148" s="786"/>
      <c r="E148" s="807" t="s">
        <v>488</v>
      </c>
      <c r="F148" s="808"/>
      <c r="G148" s="329"/>
      <c r="H148" s="329"/>
      <c r="I148" s="329"/>
      <c r="J148" s="329"/>
      <c r="K148" s="377"/>
      <c r="L148" s="303"/>
    </row>
    <row r="149" spans="1:12" s="304" customFormat="1" ht="15" customHeight="1" outlineLevel="1">
      <c r="B149" s="376"/>
      <c r="C149" s="786"/>
      <c r="E149" s="807" t="s">
        <v>489</v>
      </c>
      <c r="F149" s="808"/>
      <c r="G149" s="329"/>
      <c r="H149" s="329"/>
      <c r="I149" s="329"/>
      <c r="J149" s="329"/>
      <c r="K149" s="377"/>
      <c r="L149" s="303"/>
    </row>
    <row r="150" spans="1:12" s="304" customFormat="1" ht="15" customHeight="1" outlineLevel="1">
      <c r="B150" s="376"/>
      <c r="C150" s="786"/>
      <c r="E150" s="807" t="s">
        <v>473</v>
      </c>
      <c r="F150" s="808"/>
      <c r="G150" s="329"/>
      <c r="H150" s="329"/>
      <c r="I150" s="329"/>
      <c r="J150" s="329"/>
      <c r="K150" s="377"/>
      <c r="L150" s="303"/>
    </row>
    <row r="151" spans="1:12" s="304" customFormat="1" ht="13.5" customHeight="1" outlineLevel="1">
      <c r="B151" s="298"/>
      <c r="C151" s="786"/>
      <c r="E151" s="819" t="s">
        <v>474</v>
      </c>
      <c r="F151" s="820"/>
      <c r="G151" s="329"/>
      <c r="H151" s="306"/>
      <c r="I151" s="306"/>
      <c r="J151" s="306"/>
      <c r="K151" s="307"/>
      <c r="L151" s="303"/>
    </row>
    <row r="152" spans="1:12" s="304" customFormat="1" ht="13.5" customHeight="1" outlineLevel="1">
      <c r="B152" s="298"/>
      <c r="C152" s="786"/>
      <c r="E152" s="807" t="s">
        <v>475</v>
      </c>
      <c r="F152" s="808"/>
      <c r="G152" s="329"/>
      <c r="H152" s="306"/>
      <c r="I152" s="306"/>
      <c r="J152" s="306"/>
      <c r="K152" s="307"/>
      <c r="L152" s="303"/>
    </row>
    <row r="153" spans="1:12" s="304" customFormat="1" ht="13.5" customHeight="1" outlineLevel="1">
      <c r="B153" s="298"/>
      <c r="C153" s="786"/>
      <c r="E153" s="807" t="s">
        <v>11</v>
      </c>
      <c r="F153" s="808"/>
      <c r="G153" s="329"/>
      <c r="H153" s="329"/>
      <c r="I153" s="306"/>
      <c r="J153" s="306"/>
      <c r="K153" s="307"/>
      <c r="L153" s="303"/>
    </row>
    <row r="154" spans="1:12" s="277" customFormat="1" ht="15" customHeight="1">
      <c r="A154" s="304"/>
      <c r="B154" s="294"/>
      <c r="C154" s="786"/>
      <c r="D154" s="769" t="s">
        <v>490</v>
      </c>
      <c r="E154" s="770"/>
      <c r="F154" s="771"/>
      <c r="G154" s="308">
        <f>SUM(G155:G158)</f>
        <v>0</v>
      </c>
      <c r="H154" s="308">
        <f>SUM(H155:H158)</f>
        <v>0</v>
      </c>
      <c r="I154" s="308">
        <f>SUM(I155:I158)</f>
        <v>0</v>
      </c>
      <c r="J154" s="308">
        <f>SUM(J155:J158)</f>
        <v>0</v>
      </c>
      <c r="K154" s="309">
        <f>SUM(K155:K158)</f>
        <v>0</v>
      </c>
      <c r="L154" s="276"/>
    </row>
    <row r="155" spans="1:12" s="304" customFormat="1" ht="15" customHeight="1" outlineLevel="1">
      <c r="B155" s="298"/>
      <c r="C155" s="786"/>
      <c r="D155" s="325"/>
      <c r="E155" s="813" t="s">
        <v>491</v>
      </c>
      <c r="F155" s="814"/>
      <c r="G155" s="328"/>
      <c r="H155" s="301"/>
      <c r="I155" s="301"/>
      <c r="J155" s="301"/>
      <c r="K155" s="302"/>
      <c r="L155" s="303"/>
    </row>
    <row r="156" spans="1:12" s="304" customFormat="1" ht="15" customHeight="1" outlineLevel="1">
      <c r="B156" s="298"/>
      <c r="C156" s="786"/>
      <c r="E156" s="815" t="s">
        <v>492</v>
      </c>
      <c r="F156" s="816"/>
      <c r="G156" s="306"/>
      <c r="H156" s="306"/>
      <c r="I156" s="306"/>
      <c r="J156" s="306"/>
      <c r="K156" s="307"/>
      <c r="L156" s="303"/>
    </row>
    <row r="157" spans="1:12" s="304" customFormat="1" ht="15" customHeight="1" outlineLevel="1">
      <c r="B157" s="298"/>
      <c r="C157" s="786"/>
      <c r="E157" s="817" t="s">
        <v>482</v>
      </c>
      <c r="F157" s="818"/>
      <c r="G157" s="306"/>
      <c r="H157" s="306"/>
      <c r="I157" s="306"/>
      <c r="J157" s="306"/>
      <c r="K157" s="307"/>
      <c r="L157" s="303"/>
    </row>
    <row r="158" spans="1:12" s="304" customFormat="1" ht="15" customHeight="1" outlineLevel="1">
      <c r="B158" s="298"/>
      <c r="C158" s="786"/>
      <c r="E158" s="817" t="s">
        <v>11</v>
      </c>
      <c r="F158" s="818"/>
      <c r="G158" s="306"/>
      <c r="H158" s="306"/>
      <c r="I158" s="329"/>
      <c r="J158" s="329"/>
      <c r="K158" s="307"/>
      <c r="L158" s="303"/>
    </row>
    <row r="159" spans="1:12" s="277" customFormat="1" ht="15" customHeight="1">
      <c r="B159" s="294"/>
      <c r="C159" s="786"/>
      <c r="D159" s="769" t="s">
        <v>493</v>
      </c>
      <c r="E159" s="770"/>
      <c r="F159" s="771"/>
      <c r="G159" s="310"/>
      <c r="H159" s="310"/>
      <c r="I159" s="308"/>
      <c r="J159" s="308"/>
      <c r="K159" s="311"/>
      <c r="L159" s="276"/>
    </row>
    <row r="160" spans="1:12" s="277" customFormat="1" ht="15" customHeight="1">
      <c r="B160" s="294"/>
      <c r="C160" s="786"/>
      <c r="D160" s="769" t="s">
        <v>494</v>
      </c>
      <c r="E160" s="770"/>
      <c r="F160" s="771"/>
      <c r="G160" s="308">
        <f>SUM(G161:G163)</f>
        <v>0</v>
      </c>
      <c r="H160" s="308">
        <f>SUM(H161:H163)</f>
        <v>0</v>
      </c>
      <c r="I160" s="308">
        <f>SUM(I161:I163)</f>
        <v>0</v>
      </c>
      <c r="J160" s="308">
        <f>SUM(J161:J163)</f>
        <v>0</v>
      </c>
      <c r="K160" s="309">
        <f>SUM(K161:K163)</f>
        <v>0</v>
      </c>
      <c r="L160" s="276"/>
    </row>
    <row r="161" spans="1:13" s="304" customFormat="1" ht="15" customHeight="1" outlineLevel="1">
      <c r="B161" s="298"/>
      <c r="C161" s="786"/>
      <c r="D161" s="325"/>
      <c r="E161" s="813" t="s">
        <v>495</v>
      </c>
      <c r="F161" s="814"/>
      <c r="G161" s="328"/>
      <c r="H161" s="301"/>
      <c r="I161" s="301"/>
      <c r="J161" s="301"/>
      <c r="K161" s="302"/>
      <c r="L161" s="303"/>
    </row>
    <row r="162" spans="1:13" s="304" customFormat="1" ht="15" customHeight="1" outlineLevel="1">
      <c r="B162" s="298"/>
      <c r="C162" s="786"/>
      <c r="D162" s="319"/>
      <c r="E162" s="807" t="s">
        <v>496</v>
      </c>
      <c r="F162" s="808"/>
      <c r="G162" s="329"/>
      <c r="H162" s="306"/>
      <c r="I162" s="306"/>
      <c r="J162" s="306"/>
      <c r="K162" s="307"/>
      <c r="L162" s="303"/>
    </row>
    <row r="163" spans="1:13" s="304" customFormat="1" ht="15" customHeight="1" outlineLevel="1" thickBot="1">
      <c r="B163" s="298"/>
      <c r="C163" s="804"/>
      <c r="D163" s="378"/>
      <c r="E163" s="821" t="s">
        <v>11</v>
      </c>
      <c r="F163" s="822"/>
      <c r="G163" s="365"/>
      <c r="H163" s="321"/>
      <c r="I163" s="321"/>
      <c r="J163" s="321"/>
      <c r="K163" s="322"/>
      <c r="L163" s="303"/>
    </row>
    <row r="164" spans="1:13" ht="16.5" customHeight="1" thickBot="1">
      <c r="A164" s="277"/>
      <c r="B164" s="267"/>
      <c r="C164" s="781" t="s">
        <v>497</v>
      </c>
      <c r="D164" s="782"/>
      <c r="E164" s="782"/>
      <c r="F164" s="782" t="s">
        <v>498</v>
      </c>
      <c r="G164" s="314">
        <f>G146+G154+G159+G160</f>
        <v>0</v>
      </c>
      <c r="H164" s="314">
        <f>H146+H154+H159+H160</f>
        <v>0</v>
      </c>
      <c r="I164" s="314">
        <f>I146+I154+I159+I160</f>
        <v>0</v>
      </c>
      <c r="J164" s="314">
        <f>SUM(J146,J154,J159,J160)</f>
        <v>0</v>
      </c>
      <c r="K164" s="315">
        <f>SUM(K146,K154,K159,K160)</f>
        <v>0</v>
      </c>
      <c r="L164" s="263"/>
    </row>
    <row r="165" spans="1:13" ht="16.5" customHeight="1" thickBot="1">
      <c r="A165" s="277"/>
      <c r="B165" s="267"/>
      <c r="C165" s="779" t="s">
        <v>498</v>
      </c>
      <c r="D165" s="780"/>
      <c r="E165" s="780"/>
      <c r="F165" s="780"/>
      <c r="G165" s="379">
        <f>G121+G143+G164</f>
        <v>0</v>
      </c>
      <c r="H165" s="379">
        <f>H121+H143+H164</f>
        <v>0</v>
      </c>
      <c r="I165" s="379">
        <f>I121+I143+I164</f>
        <v>0</v>
      </c>
      <c r="J165" s="379">
        <f>J121+J143+J164</f>
        <v>0</v>
      </c>
      <c r="K165" s="380">
        <f>K121+K143+K164</f>
        <v>0</v>
      </c>
      <c r="L165" s="263"/>
    </row>
    <row r="166" spans="1:13" ht="16.5" customHeight="1" thickBot="1">
      <c r="B166" s="267"/>
      <c r="C166" s="783"/>
      <c r="D166" s="784"/>
      <c r="E166" s="784"/>
      <c r="F166" s="784"/>
      <c r="G166" s="784"/>
      <c r="H166" s="784"/>
      <c r="I166" s="784"/>
      <c r="J166" s="784"/>
      <c r="K166" s="785"/>
      <c r="L166" s="263"/>
    </row>
    <row r="167" spans="1:13" ht="18.75" thickBot="1">
      <c r="B167" s="267"/>
      <c r="C167" s="799" t="s">
        <v>499</v>
      </c>
      <c r="D167" s="800"/>
      <c r="E167" s="800"/>
      <c r="F167" s="800" t="s">
        <v>499</v>
      </c>
      <c r="G167" s="800"/>
      <c r="H167" s="800"/>
      <c r="I167" s="800"/>
      <c r="J167" s="800"/>
      <c r="K167" s="801"/>
      <c r="L167" s="263"/>
      <c r="M167" s="306"/>
    </row>
    <row r="168" spans="1:13" ht="16.5" customHeight="1">
      <c r="B168" s="267"/>
      <c r="C168" s="802" t="s">
        <v>500</v>
      </c>
      <c r="D168" s="803"/>
      <c r="E168" s="803"/>
      <c r="F168" s="803"/>
      <c r="G168" s="358"/>
      <c r="H168" s="359"/>
      <c r="I168" s="359"/>
      <c r="J168" s="359"/>
      <c r="K168" s="360"/>
      <c r="L168" s="263"/>
    </row>
    <row r="169" spans="1:13" s="277" customFormat="1" ht="15" customHeight="1">
      <c r="A169" s="258"/>
      <c r="B169" s="294"/>
      <c r="C169" s="786"/>
      <c r="D169" s="769" t="s">
        <v>501</v>
      </c>
      <c r="E169" s="770"/>
      <c r="F169" s="771"/>
      <c r="G169" s="308">
        <f>G170-G174+G175-G176+G177+G178</f>
        <v>0</v>
      </c>
      <c r="H169" s="308">
        <f>H170-H174+H175-H176+H177+H178</f>
        <v>0</v>
      </c>
      <c r="I169" s="308">
        <f>I170-I174+I175-I176+I177+I178</f>
        <v>0</v>
      </c>
      <c r="J169" s="308">
        <f>J170-J174+J175-J176+J177+J178</f>
        <v>0</v>
      </c>
      <c r="K169" s="309">
        <f>K170-K174+K175-K176+K177+K178</f>
        <v>0</v>
      </c>
      <c r="L169" s="276"/>
    </row>
    <row r="170" spans="1:13" s="277" customFormat="1" ht="12.75" outlineLevel="1">
      <c r="B170" s="294"/>
      <c r="C170" s="786"/>
      <c r="D170" s="295"/>
      <c r="E170" s="805" t="s">
        <v>502</v>
      </c>
      <c r="F170" s="806"/>
      <c r="G170" s="296">
        <f>SUM(G171:G173)</f>
        <v>0</v>
      </c>
      <c r="H170" s="296">
        <f>SUM(H171:H173)</f>
        <v>0</v>
      </c>
      <c r="I170" s="296">
        <f>SUM(I171:I173)</f>
        <v>0</v>
      </c>
      <c r="J170" s="296">
        <f>SUM(J171:J173)</f>
        <v>0</v>
      </c>
      <c r="K170" s="297">
        <f>SUM(K171:K173)</f>
        <v>0</v>
      </c>
      <c r="L170" s="276"/>
    </row>
    <row r="171" spans="1:13" s="304" customFormat="1" ht="13.5" customHeight="1" outlineLevel="1">
      <c r="B171" s="298"/>
      <c r="C171" s="786"/>
      <c r="E171" s="325"/>
      <c r="F171" s="300" t="s">
        <v>503</v>
      </c>
      <c r="G171" s="328"/>
      <c r="H171" s="301"/>
      <c r="I171" s="362"/>
      <c r="J171" s="362"/>
      <c r="K171" s="302"/>
      <c r="L171" s="303"/>
    </row>
    <row r="172" spans="1:13" s="304" customFormat="1" ht="13.5" customHeight="1" outlineLevel="1">
      <c r="B172" s="298"/>
      <c r="C172" s="786"/>
      <c r="E172" s="319"/>
      <c r="F172" s="305" t="s">
        <v>504</v>
      </c>
      <c r="G172" s="306"/>
      <c r="H172" s="306"/>
      <c r="I172" s="306"/>
      <c r="J172" s="306"/>
      <c r="K172" s="307"/>
      <c r="L172" s="303"/>
    </row>
    <row r="173" spans="1:13" s="304" customFormat="1" ht="13.5" customHeight="1" outlineLevel="1">
      <c r="B173" s="298"/>
      <c r="C173" s="786"/>
      <c r="E173" s="319"/>
      <c r="F173" s="305" t="s">
        <v>403</v>
      </c>
      <c r="G173" s="306"/>
      <c r="H173" s="306"/>
      <c r="I173" s="381"/>
      <c r="J173" s="381"/>
      <c r="K173" s="307"/>
      <c r="L173" s="303"/>
    </row>
    <row r="174" spans="1:13" s="304" customFormat="1" ht="15" customHeight="1" outlineLevel="1">
      <c r="B174" s="298"/>
      <c r="C174" s="786"/>
      <c r="E174" s="807" t="s">
        <v>505</v>
      </c>
      <c r="F174" s="808"/>
      <c r="G174" s="329"/>
      <c r="H174" s="306"/>
      <c r="I174" s="306"/>
      <c r="J174" s="306"/>
      <c r="K174" s="307"/>
      <c r="L174" s="303"/>
    </row>
    <row r="175" spans="1:13" s="304" customFormat="1" ht="13.5" customHeight="1" outlineLevel="1">
      <c r="B175" s="298"/>
      <c r="C175" s="786"/>
      <c r="E175" s="807" t="s">
        <v>506</v>
      </c>
      <c r="F175" s="808"/>
      <c r="G175" s="306"/>
      <c r="H175" s="306"/>
      <c r="I175" s="306"/>
      <c r="J175" s="306"/>
      <c r="K175" s="307"/>
      <c r="L175" s="303"/>
    </row>
    <row r="176" spans="1:13" s="304" customFormat="1" ht="13.5" customHeight="1" outlineLevel="1">
      <c r="B176" s="298"/>
      <c r="C176" s="786"/>
      <c r="E176" s="807" t="s">
        <v>505</v>
      </c>
      <c r="F176" s="808"/>
      <c r="G176" s="306"/>
      <c r="H176" s="306"/>
      <c r="I176" s="306"/>
      <c r="J176" s="306"/>
      <c r="K176" s="307"/>
      <c r="L176" s="303"/>
    </row>
    <row r="177" spans="1:12" s="304" customFormat="1" ht="13.5" customHeight="1" outlineLevel="1">
      <c r="B177" s="298"/>
      <c r="C177" s="786"/>
      <c r="E177" s="807" t="s">
        <v>507</v>
      </c>
      <c r="F177" s="808"/>
      <c r="G177" s="329"/>
      <c r="H177" s="306"/>
      <c r="I177" s="306"/>
      <c r="J177" s="306"/>
      <c r="K177" s="307"/>
      <c r="L177" s="303"/>
    </row>
    <row r="178" spans="1:12" s="304" customFormat="1" ht="13.5" customHeight="1" outlineLevel="1">
      <c r="B178" s="298"/>
      <c r="C178" s="786"/>
      <c r="E178" s="807" t="s">
        <v>508</v>
      </c>
      <c r="F178" s="808"/>
      <c r="G178" s="329"/>
      <c r="H178" s="306"/>
      <c r="I178" s="306"/>
      <c r="J178" s="306"/>
      <c r="K178" s="307"/>
      <c r="L178" s="303"/>
    </row>
    <row r="179" spans="1:12" s="277" customFormat="1" ht="15" customHeight="1">
      <c r="A179" s="304"/>
      <c r="B179" s="294"/>
      <c r="C179" s="786"/>
      <c r="D179" s="769" t="s">
        <v>509</v>
      </c>
      <c r="E179" s="770"/>
      <c r="F179" s="771"/>
      <c r="G179" s="308">
        <f>SUM(G180:G183)</f>
        <v>0</v>
      </c>
      <c r="H179" s="308">
        <f>SUM(H180:H183)</f>
        <v>0</v>
      </c>
      <c r="I179" s="308">
        <f>SUM(I180:I183)</f>
        <v>0</v>
      </c>
      <c r="J179" s="308">
        <f>SUM(J180:J183)</f>
        <v>0</v>
      </c>
      <c r="K179" s="309">
        <f>SUM(K180:K183)</f>
        <v>0</v>
      </c>
      <c r="L179" s="276"/>
    </row>
    <row r="180" spans="1:12" s="304" customFormat="1" ht="13.5" customHeight="1" outlineLevel="1">
      <c r="B180" s="298"/>
      <c r="C180" s="786"/>
      <c r="D180" s="299"/>
      <c r="E180" s="789" t="s">
        <v>510</v>
      </c>
      <c r="F180" s="790"/>
      <c r="G180" s="301"/>
      <c r="H180" s="301"/>
      <c r="I180" s="301"/>
      <c r="J180" s="301"/>
      <c r="K180" s="302"/>
      <c r="L180" s="303"/>
    </row>
    <row r="181" spans="1:12" s="304" customFormat="1" ht="13.5" customHeight="1" outlineLevel="1">
      <c r="B181" s="298"/>
      <c r="C181" s="786"/>
      <c r="E181" s="791" t="s">
        <v>511</v>
      </c>
      <c r="F181" s="792"/>
      <c r="G181" s="306"/>
      <c r="H181" s="306"/>
      <c r="I181" s="306"/>
      <c r="J181" s="306"/>
      <c r="K181" s="307"/>
      <c r="L181" s="303"/>
    </row>
    <row r="182" spans="1:12" s="304" customFormat="1" ht="13.5" customHeight="1" outlineLevel="1">
      <c r="B182" s="298"/>
      <c r="C182" s="786"/>
      <c r="E182" s="791" t="s">
        <v>512</v>
      </c>
      <c r="F182" s="792"/>
      <c r="G182" s="306"/>
      <c r="H182" s="306"/>
      <c r="I182" s="306"/>
      <c r="J182" s="306"/>
      <c r="K182" s="307"/>
      <c r="L182" s="303"/>
    </row>
    <row r="183" spans="1:12" s="304" customFormat="1" ht="13.5" customHeight="1" outlineLevel="1">
      <c r="B183" s="298"/>
      <c r="C183" s="786"/>
      <c r="E183" s="791" t="s">
        <v>513</v>
      </c>
      <c r="F183" s="792"/>
      <c r="G183" s="306">
        <f>SUM(G184:G185)</f>
        <v>0</v>
      </c>
      <c r="H183" s="306">
        <f t="shared" ref="H183:K183" si="4">SUM(H184:H185)</f>
        <v>0</v>
      </c>
      <c r="I183" s="306">
        <f t="shared" si="4"/>
        <v>0</v>
      </c>
      <c r="J183" s="306">
        <f t="shared" si="4"/>
        <v>0</v>
      </c>
      <c r="K183" s="307">
        <f t="shared" si="4"/>
        <v>0</v>
      </c>
      <c r="L183" s="303"/>
    </row>
    <row r="184" spans="1:12" s="304" customFormat="1" ht="13.5" customHeight="1" outlineLevel="1">
      <c r="B184" s="298"/>
      <c r="C184" s="786"/>
      <c r="E184" s="382"/>
      <c r="F184" s="300" t="s">
        <v>503</v>
      </c>
      <c r="G184" s="383"/>
      <c r="H184" s="383"/>
      <c r="I184" s="383"/>
      <c r="J184" s="383"/>
      <c r="K184" s="384"/>
      <c r="L184" s="303"/>
    </row>
    <row r="185" spans="1:12" s="304" customFormat="1" ht="13.5" customHeight="1" outlineLevel="1">
      <c r="B185" s="298"/>
      <c r="C185" s="786"/>
      <c r="E185" s="385"/>
      <c r="F185" s="386" t="s">
        <v>403</v>
      </c>
      <c r="G185" s="306"/>
      <c r="H185" s="306"/>
      <c r="I185" s="306"/>
      <c r="J185" s="306"/>
      <c r="K185" s="307"/>
      <c r="L185" s="303"/>
    </row>
    <row r="186" spans="1:12" s="277" customFormat="1" ht="15" customHeight="1">
      <c r="A186" s="304"/>
      <c r="B186" s="294"/>
      <c r="C186" s="786"/>
      <c r="D186" s="769" t="s">
        <v>514</v>
      </c>
      <c r="E186" s="770"/>
      <c r="F186" s="771"/>
      <c r="G186" s="308">
        <f>SUM(G187,G191)</f>
        <v>0</v>
      </c>
      <c r="H186" s="308">
        <f>SUM(H187,H191)</f>
        <v>0</v>
      </c>
      <c r="I186" s="308">
        <f>SUM(I187,I191)</f>
        <v>0</v>
      </c>
      <c r="J186" s="308">
        <f>SUM(J187,J191)</f>
        <v>0</v>
      </c>
      <c r="K186" s="309">
        <f>SUM(K187,K191)</f>
        <v>0</v>
      </c>
      <c r="L186" s="276"/>
    </row>
    <row r="187" spans="1:12" s="304" customFormat="1" ht="13.5" customHeight="1" outlineLevel="1">
      <c r="B187" s="298"/>
      <c r="C187" s="786"/>
      <c r="D187" s="299"/>
      <c r="E187" s="772" t="s">
        <v>482</v>
      </c>
      <c r="F187" s="773"/>
      <c r="G187" s="383">
        <f>SUM(G188:G190)</f>
        <v>0</v>
      </c>
      <c r="H187" s="383">
        <f>SUM(H188:H190)</f>
        <v>0</v>
      </c>
      <c r="I187" s="383">
        <f>SUM(I188:I190)</f>
        <v>0</v>
      </c>
      <c r="J187" s="383">
        <f>SUM(J188:J190)</f>
        <v>0</v>
      </c>
      <c r="K187" s="384">
        <f>SUM(K188:K190)</f>
        <v>0</v>
      </c>
      <c r="L187" s="303"/>
    </row>
    <row r="188" spans="1:12" s="304" customFormat="1" ht="13.5" customHeight="1" outlineLevel="1">
      <c r="B188" s="298"/>
      <c r="C188" s="786"/>
      <c r="E188" s="387"/>
      <c r="F188" s="388" t="s">
        <v>515</v>
      </c>
      <c r="G188" s="383"/>
      <c r="H188" s="383"/>
      <c r="I188" s="383"/>
      <c r="J188" s="383"/>
      <c r="K188" s="384"/>
      <c r="L188" s="303"/>
    </row>
    <row r="189" spans="1:12" s="304" customFormat="1" ht="13.5" customHeight="1" outlineLevel="1">
      <c r="B189" s="298"/>
      <c r="C189" s="786"/>
      <c r="E189" s="389"/>
      <c r="F189" s="390" t="s">
        <v>516</v>
      </c>
      <c r="G189" s="391"/>
      <c r="H189" s="391"/>
      <c r="I189" s="391"/>
      <c r="J189" s="391"/>
      <c r="K189" s="392"/>
      <c r="L189" s="303"/>
    </row>
    <row r="190" spans="1:12" s="304" customFormat="1" ht="13.5" customHeight="1" outlineLevel="1">
      <c r="B190" s="298"/>
      <c r="C190" s="786"/>
      <c r="E190" s="389"/>
      <c r="F190" s="390" t="s">
        <v>517</v>
      </c>
      <c r="G190" s="391"/>
      <c r="H190" s="391"/>
      <c r="I190" s="391"/>
      <c r="J190" s="391"/>
      <c r="K190" s="392"/>
      <c r="L190" s="303"/>
    </row>
    <row r="191" spans="1:12" s="304" customFormat="1" ht="13.5" customHeight="1" outlineLevel="1">
      <c r="B191" s="298"/>
      <c r="C191" s="786"/>
      <c r="E191" s="774" t="s">
        <v>11</v>
      </c>
      <c r="F191" s="775"/>
      <c r="G191" s="306"/>
      <c r="H191" s="306"/>
      <c r="I191" s="306"/>
      <c r="J191" s="306"/>
      <c r="K191" s="307"/>
      <c r="L191" s="303"/>
    </row>
    <row r="192" spans="1:12" s="277" customFormat="1" ht="15" customHeight="1">
      <c r="A192" s="304"/>
      <c r="B192" s="294"/>
      <c r="C192" s="786"/>
      <c r="D192" s="769" t="s">
        <v>518</v>
      </c>
      <c r="E192" s="770"/>
      <c r="F192" s="771"/>
      <c r="G192" s="393"/>
      <c r="H192" s="393"/>
      <c r="I192" s="393"/>
      <c r="J192" s="393"/>
      <c r="K192" s="394"/>
      <c r="L192" s="276"/>
    </row>
    <row r="193" spans="1:12" s="277" customFormat="1" ht="15" customHeight="1">
      <c r="A193" s="304"/>
      <c r="B193" s="294"/>
      <c r="C193" s="786"/>
      <c r="D193" s="769" t="s">
        <v>519</v>
      </c>
      <c r="E193" s="770"/>
      <c r="F193" s="771"/>
      <c r="G193" s="393">
        <f>SUM(G194:G196)</f>
        <v>0</v>
      </c>
      <c r="H193" s="393">
        <f>SUM(H194:H196)</f>
        <v>0</v>
      </c>
      <c r="I193" s="393">
        <f>SUM(I194:I196)</f>
        <v>0</v>
      </c>
      <c r="J193" s="393">
        <f>SUM(J194:J196)</f>
        <v>0</v>
      </c>
      <c r="K193" s="394">
        <f>SUM(K194:K196)</f>
        <v>0</v>
      </c>
      <c r="L193" s="276"/>
    </row>
    <row r="194" spans="1:12" s="304" customFormat="1" ht="15" customHeight="1" outlineLevel="1">
      <c r="B194" s="298"/>
      <c r="C194" s="786"/>
      <c r="D194" s="387"/>
      <c r="E194" s="809" t="s">
        <v>520</v>
      </c>
      <c r="F194" s="810"/>
      <c r="G194" s="395"/>
      <c r="H194" s="395"/>
      <c r="I194" s="395"/>
      <c r="J194" s="395"/>
      <c r="K194" s="396"/>
      <c r="L194" s="303"/>
    </row>
    <row r="195" spans="1:12" s="304" customFormat="1" ht="15" customHeight="1" outlineLevel="1">
      <c r="B195" s="298"/>
      <c r="C195" s="786"/>
      <c r="D195" s="389"/>
      <c r="E195" s="793" t="s">
        <v>521</v>
      </c>
      <c r="F195" s="794"/>
      <c r="G195" s="397"/>
      <c r="H195" s="397"/>
      <c r="I195" s="397"/>
      <c r="J195" s="397"/>
      <c r="K195" s="398"/>
      <c r="L195" s="303"/>
    </row>
    <row r="196" spans="1:12" s="304" customFormat="1" ht="15" customHeight="1" outlineLevel="1" thickBot="1">
      <c r="B196" s="298"/>
      <c r="C196" s="804"/>
      <c r="D196" s="399"/>
      <c r="E196" s="811" t="s">
        <v>11</v>
      </c>
      <c r="F196" s="812"/>
      <c r="G196" s="400"/>
      <c r="H196" s="401"/>
      <c r="I196" s="401"/>
      <c r="J196" s="401"/>
      <c r="K196" s="313"/>
      <c r="L196" s="303"/>
    </row>
    <row r="197" spans="1:12" ht="16.5" customHeight="1" thickBot="1">
      <c r="A197" s="277"/>
      <c r="B197" s="267"/>
      <c r="C197" s="781" t="s">
        <v>522</v>
      </c>
      <c r="D197" s="782"/>
      <c r="E197" s="782"/>
      <c r="F197" s="782" t="s">
        <v>523</v>
      </c>
      <c r="G197" s="314">
        <f>SUM(G169,G179,G186,G192,G193)</f>
        <v>0</v>
      </c>
      <c r="H197" s="314">
        <f>SUM(H169,H179,H186,H192,H193)</f>
        <v>0</v>
      </c>
      <c r="I197" s="314">
        <f>SUM(I169,I179,I186,I192,I193)</f>
        <v>0</v>
      </c>
      <c r="J197" s="314">
        <f>SUM(J169,J179,J186,J192,J193)</f>
        <v>0</v>
      </c>
      <c r="K197" s="315">
        <f>SUM(K169,K179,K186,K192,K193)</f>
        <v>0</v>
      </c>
      <c r="L197" s="263"/>
    </row>
    <row r="198" spans="1:12" ht="7.5" customHeight="1">
      <c r="B198" s="267"/>
      <c r="C198" s="783"/>
      <c r="D198" s="784"/>
      <c r="E198" s="784"/>
      <c r="F198" s="784"/>
      <c r="G198" s="784"/>
      <c r="H198" s="784"/>
      <c r="I198" s="784"/>
      <c r="J198" s="784"/>
      <c r="K198" s="785"/>
      <c r="L198" s="263"/>
    </row>
    <row r="199" spans="1:12" ht="16.5" customHeight="1">
      <c r="B199" s="267"/>
      <c r="C199" s="786" t="s">
        <v>524</v>
      </c>
      <c r="D199" s="787"/>
      <c r="E199" s="787"/>
      <c r="F199" s="787"/>
      <c r="G199" s="368"/>
      <c r="H199" s="369"/>
      <c r="I199" s="369"/>
      <c r="J199" s="369"/>
      <c r="K199" s="370"/>
      <c r="L199" s="263"/>
    </row>
    <row r="200" spans="1:12" s="277" customFormat="1" ht="15" customHeight="1">
      <c r="A200" s="258"/>
      <c r="B200" s="294"/>
      <c r="C200" s="749"/>
      <c r="D200" s="769" t="s">
        <v>525</v>
      </c>
      <c r="E200" s="770"/>
      <c r="F200" s="771"/>
      <c r="G200" s="308">
        <f>SUM(G201,G204,G205,G206)</f>
        <v>0</v>
      </c>
      <c r="H200" s="308">
        <f t="shared" ref="H200:K200" si="5">SUM(H201,H204,H205,H206)</f>
        <v>0</v>
      </c>
      <c r="I200" s="308">
        <f t="shared" si="5"/>
        <v>0</v>
      </c>
      <c r="J200" s="308">
        <f t="shared" si="5"/>
        <v>0</v>
      </c>
      <c r="K200" s="309">
        <f t="shared" si="5"/>
        <v>0</v>
      </c>
      <c r="L200" s="276"/>
    </row>
    <row r="201" spans="1:12" s="304" customFormat="1" ht="13.5" customHeight="1" outlineLevel="1">
      <c r="B201" s="298"/>
      <c r="C201" s="749"/>
      <c r="D201" s="299"/>
      <c r="E201" s="789" t="s">
        <v>510</v>
      </c>
      <c r="F201" s="790"/>
      <c r="G201" s="301">
        <f>SUM(G202:G203)</f>
        <v>0</v>
      </c>
      <c r="H201" s="301">
        <f>SUM(H202:H203)</f>
        <v>0</v>
      </c>
      <c r="I201" s="301">
        <f>SUM(I202:I203)</f>
        <v>0</v>
      </c>
      <c r="J201" s="301">
        <f>SUM(J202:J203)</f>
        <v>0</v>
      </c>
      <c r="K201" s="302">
        <f>SUM(K202:K203)</f>
        <v>0</v>
      </c>
      <c r="L201" s="303"/>
    </row>
    <row r="202" spans="1:12" s="304" customFormat="1" ht="13.5" customHeight="1" outlineLevel="2">
      <c r="B202" s="298"/>
      <c r="C202" s="749"/>
      <c r="E202" s="382"/>
      <c r="F202" s="402" t="s">
        <v>526</v>
      </c>
      <c r="G202" s="301"/>
      <c r="H202" s="301"/>
      <c r="I202" s="301"/>
      <c r="J202" s="301"/>
      <c r="K202" s="302"/>
      <c r="L202" s="303"/>
    </row>
    <row r="203" spans="1:12" s="304" customFormat="1" ht="13.5" customHeight="1" outlineLevel="2">
      <c r="B203" s="298"/>
      <c r="C203" s="749"/>
      <c r="E203" s="385"/>
      <c r="F203" s="386" t="s">
        <v>527</v>
      </c>
      <c r="G203" s="306"/>
      <c r="H203" s="306"/>
      <c r="I203" s="306"/>
      <c r="J203" s="306"/>
      <c r="K203" s="307"/>
      <c r="L203" s="303"/>
    </row>
    <row r="204" spans="1:12" s="304" customFormat="1" ht="13.5" customHeight="1" outlineLevel="1">
      <c r="B204" s="298"/>
      <c r="C204" s="749"/>
      <c r="E204" s="791" t="s">
        <v>511</v>
      </c>
      <c r="F204" s="792"/>
      <c r="G204" s="306"/>
      <c r="H204" s="306"/>
      <c r="I204" s="306"/>
      <c r="J204" s="306"/>
      <c r="K204" s="307"/>
      <c r="L204" s="303"/>
    </row>
    <row r="205" spans="1:12" s="304" customFormat="1" ht="13.5" customHeight="1" outlineLevel="1">
      <c r="B205" s="298"/>
      <c r="C205" s="749"/>
      <c r="E205" s="791" t="s">
        <v>512</v>
      </c>
      <c r="F205" s="792"/>
      <c r="G205" s="306"/>
      <c r="H205" s="306"/>
      <c r="I205" s="306"/>
      <c r="J205" s="306"/>
      <c r="K205" s="307"/>
      <c r="L205" s="303"/>
    </row>
    <row r="206" spans="1:12" s="304" customFormat="1" ht="13.5" customHeight="1" outlineLevel="1">
      <c r="B206" s="298"/>
      <c r="C206" s="749"/>
      <c r="E206" s="791" t="s">
        <v>513</v>
      </c>
      <c r="F206" s="792"/>
      <c r="G206" s="306"/>
      <c r="H206" s="306"/>
      <c r="I206" s="306"/>
      <c r="J206" s="306"/>
      <c r="K206" s="307"/>
      <c r="L206" s="303"/>
    </row>
    <row r="207" spans="1:12" s="277" customFormat="1" ht="15" customHeight="1">
      <c r="A207" s="304"/>
      <c r="B207" s="294"/>
      <c r="C207" s="749"/>
      <c r="D207" s="769" t="s">
        <v>528</v>
      </c>
      <c r="E207" s="770"/>
      <c r="F207" s="771"/>
      <c r="G207" s="393">
        <f>SUM(G208:G211)</f>
        <v>0</v>
      </c>
      <c r="H207" s="393">
        <f>SUM(H208:H211)</f>
        <v>0</v>
      </c>
      <c r="I207" s="393">
        <f>SUM(I208:I211)</f>
        <v>0</v>
      </c>
      <c r="J207" s="393">
        <f>SUM(J208:J211)</f>
        <v>0</v>
      </c>
      <c r="K207" s="394">
        <f>SUM(K208:K211)</f>
        <v>0</v>
      </c>
      <c r="L207" s="276"/>
    </row>
    <row r="208" spans="1:12" s="304" customFormat="1" ht="15" customHeight="1" outlineLevel="1">
      <c r="B208" s="298"/>
      <c r="C208" s="749"/>
      <c r="D208" s="387"/>
      <c r="E208" s="795" t="s">
        <v>529</v>
      </c>
      <c r="F208" s="796"/>
      <c r="G208" s="395"/>
      <c r="H208" s="395"/>
      <c r="I208" s="395"/>
      <c r="J208" s="395"/>
      <c r="K208" s="396"/>
      <c r="L208" s="303"/>
    </row>
    <row r="209" spans="1:12" s="304" customFormat="1" ht="15" customHeight="1" outlineLevel="1">
      <c r="B209" s="298"/>
      <c r="C209" s="749"/>
      <c r="D209" s="389"/>
      <c r="E209" s="797" t="s">
        <v>530</v>
      </c>
      <c r="F209" s="798"/>
      <c r="G209" s="397"/>
      <c r="H209" s="397"/>
      <c r="I209" s="397"/>
      <c r="J209" s="397"/>
      <c r="K209" s="398"/>
      <c r="L209" s="303"/>
    </row>
    <row r="210" spans="1:12" s="304" customFormat="1" ht="15" customHeight="1" outlineLevel="1">
      <c r="B210" s="298"/>
      <c r="C210" s="749"/>
      <c r="D210" s="389"/>
      <c r="E210" s="797" t="s">
        <v>531</v>
      </c>
      <c r="F210" s="798"/>
      <c r="G210" s="397"/>
      <c r="H210" s="397"/>
      <c r="I210" s="397"/>
      <c r="J210" s="397"/>
      <c r="K210" s="398"/>
      <c r="L210" s="303"/>
    </row>
    <row r="211" spans="1:12" s="304" customFormat="1" ht="15" customHeight="1" outlineLevel="1">
      <c r="B211" s="298"/>
      <c r="C211" s="749"/>
      <c r="D211" s="389"/>
      <c r="E211" s="797" t="s">
        <v>532</v>
      </c>
      <c r="F211" s="798"/>
      <c r="G211" s="397"/>
      <c r="H211" s="397"/>
      <c r="I211" s="397"/>
      <c r="J211" s="397"/>
      <c r="K211" s="398"/>
      <c r="L211" s="303"/>
    </row>
    <row r="212" spans="1:12" s="277" customFormat="1" ht="15" customHeight="1">
      <c r="B212" s="294"/>
      <c r="C212" s="749"/>
      <c r="D212" s="769" t="s">
        <v>533</v>
      </c>
      <c r="E212" s="770"/>
      <c r="F212" s="771"/>
      <c r="G212" s="308">
        <f>SUM(G213:G215)-G216</f>
        <v>0</v>
      </c>
      <c r="H212" s="308">
        <f t="shared" ref="H212:K212" si="6">SUM(H213:H215)-H216</f>
        <v>0</v>
      </c>
      <c r="I212" s="308">
        <f t="shared" si="6"/>
        <v>0</v>
      </c>
      <c r="J212" s="308">
        <f t="shared" si="6"/>
        <v>0</v>
      </c>
      <c r="K212" s="309">
        <f t="shared" si="6"/>
        <v>0</v>
      </c>
      <c r="L212" s="276"/>
    </row>
    <row r="213" spans="1:12" s="304" customFormat="1" ht="13.5" customHeight="1" outlineLevel="1">
      <c r="B213" s="298"/>
      <c r="C213" s="749"/>
      <c r="D213" s="299"/>
      <c r="E213" s="772" t="s">
        <v>534</v>
      </c>
      <c r="F213" s="773"/>
      <c r="G213" s="395"/>
      <c r="H213" s="395"/>
      <c r="I213" s="395"/>
      <c r="J213" s="395"/>
      <c r="K213" s="396"/>
      <c r="L213" s="303"/>
    </row>
    <row r="214" spans="1:12" s="304" customFormat="1" ht="13.5" customHeight="1" outlineLevel="1">
      <c r="B214" s="298"/>
      <c r="C214" s="749"/>
      <c r="E214" s="774" t="s">
        <v>535</v>
      </c>
      <c r="F214" s="775"/>
      <c r="G214" s="397"/>
      <c r="H214" s="397"/>
      <c r="I214" s="397"/>
      <c r="J214" s="397"/>
      <c r="K214" s="398"/>
      <c r="L214" s="303"/>
    </row>
    <row r="215" spans="1:12" s="304" customFormat="1" ht="13.5" customHeight="1" outlineLevel="1">
      <c r="B215" s="298"/>
      <c r="C215" s="749"/>
      <c r="E215" s="774" t="s">
        <v>482</v>
      </c>
      <c r="F215" s="775"/>
      <c r="G215" s="397"/>
      <c r="H215" s="397"/>
      <c r="I215" s="397"/>
      <c r="J215" s="397"/>
      <c r="K215" s="398"/>
      <c r="L215" s="303"/>
    </row>
    <row r="216" spans="1:12" s="304" customFormat="1" ht="13.5" customHeight="1" outlineLevel="1">
      <c r="B216" s="298"/>
      <c r="C216" s="749"/>
      <c r="E216" s="793" t="s">
        <v>536</v>
      </c>
      <c r="F216" s="794"/>
      <c r="G216" s="397"/>
      <c r="H216" s="397"/>
      <c r="I216" s="397"/>
      <c r="J216" s="397"/>
      <c r="K216" s="398"/>
      <c r="L216" s="303"/>
    </row>
    <row r="217" spans="1:12" s="277" customFormat="1" ht="15" customHeight="1">
      <c r="A217" s="304"/>
      <c r="B217" s="294"/>
      <c r="C217" s="749"/>
      <c r="D217" s="769" t="s">
        <v>537</v>
      </c>
      <c r="E217" s="770"/>
      <c r="F217" s="771"/>
      <c r="G217" s="393"/>
      <c r="H217" s="393"/>
      <c r="I217" s="393"/>
      <c r="J217" s="393"/>
      <c r="K217" s="394"/>
      <c r="L217" s="276"/>
    </row>
    <row r="218" spans="1:12" s="277" customFormat="1" ht="15" customHeight="1">
      <c r="B218" s="294"/>
      <c r="C218" s="749"/>
      <c r="D218" s="769" t="s">
        <v>538</v>
      </c>
      <c r="E218" s="770"/>
      <c r="F218" s="771"/>
      <c r="G218" s="308">
        <f>SUM(G219,G223)</f>
        <v>0</v>
      </c>
      <c r="H218" s="308">
        <f>SUM(H219,H223)</f>
        <v>0</v>
      </c>
      <c r="I218" s="308">
        <f>SUM(I219,I223)</f>
        <v>0</v>
      </c>
      <c r="J218" s="308">
        <f>SUM(J219,J223)</f>
        <v>0</v>
      </c>
      <c r="K218" s="309">
        <f>SUM(K219,K223)</f>
        <v>0</v>
      </c>
      <c r="L218" s="276"/>
    </row>
    <row r="219" spans="1:12" s="304" customFormat="1" ht="13.5" customHeight="1" outlineLevel="1">
      <c r="A219" s="277"/>
      <c r="B219" s="298"/>
      <c r="C219" s="749"/>
      <c r="D219" s="299"/>
      <c r="E219" s="772" t="s">
        <v>482</v>
      </c>
      <c r="F219" s="773"/>
      <c r="G219" s="403">
        <f>SUM(G220:G222)</f>
        <v>0</v>
      </c>
      <c r="H219" s="403">
        <f>SUM(H220:H222)</f>
        <v>0</v>
      </c>
      <c r="I219" s="403">
        <f>SUM(I220:I222)</f>
        <v>0</v>
      </c>
      <c r="J219" s="403">
        <f>SUM(J220:J222)</f>
        <v>0</v>
      </c>
      <c r="K219" s="404">
        <f>SUM(K220:K222)</f>
        <v>0</v>
      </c>
      <c r="L219" s="303"/>
    </row>
    <row r="220" spans="1:12" s="304" customFormat="1" ht="13.5" customHeight="1" outlineLevel="1">
      <c r="A220" s="277"/>
      <c r="B220" s="298"/>
      <c r="C220" s="749"/>
      <c r="E220" s="387"/>
      <c r="F220" s="388" t="s">
        <v>515</v>
      </c>
      <c r="G220" s="403"/>
      <c r="H220" s="403"/>
      <c r="I220" s="403"/>
      <c r="J220" s="403"/>
      <c r="K220" s="404"/>
      <c r="L220" s="303"/>
    </row>
    <row r="221" spans="1:12" s="304" customFormat="1" ht="13.5" customHeight="1" outlineLevel="1">
      <c r="A221" s="277"/>
      <c r="B221" s="298"/>
      <c r="C221" s="749"/>
      <c r="E221" s="389"/>
      <c r="F221" s="390" t="s">
        <v>516</v>
      </c>
      <c r="G221" s="405"/>
      <c r="H221" s="405"/>
      <c r="I221" s="405"/>
      <c r="J221" s="405"/>
      <c r="K221" s="406"/>
      <c r="L221" s="303"/>
    </row>
    <row r="222" spans="1:12" s="304" customFormat="1" ht="13.5" customHeight="1" outlineLevel="1">
      <c r="A222" s="277"/>
      <c r="B222" s="298"/>
      <c r="C222" s="749"/>
      <c r="E222" s="389"/>
      <c r="F222" s="390" t="s">
        <v>517</v>
      </c>
      <c r="G222" s="405"/>
      <c r="H222" s="405"/>
      <c r="I222" s="405"/>
      <c r="J222" s="405"/>
      <c r="K222" s="406"/>
      <c r="L222" s="303"/>
    </row>
    <row r="223" spans="1:12" s="304" customFormat="1" ht="13.5" customHeight="1" outlineLevel="1">
      <c r="B223" s="298"/>
      <c r="C223" s="749"/>
      <c r="E223" s="774" t="s">
        <v>11</v>
      </c>
      <c r="F223" s="775"/>
      <c r="G223" s="306"/>
      <c r="H223" s="306"/>
      <c r="I223" s="306"/>
      <c r="J223" s="306"/>
      <c r="K223" s="307"/>
      <c r="L223" s="303"/>
    </row>
    <row r="224" spans="1:12" s="277" customFormat="1" ht="15" customHeight="1" thickBot="1">
      <c r="A224" s="304"/>
      <c r="B224" s="294"/>
      <c r="C224" s="788"/>
      <c r="D224" s="769" t="s">
        <v>539</v>
      </c>
      <c r="E224" s="770"/>
      <c r="F224" s="771"/>
      <c r="G224" s="401"/>
      <c r="H224" s="401"/>
      <c r="I224" s="401"/>
      <c r="J224" s="401"/>
      <c r="K224" s="407"/>
      <c r="L224" s="276"/>
    </row>
    <row r="225" spans="1:12" ht="16.5" customHeight="1" thickBot="1">
      <c r="A225" s="277"/>
      <c r="B225" s="267"/>
      <c r="C225" s="776" t="s">
        <v>17</v>
      </c>
      <c r="D225" s="777"/>
      <c r="E225" s="777"/>
      <c r="F225" s="778" t="s">
        <v>523</v>
      </c>
      <c r="G225" s="314">
        <f>SUM(G200,G207,G212,G217:G218,G224)</f>
        <v>0</v>
      </c>
      <c r="H225" s="314">
        <f>SUM(H200,H207,H212,H217:H218,H224)</f>
        <v>0</v>
      </c>
      <c r="I225" s="314">
        <f>SUM(I200,I207,I212,I217:I218,I224)</f>
        <v>0</v>
      </c>
      <c r="J225" s="314">
        <f>SUM(J200,J207,J212,J217:J218,J224)</f>
        <v>0</v>
      </c>
      <c r="K225" s="315">
        <f>SUM(K200,K207,K212,K217:K218,K224)</f>
        <v>0</v>
      </c>
      <c r="L225" s="263"/>
    </row>
    <row r="226" spans="1:12" ht="16.5" customHeight="1" thickBot="1">
      <c r="A226" s="277"/>
      <c r="B226" s="267"/>
      <c r="C226" s="779" t="s">
        <v>540</v>
      </c>
      <c r="D226" s="780"/>
      <c r="E226" s="780"/>
      <c r="F226" s="780" t="s">
        <v>540</v>
      </c>
      <c r="G226" s="379">
        <f>SUM(G197,G225)</f>
        <v>0</v>
      </c>
      <c r="H226" s="379">
        <f>SUM(H197,H225)</f>
        <v>0</v>
      </c>
      <c r="I226" s="379">
        <f>SUM(I197,I225)</f>
        <v>0</v>
      </c>
      <c r="J226" s="379">
        <f>SUM(J197,J225)</f>
        <v>0</v>
      </c>
      <c r="K226" s="380">
        <f>SUM(K197,K225)</f>
        <v>0</v>
      </c>
      <c r="L226" s="263"/>
    </row>
    <row r="227" spans="1:12" ht="13.5" customHeight="1">
      <c r="B227" s="267"/>
      <c r="F227" s="408"/>
      <c r="G227" s="409"/>
      <c r="H227" s="410"/>
      <c r="I227" s="410"/>
      <c r="J227" s="410"/>
      <c r="K227" s="410"/>
      <c r="L227" s="263"/>
    </row>
    <row r="228" spans="1:12" s="304" customFormat="1" ht="15" customHeight="1">
      <c r="B228" s="298"/>
      <c r="C228" s="761" t="s">
        <v>541</v>
      </c>
      <c r="D228" s="762"/>
      <c r="E228" s="762"/>
      <c r="F228" s="762"/>
      <c r="G228" s="411">
        <f>G165-G226</f>
        <v>0</v>
      </c>
      <c r="H228" s="411">
        <f>H165-H226</f>
        <v>0</v>
      </c>
      <c r="I228" s="411">
        <f>I165-I226</f>
        <v>0</v>
      </c>
      <c r="J228" s="411">
        <f>J165-J226</f>
        <v>0</v>
      </c>
      <c r="K228" s="412">
        <f>K165-K226</f>
        <v>0</v>
      </c>
      <c r="L228" s="303"/>
    </row>
    <row r="229" spans="1:12" s="367" customFormat="1" ht="13.5" customHeight="1" thickBot="1">
      <c r="A229" s="277"/>
      <c r="B229" s="267"/>
      <c r="C229" s="258"/>
      <c r="D229" s="258"/>
      <c r="E229" s="258"/>
      <c r="F229" s="413"/>
      <c r="G229" s="414"/>
      <c r="H229" s="415"/>
      <c r="I229" s="415"/>
      <c r="J229" s="415"/>
      <c r="K229" s="415"/>
      <c r="L229" s="263"/>
    </row>
    <row r="230" spans="1:12" s="367" customFormat="1" ht="20.25" thickBot="1">
      <c r="A230" s="258"/>
      <c r="B230" s="267"/>
      <c r="C230" s="763" t="s">
        <v>18</v>
      </c>
      <c r="D230" s="764"/>
      <c r="E230" s="764"/>
      <c r="F230" s="764"/>
      <c r="G230" s="764"/>
      <c r="H230" s="764"/>
      <c r="I230" s="764"/>
      <c r="J230" s="764"/>
      <c r="K230" s="765"/>
      <c r="L230" s="263"/>
    </row>
    <row r="231" spans="1:12" s="367" customFormat="1" ht="16.5" customHeight="1" thickBot="1">
      <c r="A231" s="258"/>
      <c r="B231" s="267"/>
      <c r="C231" s="766" t="s">
        <v>0</v>
      </c>
      <c r="D231" s="767"/>
      <c r="E231" s="767"/>
      <c r="F231" s="768" t="s">
        <v>15</v>
      </c>
      <c r="G231" s="356" t="str">
        <f>G6</f>
        <v>-</v>
      </c>
      <c r="H231" s="356" t="str">
        <f>H6</f>
        <v>-</v>
      </c>
      <c r="I231" s="356" t="str">
        <f>I6</f>
        <v>-</v>
      </c>
      <c r="J231" s="356">
        <f>J6</f>
        <v>0</v>
      </c>
      <c r="K231" s="357">
        <f>K6</f>
        <v>366</v>
      </c>
      <c r="L231" s="263"/>
    </row>
    <row r="232" spans="1:12" s="418" customFormat="1" ht="16.5">
      <c r="A232" s="258"/>
      <c r="B232" s="416"/>
      <c r="C232" s="752" t="s">
        <v>542</v>
      </c>
      <c r="D232" s="753"/>
      <c r="E232" s="753"/>
      <c r="F232" s="753"/>
      <c r="G232" s="753"/>
      <c r="H232" s="753"/>
      <c r="I232" s="753"/>
      <c r="J232" s="753"/>
      <c r="K232" s="754"/>
      <c r="L232" s="417"/>
    </row>
    <row r="233" spans="1:12" s="367" customFormat="1" ht="15" customHeight="1">
      <c r="A233" s="419"/>
      <c r="B233" s="294"/>
      <c r="C233" s="755" t="s">
        <v>543</v>
      </c>
      <c r="D233" s="756"/>
      <c r="E233" s="756"/>
      <c r="F233" s="757"/>
      <c r="G233" s="420"/>
      <c r="H233" s="421" t="str">
        <f>IFERROR((H24-G24)/G24,"-")</f>
        <v>-</v>
      </c>
      <c r="I233" s="421" t="str">
        <f>IFERROR((I24-H24)/H24,"-")</f>
        <v>-</v>
      </c>
      <c r="J233" s="421" t="str">
        <f>IFERROR((J24-I24)/I24,"-")</f>
        <v>-</v>
      </c>
      <c r="K233" s="422" t="str">
        <f>IFERROR((K24-J24)/J24,"-")</f>
        <v>-</v>
      </c>
      <c r="L233" s="276"/>
    </row>
    <row r="234" spans="1:12" s="367" customFormat="1" ht="15" customHeight="1">
      <c r="A234" s="277"/>
      <c r="B234" s="294"/>
      <c r="C234" s="755" t="s">
        <v>544</v>
      </c>
      <c r="D234" s="756"/>
      <c r="E234" s="756"/>
      <c r="F234" s="757"/>
      <c r="G234" s="420"/>
      <c r="H234" s="421" t="str">
        <f>IFERROR(H56/G56-1,"-")</f>
        <v>-</v>
      </c>
      <c r="I234" s="421" t="str">
        <f>IFERROR(I56/H56-1,"-")</f>
        <v>-</v>
      </c>
      <c r="J234" s="421" t="str">
        <f>IFERROR(J56/I56-1,"-")</f>
        <v>-</v>
      </c>
      <c r="K234" s="422" t="str">
        <f>IFERROR(K56/J56-1,"-")</f>
        <v>-</v>
      </c>
      <c r="L234" s="276"/>
    </row>
    <row r="235" spans="1:12" s="367" customFormat="1" ht="15" customHeight="1">
      <c r="A235" s="277"/>
      <c r="B235" s="294"/>
      <c r="C235" s="755" t="s">
        <v>545</v>
      </c>
      <c r="D235" s="756"/>
      <c r="E235" s="756"/>
      <c r="F235" s="757"/>
      <c r="G235" s="420"/>
      <c r="H235" s="421" t="str">
        <f>IFERROR((H93-G93)/G93,"-")</f>
        <v>-</v>
      </c>
      <c r="I235" s="421" t="str">
        <f>IFERROR((I93-H93)/H93,"-")</f>
        <v>-</v>
      </c>
      <c r="J235" s="421" t="str">
        <f>IFERROR((J93-I93)/I93,"-")</f>
        <v>-</v>
      </c>
      <c r="K235" s="422" t="str">
        <f>IFERROR((K93-J93)/J93,"-")</f>
        <v>-</v>
      </c>
      <c r="L235" s="276"/>
    </row>
    <row r="236" spans="1:12" ht="7.5" customHeight="1" thickBot="1">
      <c r="A236" s="277"/>
      <c r="B236" s="267"/>
      <c r="C236" s="749"/>
      <c r="D236" s="750"/>
      <c r="E236" s="750"/>
      <c r="F236" s="750"/>
      <c r="G236" s="750"/>
      <c r="H236" s="750"/>
      <c r="I236" s="750"/>
      <c r="J236" s="750"/>
      <c r="K236" s="751"/>
      <c r="L236" s="263"/>
    </row>
    <row r="237" spans="1:12" s="418" customFormat="1" ht="16.5">
      <c r="A237" s="258"/>
      <c r="B237" s="416"/>
      <c r="C237" s="752" t="s">
        <v>546</v>
      </c>
      <c r="D237" s="753"/>
      <c r="E237" s="753"/>
      <c r="F237" s="753"/>
      <c r="G237" s="753"/>
      <c r="H237" s="753"/>
      <c r="I237" s="753"/>
      <c r="J237" s="753"/>
      <c r="K237" s="754"/>
      <c r="L237" s="417"/>
    </row>
    <row r="238" spans="1:12" s="367" customFormat="1" ht="15" customHeight="1">
      <c r="A238" s="419"/>
      <c r="B238" s="294"/>
      <c r="C238" s="743" t="s">
        <v>547</v>
      </c>
      <c r="D238" s="744"/>
      <c r="E238" s="744"/>
      <c r="F238" s="745"/>
      <c r="G238" s="421" t="str">
        <f>IFERROR(G56/G24,"-")</f>
        <v>-</v>
      </c>
      <c r="H238" s="421" t="str">
        <f>IFERROR(H56/H24,"-")</f>
        <v>-</v>
      </c>
      <c r="I238" s="421" t="str">
        <f>IFERROR(I56/I24,"-")</f>
        <v>-</v>
      </c>
      <c r="J238" s="421" t="str">
        <f>IFERROR(J56/J24,"-")</f>
        <v>-</v>
      </c>
      <c r="K238" s="422" t="str">
        <f>IFERROR(K56/K24,"-")</f>
        <v>-</v>
      </c>
      <c r="L238" s="276"/>
    </row>
    <row r="239" spans="1:12" s="367" customFormat="1" ht="15" customHeight="1">
      <c r="A239" s="277"/>
      <c r="B239" s="294"/>
      <c r="C239" s="758" t="s">
        <v>548</v>
      </c>
      <c r="D239" s="759"/>
      <c r="E239" s="759"/>
      <c r="F239" s="760"/>
      <c r="G239" s="421" t="str">
        <f>IFERROR((G93-G74)/G24,"-")</f>
        <v>-</v>
      </c>
      <c r="H239" s="421" t="str">
        <f>IFERROR((H93-H74)/H24,"-")</f>
        <v>-</v>
      </c>
      <c r="I239" s="421" t="str">
        <f>IFERROR((I93-I74)/I24,"-")</f>
        <v>-</v>
      </c>
      <c r="J239" s="421" t="str">
        <f>IFERROR((J93-J74)/J24,"-")</f>
        <v>-</v>
      </c>
      <c r="K239" s="422" t="str">
        <f>IFERROR((K93-K74)/K24,"-")</f>
        <v>-</v>
      </c>
      <c r="L239" s="276"/>
    </row>
    <row r="240" spans="1:12" s="367" customFormat="1" ht="15" customHeight="1">
      <c r="A240" s="277"/>
      <c r="B240" s="294"/>
      <c r="C240" s="743" t="s">
        <v>549</v>
      </c>
      <c r="D240" s="744"/>
      <c r="E240" s="744"/>
      <c r="F240" s="745"/>
      <c r="G240" s="421" t="str">
        <f>IFERROR((G101-G74)/G24,"-")</f>
        <v>-</v>
      </c>
      <c r="H240" s="421" t="str">
        <f>IFERROR((H101-H74)/H24,"-")</f>
        <v>-</v>
      </c>
      <c r="I240" s="421" t="str">
        <f>IFERROR((I101-I74)/I24,"-")</f>
        <v>-</v>
      </c>
      <c r="J240" s="421" t="str">
        <f>IFERROR((J101-J74)/J24,"-")</f>
        <v>-</v>
      </c>
      <c r="K240" s="422" t="str">
        <f>IFERROR((K101-K74)/K24,"-")</f>
        <v>-</v>
      </c>
      <c r="L240" s="276"/>
    </row>
    <row r="241" spans="1:12" s="367" customFormat="1" ht="15" customHeight="1">
      <c r="A241" s="277"/>
      <c r="B241" s="294"/>
      <c r="C241" s="743" t="s">
        <v>550</v>
      </c>
      <c r="D241" s="744"/>
      <c r="E241" s="744"/>
      <c r="F241" s="745"/>
      <c r="G241" s="421" t="str">
        <f>IFERROR(G66/(G226-G164),"-")</f>
        <v>-</v>
      </c>
      <c r="H241" s="421" t="str">
        <f>IFERROR(H66/(H226-H164),"-")</f>
        <v>-</v>
      </c>
      <c r="I241" s="421" t="str">
        <f>IFERROR(I66/(I226-I164),"-")</f>
        <v>-</v>
      </c>
      <c r="J241" s="421" t="str">
        <f>IFERROR(J66/(J226-J164),"-")</f>
        <v>-</v>
      </c>
      <c r="K241" s="422" t="str">
        <f>IFERROR(K66/(K226-K164),"-")</f>
        <v>-</v>
      </c>
      <c r="L241" s="276"/>
    </row>
    <row r="242" spans="1:12" s="367" customFormat="1" ht="15" customHeight="1">
      <c r="A242" s="277"/>
      <c r="B242" s="294"/>
      <c r="C242" s="743" t="s">
        <v>551</v>
      </c>
      <c r="D242" s="744"/>
      <c r="E242" s="744"/>
      <c r="F242" s="745"/>
      <c r="G242" s="421" t="str">
        <f>IFERROR(G93/G121,"-")</f>
        <v>-</v>
      </c>
      <c r="H242" s="421" t="str">
        <f>IFERROR(H93/H121,"-")</f>
        <v>-</v>
      </c>
      <c r="I242" s="421" t="str">
        <f>IFERROR(I93/I121,"-")</f>
        <v>-</v>
      </c>
      <c r="J242" s="421" t="str">
        <f>IFERROR(J93/J121,"-")</f>
        <v>-</v>
      </c>
      <c r="K242" s="422" t="str">
        <f>IFERROR(K93/K121,"-")</f>
        <v>-</v>
      </c>
      <c r="L242" s="276"/>
    </row>
    <row r="243" spans="1:12" s="367" customFormat="1" ht="15" customHeight="1">
      <c r="A243" s="277"/>
      <c r="B243" s="294"/>
      <c r="C243" s="743" t="s">
        <v>552</v>
      </c>
      <c r="D243" s="744"/>
      <c r="E243" s="744"/>
      <c r="F243" s="745"/>
      <c r="G243" s="421" t="str">
        <f>IFERROR(G93/G226,"-")</f>
        <v>-</v>
      </c>
      <c r="H243" s="421" t="str">
        <f>IFERROR(H93/H226,"-")</f>
        <v>-</v>
      </c>
      <c r="I243" s="421" t="str">
        <f>IFERROR(I93/I226,"-")</f>
        <v>-</v>
      </c>
      <c r="J243" s="421" t="str">
        <f>IFERROR(J93/J226,"-")</f>
        <v>-</v>
      </c>
      <c r="K243" s="422" t="str">
        <f>IFERROR(K93/K226,"-")</f>
        <v>-</v>
      </c>
      <c r="L243" s="276"/>
    </row>
    <row r="244" spans="1:12" ht="7.5" customHeight="1" thickBot="1">
      <c r="A244" s="277"/>
      <c r="B244" s="267"/>
      <c r="C244" s="749"/>
      <c r="D244" s="750"/>
      <c r="E244" s="750"/>
      <c r="F244" s="750"/>
      <c r="G244" s="750"/>
      <c r="H244" s="750"/>
      <c r="I244" s="750"/>
      <c r="J244" s="750"/>
      <c r="K244" s="751"/>
      <c r="L244" s="263"/>
    </row>
    <row r="245" spans="1:12" s="418" customFormat="1" ht="16.5">
      <c r="A245" s="258"/>
      <c r="B245" s="416"/>
      <c r="C245" s="752" t="s">
        <v>553</v>
      </c>
      <c r="D245" s="753"/>
      <c r="E245" s="753"/>
      <c r="F245" s="753"/>
      <c r="G245" s="753"/>
      <c r="H245" s="753"/>
      <c r="I245" s="753"/>
      <c r="J245" s="753"/>
      <c r="K245" s="754"/>
      <c r="L245" s="417"/>
    </row>
    <row r="246" spans="1:12" s="367" customFormat="1" ht="15" customHeight="1">
      <c r="A246" s="419"/>
      <c r="B246" s="294"/>
      <c r="C246" s="743" t="s">
        <v>554</v>
      </c>
      <c r="D246" s="744"/>
      <c r="E246" s="744"/>
      <c r="F246" s="745"/>
      <c r="G246" s="423" t="str">
        <f>IFERROR(G225/G164,"-")</f>
        <v>-</v>
      </c>
      <c r="H246" s="423" t="str">
        <f>IFERROR(H225/H164,"-")</f>
        <v>-</v>
      </c>
      <c r="I246" s="423" t="str">
        <f>IFERROR(I225/I164,"-")</f>
        <v>-</v>
      </c>
      <c r="J246" s="423" t="str">
        <f>IFERROR(J225/J164,"-")</f>
        <v>-</v>
      </c>
      <c r="K246" s="424" t="str">
        <f>IFERROR(K225/K164,"-")</f>
        <v>-</v>
      </c>
      <c r="L246" s="276"/>
    </row>
    <row r="247" spans="1:12" s="367" customFormat="1" ht="15" customHeight="1">
      <c r="A247" s="277"/>
      <c r="B247" s="294"/>
      <c r="C247" s="743" t="s">
        <v>555</v>
      </c>
      <c r="D247" s="744"/>
      <c r="E247" s="744"/>
      <c r="F247" s="745"/>
      <c r="G247" s="423">
        <f>G225-G164</f>
        <v>0</v>
      </c>
      <c r="H247" s="423">
        <f>H225-H164</f>
        <v>0</v>
      </c>
      <c r="I247" s="423">
        <f>I225-I164</f>
        <v>0</v>
      </c>
      <c r="J247" s="423">
        <f>J225-J164</f>
        <v>0</v>
      </c>
      <c r="K247" s="424">
        <f>K225-K164</f>
        <v>0</v>
      </c>
      <c r="L247" s="276"/>
    </row>
    <row r="248" spans="1:12" s="367" customFormat="1" ht="15" customHeight="1">
      <c r="A248" s="277"/>
      <c r="B248" s="294"/>
      <c r="C248" s="743" t="s">
        <v>556</v>
      </c>
      <c r="D248" s="744"/>
      <c r="E248" s="744"/>
      <c r="F248" s="745"/>
      <c r="G248" s="423" t="str">
        <f>IFERROR((G24/G247),"-")</f>
        <v>-</v>
      </c>
      <c r="H248" s="423" t="str">
        <f>IFERROR((H24/H247),"-")</f>
        <v>-</v>
      </c>
      <c r="I248" s="423" t="str">
        <f>IFERROR((I24/I247),"-")</f>
        <v>-</v>
      </c>
      <c r="J248" s="423" t="str">
        <f>IFERROR((J24/J247),"-")</f>
        <v>-</v>
      </c>
      <c r="K248" s="424" t="str">
        <f>IFERROR((K24/K247),"-")</f>
        <v>-</v>
      </c>
      <c r="L248" s="276"/>
    </row>
    <row r="249" spans="1:12" s="367" customFormat="1" ht="15" customHeight="1">
      <c r="A249" s="277"/>
      <c r="B249" s="294"/>
      <c r="C249" s="743" t="s">
        <v>19</v>
      </c>
      <c r="D249" s="744"/>
      <c r="E249" s="744"/>
      <c r="F249" s="745"/>
      <c r="G249" s="423" t="str">
        <f>IFERROR((G225-G224-G207)/G164,"-")</f>
        <v>-</v>
      </c>
      <c r="H249" s="423" t="str">
        <f>IFERROR((H225-H224-H207)/H164,"-")</f>
        <v>-</v>
      </c>
      <c r="I249" s="423" t="str">
        <f>IFERROR((I225-I224-I207)/I164,"-")</f>
        <v>-</v>
      </c>
      <c r="J249" s="423" t="str">
        <f>IFERROR((J225-J224-J207)/J164,"-")</f>
        <v>-</v>
      </c>
      <c r="K249" s="424" t="str">
        <f>IFERROR((K225-K224-K207)/K164,"-")</f>
        <v>-</v>
      </c>
      <c r="L249" s="276"/>
    </row>
    <row r="250" spans="1:12" ht="7.5" customHeight="1" thickBot="1">
      <c r="A250" s="277"/>
      <c r="B250" s="267"/>
      <c r="C250" s="749"/>
      <c r="D250" s="750"/>
      <c r="E250" s="750"/>
      <c r="F250" s="750"/>
      <c r="G250" s="750"/>
      <c r="H250" s="750"/>
      <c r="I250" s="750"/>
      <c r="J250" s="750"/>
      <c r="K250" s="751"/>
      <c r="L250" s="263"/>
    </row>
    <row r="251" spans="1:12" s="418" customFormat="1" ht="16.5">
      <c r="A251" s="258"/>
      <c r="B251" s="416"/>
      <c r="C251" s="752" t="s">
        <v>557</v>
      </c>
      <c r="D251" s="753"/>
      <c r="E251" s="753"/>
      <c r="F251" s="753"/>
      <c r="G251" s="753"/>
      <c r="H251" s="753"/>
      <c r="I251" s="753"/>
      <c r="J251" s="753"/>
      <c r="K251" s="754"/>
      <c r="L251" s="417"/>
    </row>
    <row r="252" spans="1:12" s="367" customFormat="1" ht="15" customHeight="1">
      <c r="A252" s="419"/>
      <c r="B252" s="294"/>
      <c r="C252" s="743" t="s">
        <v>558</v>
      </c>
      <c r="D252" s="744"/>
      <c r="E252" s="744"/>
      <c r="F252" s="745"/>
      <c r="G252" s="423" t="str">
        <f>IFERROR((G27/G207),"-")</f>
        <v>-</v>
      </c>
      <c r="H252" s="423" t="str">
        <f>IFERROR((H27/H207),"-")</f>
        <v>-</v>
      </c>
      <c r="I252" s="423" t="str">
        <f>IFERROR((I27/I207),"-")</f>
        <v>-</v>
      </c>
      <c r="J252" s="423" t="str">
        <f>IFERROR((J27/J207),"-")</f>
        <v>-</v>
      </c>
      <c r="K252" s="424" t="str">
        <f>IFERROR((K27/K207),"-")</f>
        <v>-</v>
      </c>
      <c r="L252" s="276"/>
    </row>
    <row r="253" spans="1:12" s="367" customFormat="1" ht="15" customHeight="1">
      <c r="A253" s="277"/>
      <c r="B253" s="294"/>
      <c r="C253" s="743" t="s">
        <v>559</v>
      </c>
      <c r="D253" s="744"/>
      <c r="E253" s="744"/>
      <c r="F253" s="745"/>
      <c r="G253" s="423" t="str">
        <f>IFERROR(365/G252,"-")</f>
        <v>-</v>
      </c>
      <c r="H253" s="423" t="str">
        <f>IFERROR(365/H252,"-")</f>
        <v>-</v>
      </c>
      <c r="I253" s="423" t="str">
        <f>IFERROR(365/I252,"-")</f>
        <v>-</v>
      </c>
      <c r="J253" s="423" t="str">
        <f>IFERROR(365/J252,"-")</f>
        <v>-</v>
      </c>
      <c r="K253" s="424" t="str">
        <f>IFERROR(365/K252,"-")</f>
        <v>-</v>
      </c>
      <c r="L253" s="276"/>
    </row>
    <row r="254" spans="1:12" s="367" customFormat="1" ht="15" customHeight="1">
      <c r="A254" s="277"/>
      <c r="B254" s="294"/>
      <c r="C254" s="743" t="s">
        <v>560</v>
      </c>
      <c r="D254" s="744"/>
      <c r="E254" s="744"/>
      <c r="F254" s="745"/>
      <c r="G254" s="423" t="str">
        <f>IFERROR(G24/G212,"-")</f>
        <v>-</v>
      </c>
      <c r="H254" s="423" t="str">
        <f>IFERROR(H24/H212,"-")</f>
        <v>-</v>
      </c>
      <c r="I254" s="423" t="str">
        <f>IFERROR(I24/I212,"-")</f>
        <v>-</v>
      </c>
      <c r="J254" s="423" t="str">
        <f>IFERROR(J24/J212,"-")</f>
        <v>-</v>
      </c>
      <c r="K254" s="424" t="str">
        <f>IFERROR(K24/K212,"-")</f>
        <v>-</v>
      </c>
      <c r="L254" s="276"/>
    </row>
    <row r="255" spans="1:12" s="367" customFormat="1" ht="15" customHeight="1">
      <c r="A255" s="277"/>
      <c r="B255" s="294"/>
      <c r="C255" s="743" t="s">
        <v>561</v>
      </c>
      <c r="D255" s="744"/>
      <c r="E255" s="744"/>
      <c r="F255" s="745"/>
      <c r="G255" s="423" t="str">
        <f>IFERROR(365/G254,"-")</f>
        <v>-</v>
      </c>
      <c r="H255" s="423" t="str">
        <f>IFERROR(365/H254,"-")</f>
        <v>-</v>
      </c>
      <c r="I255" s="423" t="str">
        <f>IFERROR(365/I254,"-")</f>
        <v>-</v>
      </c>
      <c r="J255" s="423" t="str">
        <f>IFERROR(365/J254,"-")</f>
        <v>-</v>
      </c>
      <c r="K255" s="424" t="str">
        <f>IFERROR(365/K254,"-")</f>
        <v>-</v>
      </c>
      <c r="L255" s="276"/>
    </row>
    <row r="256" spans="1:12" s="367" customFormat="1" ht="15" customHeight="1">
      <c r="A256" s="277"/>
      <c r="B256" s="294"/>
      <c r="C256" s="743" t="s">
        <v>562</v>
      </c>
      <c r="D256" s="744"/>
      <c r="E256" s="744"/>
      <c r="F256" s="745"/>
      <c r="G256" s="423" t="str">
        <f>IFERROR((G27+G39)/G154,"-")</f>
        <v>-</v>
      </c>
      <c r="H256" s="423" t="str">
        <f>IFERROR((H27+H39)/H154,"-")</f>
        <v>-</v>
      </c>
      <c r="I256" s="423" t="str">
        <f>IFERROR((I27+I39)/I154,"-")</f>
        <v>-</v>
      </c>
      <c r="J256" s="423" t="str">
        <f>IFERROR((J27+J39)/J154,"-")</f>
        <v>-</v>
      </c>
      <c r="K256" s="424" t="str">
        <f>IFERROR((K27+K39)/K154,"-")</f>
        <v>-</v>
      </c>
      <c r="L256" s="276"/>
    </row>
    <row r="257" spans="1:12" s="367" customFormat="1" ht="15" customHeight="1">
      <c r="A257" s="277"/>
      <c r="B257" s="294"/>
      <c r="C257" s="743" t="s">
        <v>563</v>
      </c>
      <c r="D257" s="744"/>
      <c r="E257" s="744"/>
      <c r="F257" s="745"/>
      <c r="G257" s="423" t="str">
        <f>IFERROR(365/G256,"-")</f>
        <v>-</v>
      </c>
      <c r="H257" s="423" t="str">
        <f>IFERROR(365/H256,"-")</f>
        <v>-</v>
      </c>
      <c r="I257" s="423" t="str">
        <f>IFERROR(365/I256,"-")</f>
        <v>-</v>
      </c>
      <c r="J257" s="423" t="str">
        <f>IFERROR(365/J256,"-")</f>
        <v>-</v>
      </c>
      <c r="K257" s="424" t="str">
        <f>IFERROR(365/K256,"-")</f>
        <v>-</v>
      </c>
      <c r="L257" s="276"/>
    </row>
    <row r="258" spans="1:12" s="367" customFormat="1" ht="15" customHeight="1">
      <c r="A258" s="277"/>
      <c r="B258" s="294"/>
      <c r="C258" s="743" t="s">
        <v>564</v>
      </c>
      <c r="D258" s="744"/>
      <c r="E258" s="744"/>
      <c r="F258" s="745"/>
      <c r="G258" s="423" t="str">
        <f>IFERROR(G253+G255-G257,"-")</f>
        <v>-</v>
      </c>
      <c r="H258" s="423" t="str">
        <f>IFERROR(H253+H255-H257,"-")</f>
        <v>-</v>
      </c>
      <c r="I258" s="423" t="str">
        <f>IFERROR(I253+I255-I257,"-")</f>
        <v>-</v>
      </c>
      <c r="J258" s="423" t="str">
        <f>IFERROR(J253+J255-J257,"-")</f>
        <v>-</v>
      </c>
      <c r="K258" s="424" t="str">
        <f>IFERROR(K253+K255-K257,"-")</f>
        <v>-</v>
      </c>
      <c r="L258" s="276"/>
    </row>
    <row r="259" spans="1:12" s="367" customFormat="1" ht="15" customHeight="1">
      <c r="A259" s="277"/>
      <c r="B259" s="294"/>
      <c r="C259" s="743" t="s">
        <v>565</v>
      </c>
      <c r="D259" s="744"/>
      <c r="E259" s="744"/>
      <c r="F259" s="745"/>
      <c r="G259" s="423" t="str">
        <f>IFERROR(G24/(G170-G174),"-")</f>
        <v>-</v>
      </c>
      <c r="H259" s="423" t="str">
        <f>IFERROR(H24/(H170-H174),"-")</f>
        <v>-</v>
      </c>
      <c r="I259" s="423" t="str">
        <f>IFERROR(I24/(I170-I174),"-")</f>
        <v>-</v>
      </c>
      <c r="J259" s="423" t="str">
        <f>IFERROR(J24/(J170-J174),"-")</f>
        <v>-</v>
      </c>
      <c r="K259" s="424" t="str">
        <f>IFERROR(K24/(K170-K174),"-")</f>
        <v>-</v>
      </c>
      <c r="L259" s="276"/>
    </row>
    <row r="260" spans="1:12" s="367" customFormat="1" ht="15" customHeight="1">
      <c r="A260" s="277"/>
      <c r="B260" s="294"/>
      <c r="C260" s="743" t="s">
        <v>566</v>
      </c>
      <c r="D260" s="744"/>
      <c r="E260" s="744"/>
      <c r="F260" s="745"/>
      <c r="G260" s="423" t="str">
        <f>IFERROR(G24/G226,"-")</f>
        <v>-</v>
      </c>
      <c r="H260" s="423" t="str">
        <f>IFERROR(H24/H226,"-")</f>
        <v>-</v>
      </c>
      <c r="I260" s="423" t="str">
        <f>IFERROR(I24/I226,"-")</f>
        <v>-</v>
      </c>
      <c r="J260" s="423" t="str">
        <f>IFERROR(J24/J226,"-")</f>
        <v>-</v>
      </c>
      <c r="K260" s="424" t="str">
        <f>IFERROR(K24/K226,"-")</f>
        <v>-</v>
      </c>
      <c r="L260" s="276"/>
    </row>
    <row r="261" spans="1:12" s="367" customFormat="1" ht="7.5" customHeight="1" thickBot="1">
      <c r="A261" s="277"/>
      <c r="B261" s="294"/>
      <c r="C261" s="749"/>
      <c r="D261" s="750"/>
      <c r="E261" s="750"/>
      <c r="F261" s="750"/>
      <c r="G261" s="750"/>
      <c r="H261" s="750"/>
      <c r="I261" s="750"/>
      <c r="J261" s="750"/>
      <c r="K261" s="751"/>
      <c r="L261" s="276"/>
    </row>
    <row r="262" spans="1:12" s="418" customFormat="1" ht="16.5">
      <c r="A262" s="277"/>
      <c r="B262" s="416"/>
      <c r="C262" s="752" t="s">
        <v>567</v>
      </c>
      <c r="D262" s="753"/>
      <c r="E262" s="753"/>
      <c r="F262" s="753"/>
      <c r="G262" s="753"/>
      <c r="H262" s="753"/>
      <c r="I262" s="753"/>
      <c r="J262" s="753"/>
      <c r="K262" s="754"/>
      <c r="L262" s="417"/>
    </row>
    <row r="263" spans="1:12" s="277" customFormat="1" ht="15" customHeight="1">
      <c r="A263" s="419"/>
      <c r="B263" s="294"/>
      <c r="C263" s="743" t="s">
        <v>568</v>
      </c>
      <c r="D263" s="744"/>
      <c r="E263" s="744"/>
      <c r="F263" s="745"/>
      <c r="G263" s="423" t="str">
        <f>IFERROR(G56/G68,"-")</f>
        <v>-</v>
      </c>
      <c r="H263" s="423" t="str">
        <f>IFERROR(H66/H68,"-")</f>
        <v>-</v>
      </c>
      <c r="I263" s="423" t="str">
        <f>IFERROR(I66/I68,"-")</f>
        <v>-</v>
      </c>
      <c r="J263" s="423" t="str">
        <f>IFERROR(J56/J68,"-")</f>
        <v>-</v>
      </c>
      <c r="K263" s="424" t="str">
        <f>IFERROR(K56/K68,"-")</f>
        <v>-</v>
      </c>
      <c r="L263" s="276"/>
    </row>
    <row r="264" spans="1:12" s="277" customFormat="1" ht="27.75" customHeight="1">
      <c r="B264" s="294"/>
      <c r="C264" s="743" t="s">
        <v>569</v>
      </c>
      <c r="D264" s="744"/>
      <c r="E264" s="744"/>
      <c r="F264" s="745"/>
      <c r="G264" s="425" t="str">
        <f>IF(G146+G154=0,"No Short Term Obligation", G56/(G146+G154))</f>
        <v>No Short Term Obligation</v>
      </c>
      <c r="H264" s="425" t="str">
        <f>IF(H146+H154=0,"No Short Term Obligation", H56/(H146+H154))</f>
        <v>No Short Term Obligation</v>
      </c>
      <c r="I264" s="425" t="str">
        <f>IF(I146+I154=0,"No Short Term Obligation", I56/(I146+I154))</f>
        <v>No Short Term Obligation</v>
      </c>
      <c r="J264" s="425" t="str">
        <f>IF(J146+J154=0,"No Short Term Obligation", J56/(J146+J154))</f>
        <v>No Short Term Obligation</v>
      </c>
      <c r="K264" s="426" t="str">
        <f>IF(K146+K154=0,"No Short Term Obligation", K56/(K146+K154))</f>
        <v>No Short Term Obligation</v>
      </c>
      <c r="L264" s="276"/>
    </row>
    <row r="265" spans="1:12" s="277" customFormat="1" ht="15" customHeight="1">
      <c r="B265" s="294"/>
      <c r="C265" s="743" t="s">
        <v>570</v>
      </c>
      <c r="D265" s="744"/>
      <c r="E265" s="744"/>
      <c r="F265" s="745"/>
      <c r="G265" s="423" t="str">
        <f>IFERROR((G143+G164)/G121,"-")</f>
        <v>-</v>
      </c>
      <c r="H265" s="423" t="str">
        <f>IFERROR((H143+H164)/H121,"-")</f>
        <v>-</v>
      </c>
      <c r="I265" s="423" t="str">
        <f>IFERROR((I143+I164)/I121,"-")</f>
        <v>-</v>
      </c>
      <c r="J265" s="423" t="str">
        <f>IFERROR((J143+J164)/J121,"-")</f>
        <v>-</v>
      </c>
      <c r="K265" s="424" t="str">
        <f>IFERROR((K143+K164)/K121,"-")</f>
        <v>-</v>
      </c>
      <c r="L265" s="276"/>
    </row>
    <row r="266" spans="1:12" s="277" customFormat="1" ht="40.5" customHeight="1">
      <c r="B266" s="294"/>
      <c r="C266" s="743" t="s">
        <v>571</v>
      </c>
      <c r="D266" s="744"/>
      <c r="E266" s="744"/>
      <c r="F266" s="745"/>
      <c r="G266" s="423" t="str">
        <f>IFERROR((G127+SUM(G146,G154))/(G93+G58),"-")</f>
        <v>-</v>
      </c>
      <c r="H266" s="423" t="str">
        <f>IFERROR((H127+SUM(H146,H154))/(H93+H58),"-")</f>
        <v>-</v>
      </c>
      <c r="I266" s="423" t="str">
        <f>IFERROR((I127+SUM(I146,I154))/(I93+I58),"-")</f>
        <v>-</v>
      </c>
      <c r="J266" s="423" t="str">
        <f>IFERROR((J127+SUM(J146,J154))/(J93+J58),"-")</f>
        <v>-</v>
      </c>
      <c r="K266" s="424" t="str">
        <f>IFERROR((K127+SUM(K146,K154))/(K93+K58),"-")</f>
        <v>-</v>
      </c>
      <c r="L266" s="276"/>
    </row>
    <row r="267" spans="1:12" s="277" customFormat="1" ht="15" customHeight="1">
      <c r="B267" s="294"/>
      <c r="C267" s="743" t="s">
        <v>572</v>
      </c>
      <c r="D267" s="744"/>
      <c r="E267" s="744"/>
      <c r="F267" s="745"/>
      <c r="G267" s="423" t="str">
        <f>IFERROR((SUM(G146,G154,G127))/G121,"-")</f>
        <v>-</v>
      </c>
      <c r="H267" s="423" t="str">
        <f>IFERROR((SUM(H146,H154,H127))/H121,"-")</f>
        <v>-</v>
      </c>
      <c r="I267" s="423" t="str">
        <f>IFERROR((SUM(I146,I154,I127))/I121,"-")</f>
        <v>-</v>
      </c>
      <c r="J267" s="423" t="str">
        <f>IFERROR((SUM(J146,J154,J127))/J121,"-")</f>
        <v>-</v>
      </c>
      <c r="K267" s="424" t="str">
        <f>IFERROR((SUM(K146,K154,K127))/K121,"-")</f>
        <v>-</v>
      </c>
      <c r="L267" s="276"/>
    </row>
    <row r="268" spans="1:12" s="277" customFormat="1" ht="15" customHeight="1" thickBot="1">
      <c r="B268" s="294"/>
      <c r="C268" s="746" t="s">
        <v>573</v>
      </c>
      <c r="D268" s="747"/>
      <c r="E268" s="747"/>
      <c r="F268" s="748"/>
      <c r="G268" s="427" t="str">
        <f>IF((G127+G146+G154)=0,"No Debt", ((G226-(G175+G176)-G195)-(G164-(G146+G154)))/(G127+G146+G154))</f>
        <v>No Debt</v>
      </c>
      <c r="H268" s="427" t="str">
        <f>IF((H127+H146+H154)=0,"No Debt", ((H226-(H175+H176)-H195)-(H164-(H146+H154)))/(H127+H146+H154))</f>
        <v>No Debt</v>
      </c>
      <c r="I268" s="427" t="str">
        <f>IF((I127+I146+I154)=0,"No Debt", ((I226-(I175+I176)-I195)-(I164-(I146+I154)))/(I127+I146+I154))</f>
        <v>No Debt</v>
      </c>
      <c r="J268" s="427" t="str">
        <f>IF((J127+J146+J154)=0,"No Debt", ((J226-(J175+J176)-J195)-(J164-(J146+J154)))/(J127+J146+J154))</f>
        <v>No Debt</v>
      </c>
      <c r="K268" s="428" t="str">
        <f>IF((K127+K146+K154)=0,"No Debt", ((K226-(K175+K176)-K195)-(K164-(K146+K154)))/(K127+K146+K154))</f>
        <v>No Debt</v>
      </c>
      <c r="L268" s="276"/>
    </row>
    <row r="269" spans="1:12" ht="12.75" customHeight="1" thickBot="1">
      <c r="A269" s="277"/>
      <c r="B269" s="350"/>
      <c r="C269" s="351"/>
      <c r="D269" s="351"/>
      <c r="E269" s="351"/>
      <c r="F269" s="429"/>
      <c r="G269" s="351"/>
      <c r="H269" s="351"/>
      <c r="I269" s="351"/>
      <c r="J269" s="351"/>
      <c r="K269" s="351"/>
      <c r="L269" s="430"/>
    </row>
  </sheetData>
  <mergeCells count="255">
    <mergeCell ref="B2:L2"/>
    <mergeCell ref="C3:E3"/>
    <mergeCell ref="C4:E4"/>
    <mergeCell ref="C5:K5"/>
    <mergeCell ref="C6:F6"/>
    <mergeCell ref="C7:F7"/>
    <mergeCell ref="E21:F21"/>
    <mergeCell ref="D22:F22"/>
    <mergeCell ref="D23:F23"/>
    <mergeCell ref="C24:F24"/>
    <mergeCell ref="C25:K25"/>
    <mergeCell ref="C26:F26"/>
    <mergeCell ref="C8:F8"/>
    <mergeCell ref="C9:F9"/>
    <mergeCell ref="C10:F10"/>
    <mergeCell ref="C11:F11"/>
    <mergeCell ref="D12:F12"/>
    <mergeCell ref="C13:C23"/>
    <mergeCell ref="E13:F13"/>
    <mergeCell ref="D14:D16"/>
    <mergeCell ref="E17:F17"/>
    <mergeCell ref="D18:D20"/>
    <mergeCell ref="E41:F41"/>
    <mergeCell ref="E42:F42"/>
    <mergeCell ref="E43:F43"/>
    <mergeCell ref="C44:F44"/>
    <mergeCell ref="C45:K45"/>
    <mergeCell ref="D46:F46"/>
    <mergeCell ref="D27:F27"/>
    <mergeCell ref="C28:C43"/>
    <mergeCell ref="E28:F28"/>
    <mergeCell ref="D29:D31"/>
    <mergeCell ref="E32:F32"/>
    <mergeCell ref="D33:D34"/>
    <mergeCell ref="E35:F35"/>
    <mergeCell ref="D36:D38"/>
    <mergeCell ref="D39:F39"/>
    <mergeCell ref="E40:F40"/>
    <mergeCell ref="C47:C55"/>
    <mergeCell ref="E47:F47"/>
    <mergeCell ref="E48:F48"/>
    <mergeCell ref="E49:F49"/>
    <mergeCell ref="D50:F50"/>
    <mergeCell ref="E51:F51"/>
    <mergeCell ref="E52:F52"/>
    <mergeCell ref="D53:F53"/>
    <mergeCell ref="E54:F54"/>
    <mergeCell ref="E55:F55"/>
    <mergeCell ref="C56:F56"/>
    <mergeCell ref="C57:K57"/>
    <mergeCell ref="C58:C65"/>
    <mergeCell ref="D58:F58"/>
    <mergeCell ref="D59:F59"/>
    <mergeCell ref="E60:F60"/>
    <mergeCell ref="E61:F61"/>
    <mergeCell ref="D62:F62"/>
    <mergeCell ref="E63:F63"/>
    <mergeCell ref="E64:F64"/>
    <mergeCell ref="D65:F65"/>
    <mergeCell ref="C66:F66"/>
    <mergeCell ref="C67:K67"/>
    <mergeCell ref="C68:C81"/>
    <mergeCell ref="D68:F68"/>
    <mergeCell ref="D69:D72"/>
    <mergeCell ref="E69:F69"/>
    <mergeCell ref="E70:F70"/>
    <mergeCell ref="E71:F71"/>
    <mergeCell ref="E72:F72"/>
    <mergeCell ref="E73:F73"/>
    <mergeCell ref="D74:F74"/>
    <mergeCell ref="D75:D81"/>
    <mergeCell ref="E75:F75"/>
    <mergeCell ref="E76:F76"/>
    <mergeCell ref="E77:F77"/>
    <mergeCell ref="E78:F78"/>
    <mergeCell ref="E79:F79"/>
    <mergeCell ref="E80:F80"/>
    <mergeCell ref="E81:F81"/>
    <mergeCell ref="C88:C90"/>
    <mergeCell ref="E88:F88"/>
    <mergeCell ref="E89:F89"/>
    <mergeCell ref="D90:F90"/>
    <mergeCell ref="C91:C92"/>
    <mergeCell ref="D91:F91"/>
    <mergeCell ref="D92:F92"/>
    <mergeCell ref="C82:F82"/>
    <mergeCell ref="C83:K83"/>
    <mergeCell ref="D84:F84"/>
    <mergeCell ref="C85:F85"/>
    <mergeCell ref="C86:K86"/>
    <mergeCell ref="D87:F87"/>
    <mergeCell ref="E99:F99"/>
    <mergeCell ref="C100:F100"/>
    <mergeCell ref="C101:F101"/>
    <mergeCell ref="C103:K103"/>
    <mergeCell ref="C104:F104"/>
    <mergeCell ref="C105:K105"/>
    <mergeCell ref="C93:F93"/>
    <mergeCell ref="C94:K94"/>
    <mergeCell ref="D95:F95"/>
    <mergeCell ref="C96:F96"/>
    <mergeCell ref="D97:F97"/>
    <mergeCell ref="E98:F98"/>
    <mergeCell ref="E115:F115"/>
    <mergeCell ref="E116:F116"/>
    <mergeCell ref="E117:F117"/>
    <mergeCell ref="E118:F118"/>
    <mergeCell ref="E119:F119"/>
    <mergeCell ref="E120:F120"/>
    <mergeCell ref="C106:K106"/>
    <mergeCell ref="C107:F107"/>
    <mergeCell ref="D108:F108"/>
    <mergeCell ref="C109:C119"/>
    <mergeCell ref="E109:F109"/>
    <mergeCell ref="E110:F110"/>
    <mergeCell ref="E111:F111"/>
    <mergeCell ref="E112:F112"/>
    <mergeCell ref="E113:F113"/>
    <mergeCell ref="D114:F114"/>
    <mergeCell ref="D127:F127"/>
    <mergeCell ref="E128:F128"/>
    <mergeCell ref="E129:F129"/>
    <mergeCell ref="E130:F130"/>
    <mergeCell ref="E131:F131"/>
    <mergeCell ref="E132:F132"/>
    <mergeCell ref="C121:F121"/>
    <mergeCell ref="C122:K122"/>
    <mergeCell ref="C123:F123"/>
    <mergeCell ref="C124:K124"/>
    <mergeCell ref="C125:F125"/>
    <mergeCell ref="C126:F126"/>
    <mergeCell ref="D139:F139"/>
    <mergeCell ref="E140:F140"/>
    <mergeCell ref="E141:F141"/>
    <mergeCell ref="D142:F142"/>
    <mergeCell ref="C143:F143"/>
    <mergeCell ref="C144:K144"/>
    <mergeCell ref="E133:F133"/>
    <mergeCell ref="E134:F134"/>
    <mergeCell ref="D135:F135"/>
    <mergeCell ref="D136:F136"/>
    <mergeCell ref="E137:F137"/>
    <mergeCell ref="E138:F138"/>
    <mergeCell ref="C145:F145"/>
    <mergeCell ref="C146:C163"/>
    <mergeCell ref="D146:F146"/>
    <mergeCell ref="E147:F147"/>
    <mergeCell ref="E148:F148"/>
    <mergeCell ref="E149:F149"/>
    <mergeCell ref="E150:F150"/>
    <mergeCell ref="E151:F151"/>
    <mergeCell ref="E152:F152"/>
    <mergeCell ref="E153:F153"/>
    <mergeCell ref="D160:F160"/>
    <mergeCell ref="E161:F161"/>
    <mergeCell ref="E162:F162"/>
    <mergeCell ref="E163:F163"/>
    <mergeCell ref="C164:F164"/>
    <mergeCell ref="C165:F165"/>
    <mergeCell ref="D154:F154"/>
    <mergeCell ref="E155:F155"/>
    <mergeCell ref="E156:F156"/>
    <mergeCell ref="E157:F157"/>
    <mergeCell ref="E158:F158"/>
    <mergeCell ref="D159:F159"/>
    <mergeCell ref="C166:K166"/>
    <mergeCell ref="C167:K167"/>
    <mergeCell ref="C168:F168"/>
    <mergeCell ref="C169:C196"/>
    <mergeCell ref="D169:F169"/>
    <mergeCell ref="E170:F170"/>
    <mergeCell ref="E174:F174"/>
    <mergeCell ref="E175:F175"/>
    <mergeCell ref="E176:F176"/>
    <mergeCell ref="E177:F177"/>
    <mergeCell ref="D186:F186"/>
    <mergeCell ref="E187:F187"/>
    <mergeCell ref="E191:F191"/>
    <mergeCell ref="D192:F192"/>
    <mergeCell ref="D193:F193"/>
    <mergeCell ref="E194:F194"/>
    <mergeCell ref="E178:F178"/>
    <mergeCell ref="D179:F179"/>
    <mergeCell ref="E180:F180"/>
    <mergeCell ref="E181:F181"/>
    <mergeCell ref="E182:F182"/>
    <mergeCell ref="E183:F183"/>
    <mergeCell ref="E195:F195"/>
    <mergeCell ref="E196:F196"/>
    <mergeCell ref="C197:F197"/>
    <mergeCell ref="C198:K198"/>
    <mergeCell ref="C199:F199"/>
    <mergeCell ref="C200:C224"/>
    <mergeCell ref="D200:F200"/>
    <mergeCell ref="E201:F201"/>
    <mergeCell ref="E204:F204"/>
    <mergeCell ref="E205:F205"/>
    <mergeCell ref="D212:F212"/>
    <mergeCell ref="E213:F213"/>
    <mergeCell ref="E214:F214"/>
    <mergeCell ref="E215:F215"/>
    <mergeCell ref="E216:F216"/>
    <mergeCell ref="D217:F217"/>
    <mergeCell ref="E206:F206"/>
    <mergeCell ref="D207:F207"/>
    <mergeCell ref="E208:F208"/>
    <mergeCell ref="E209:F209"/>
    <mergeCell ref="E210:F210"/>
    <mergeCell ref="E211:F211"/>
    <mergeCell ref="C228:F228"/>
    <mergeCell ref="C230:K230"/>
    <mergeCell ref="C231:F231"/>
    <mergeCell ref="C232:K232"/>
    <mergeCell ref="C233:F233"/>
    <mergeCell ref="C234:F234"/>
    <mergeCell ref="D218:F218"/>
    <mergeCell ref="E219:F219"/>
    <mergeCell ref="E223:F223"/>
    <mergeCell ref="D224:F224"/>
    <mergeCell ref="C225:F225"/>
    <mergeCell ref="C226:F226"/>
    <mergeCell ref="C241:F241"/>
    <mergeCell ref="C242:F242"/>
    <mergeCell ref="C243:F243"/>
    <mergeCell ref="C244:K244"/>
    <mergeCell ref="C245:K245"/>
    <mergeCell ref="C246:F246"/>
    <mergeCell ref="C235:F235"/>
    <mergeCell ref="C236:K236"/>
    <mergeCell ref="C237:K237"/>
    <mergeCell ref="C238:F238"/>
    <mergeCell ref="C239:F239"/>
    <mergeCell ref="C240:F240"/>
    <mergeCell ref="C253:F253"/>
    <mergeCell ref="C254:F254"/>
    <mergeCell ref="C255:F255"/>
    <mergeCell ref="C256:F256"/>
    <mergeCell ref="C257:F257"/>
    <mergeCell ref="C258:F258"/>
    <mergeCell ref="C247:F247"/>
    <mergeCell ref="C248:F248"/>
    <mergeCell ref="C249:F249"/>
    <mergeCell ref="C250:K250"/>
    <mergeCell ref="C251:K251"/>
    <mergeCell ref="C252:F252"/>
    <mergeCell ref="C265:F265"/>
    <mergeCell ref="C266:F266"/>
    <mergeCell ref="C267:F267"/>
    <mergeCell ref="C268:F268"/>
    <mergeCell ref="C259:F259"/>
    <mergeCell ref="C260:F260"/>
    <mergeCell ref="C261:K261"/>
    <mergeCell ref="C262:K262"/>
    <mergeCell ref="C263:F263"/>
    <mergeCell ref="C264:F264"/>
  </mergeCells>
  <conditionalFormatting sqref="G12:I23 G27:I43 G46:I55 G84:K84 G95:K95 G97:K101 G200:I224 G228:K228 G233:K235 G238:K243 G246:K249 G252:K260 G263:K268 G108:I119 G169:I196 K12:K23 K27:K43 K46:K55 K108:K119 K169:K196 K200:K224 G58:K65 G68:K81 G87:K92 G127:K142 G146:K163">
    <cfRule type="expression" dxfId="182" priority="17">
      <formula>G$7=""</formula>
    </cfRule>
  </conditionalFormatting>
  <conditionalFormatting sqref="H120:I120 K120">
    <cfRule type="expression" dxfId="181" priority="15">
      <formula>H$7=""</formula>
    </cfRule>
  </conditionalFormatting>
  <conditionalFormatting sqref="G120">
    <cfRule type="expression" dxfId="180" priority="16">
      <formula>G$7=""</formula>
    </cfRule>
  </conditionalFormatting>
  <conditionalFormatting sqref="J55">
    <cfRule type="expression" dxfId="179" priority="12">
      <formula>J$7=""</formula>
    </cfRule>
  </conditionalFormatting>
  <conditionalFormatting sqref="J12:J23">
    <cfRule type="expression" dxfId="178" priority="7">
      <formula>J$7=""</formula>
    </cfRule>
  </conditionalFormatting>
  <conditionalFormatting sqref="J27:J43">
    <cfRule type="expression" dxfId="177" priority="6">
      <formula>J$7=""</formula>
    </cfRule>
  </conditionalFormatting>
  <conditionalFormatting sqref="J46:J54">
    <cfRule type="expression" dxfId="176" priority="5">
      <formula>J$7=""</formula>
    </cfRule>
  </conditionalFormatting>
  <conditionalFormatting sqref="J108:J119">
    <cfRule type="expression" dxfId="175" priority="4">
      <formula>J$7=""</formula>
    </cfRule>
  </conditionalFormatting>
  <conditionalFormatting sqref="J120">
    <cfRule type="expression" dxfId="174" priority="3">
      <formula>J$7=""</formula>
    </cfRule>
  </conditionalFormatting>
  <conditionalFormatting sqref="J169:J196">
    <cfRule type="expression" dxfId="173" priority="2">
      <formula>J$7=""</formula>
    </cfRule>
  </conditionalFormatting>
  <conditionalFormatting sqref="J200:J224">
    <cfRule type="expression" dxfId="172" priority="1">
      <formula>J$7=""</formula>
    </cfRule>
  </conditionalFormatting>
  <dataValidations count="4">
    <dataValidation type="list" allowBlank="1" showInputMessage="1" showErrorMessage="1" sqref="G7:K7" xr:uid="{08ACC2B6-5AC7-4B00-BCA9-DAEAE528BB00}">
      <formula1>"Audited,Unaudited,Provisional,Projection"</formula1>
    </dataValidation>
    <dataValidation type="list" allowBlank="1" showInputMessage="1" showErrorMessage="1" sqref="K3:K4 J3" xr:uid="{FED28148-2CCE-4A7E-8585-84325D477962}">
      <formula1>"Actuals, Thousands, Lakhs, Millions, Crores"</formula1>
    </dataValidation>
    <dataValidation type="date" operator="lessThan" allowBlank="1" showInputMessage="1" showErrorMessage="1" sqref="G10:K10" xr:uid="{250050C2-51F9-412C-B6B6-3547E140F12E}">
      <formula1>H10</formula1>
    </dataValidation>
    <dataValidation type="list" allowBlank="1" showInputMessage="1" showErrorMessage="1" sqref="G9:K9" xr:uid="{166D8945-014C-4DEE-8F2A-C9291745138C}">
      <formula1>"Material Qualification,Unqualified,No opinion / Unknown"</formula1>
    </dataValidation>
  </dataValidations>
  <pageMargins left="0.7" right="0.7" top="0.75" bottom="0.75" header="0.3" footer="0.3"/>
  <pageSetup paperSize="9" scale="46" fitToHeight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186"/>
  <sheetViews>
    <sheetView showGridLines="0" zoomScaleNormal="100" workbookViewId="0">
      <selection activeCell="C3" sqref="C3"/>
    </sheetView>
  </sheetViews>
  <sheetFormatPr defaultColWidth="13.42578125" defaultRowHeight="11.25"/>
  <cols>
    <col min="1" max="1" width="34" style="95" customWidth="1"/>
    <col min="2" max="5" width="15.5703125" style="95" customWidth="1"/>
    <col min="6" max="6" width="11.7109375" style="96" customWidth="1"/>
    <col min="7" max="7" width="9.7109375" style="97" customWidth="1"/>
    <col min="8" max="8" width="8.42578125" style="97" customWidth="1"/>
    <col min="9" max="9" width="11.42578125" style="97" customWidth="1"/>
    <col min="10" max="10" width="11.42578125" style="98" customWidth="1"/>
    <col min="11" max="12" width="11.42578125" style="95" customWidth="1"/>
    <col min="13" max="15" width="13.42578125" style="95"/>
    <col min="16" max="16" width="10.28515625" style="95" customWidth="1"/>
    <col min="17" max="17" width="26.7109375" style="95" customWidth="1"/>
    <col min="18" max="18" width="18.28515625" style="95" customWidth="1"/>
    <col min="19" max="19" width="27.28515625" style="95" customWidth="1"/>
    <col min="20" max="256" width="13.42578125" style="95"/>
    <col min="257" max="257" width="59.140625" style="95" customWidth="1"/>
    <col min="258" max="258" width="15.42578125" style="95" customWidth="1"/>
    <col min="259" max="259" width="11.7109375" style="95" customWidth="1"/>
    <col min="260" max="261" width="12" style="95" customWidth="1"/>
    <col min="262" max="263" width="8.28515625" style="95" customWidth="1"/>
    <col min="264" max="264" width="7.42578125" style="95" customWidth="1"/>
    <col min="265" max="265" width="6.85546875" style="95" customWidth="1"/>
    <col min="266" max="266" width="7.140625" style="95" customWidth="1"/>
    <col min="267" max="267" width="9.5703125" style="95" customWidth="1"/>
    <col min="268" max="268" width="7.7109375" style="95" customWidth="1"/>
    <col min="269" max="271" width="13.42578125" style="95"/>
    <col min="272" max="272" width="10.28515625" style="95" customWidth="1"/>
    <col min="273" max="273" width="26.7109375" style="95" customWidth="1"/>
    <col min="274" max="274" width="18.28515625" style="95" customWidth="1"/>
    <col min="275" max="275" width="27.28515625" style="95" customWidth="1"/>
    <col min="276" max="512" width="13.42578125" style="95"/>
    <col min="513" max="513" width="59.140625" style="95" customWidth="1"/>
    <col min="514" max="514" width="15.42578125" style="95" customWidth="1"/>
    <col min="515" max="515" width="11.7109375" style="95" customWidth="1"/>
    <col min="516" max="517" width="12" style="95" customWidth="1"/>
    <col min="518" max="519" width="8.28515625" style="95" customWidth="1"/>
    <col min="520" max="520" width="7.42578125" style="95" customWidth="1"/>
    <col min="521" max="521" width="6.85546875" style="95" customWidth="1"/>
    <col min="522" max="522" width="7.140625" style="95" customWidth="1"/>
    <col min="523" max="523" width="9.5703125" style="95" customWidth="1"/>
    <col min="524" max="524" width="7.7109375" style="95" customWidth="1"/>
    <col min="525" max="527" width="13.42578125" style="95"/>
    <col min="528" max="528" width="10.28515625" style="95" customWidth="1"/>
    <col min="529" max="529" width="26.7109375" style="95" customWidth="1"/>
    <col min="530" max="530" width="18.28515625" style="95" customWidth="1"/>
    <col min="531" max="531" width="27.28515625" style="95" customWidth="1"/>
    <col min="532" max="768" width="13.42578125" style="95"/>
    <col min="769" max="769" width="59.140625" style="95" customWidth="1"/>
    <col min="770" max="770" width="15.42578125" style="95" customWidth="1"/>
    <col min="771" max="771" width="11.7109375" style="95" customWidth="1"/>
    <col min="772" max="773" width="12" style="95" customWidth="1"/>
    <col min="774" max="775" width="8.28515625" style="95" customWidth="1"/>
    <col min="776" max="776" width="7.42578125" style="95" customWidth="1"/>
    <col min="777" max="777" width="6.85546875" style="95" customWidth="1"/>
    <col min="778" max="778" width="7.140625" style="95" customWidth="1"/>
    <col min="779" max="779" width="9.5703125" style="95" customWidth="1"/>
    <col min="780" max="780" width="7.7109375" style="95" customWidth="1"/>
    <col min="781" max="783" width="13.42578125" style="95"/>
    <col min="784" max="784" width="10.28515625" style="95" customWidth="1"/>
    <col min="785" max="785" width="26.7109375" style="95" customWidth="1"/>
    <col min="786" max="786" width="18.28515625" style="95" customWidth="1"/>
    <col min="787" max="787" width="27.28515625" style="95" customWidth="1"/>
    <col min="788" max="1024" width="13.42578125" style="95"/>
    <col min="1025" max="1025" width="59.140625" style="95" customWidth="1"/>
    <col min="1026" max="1026" width="15.42578125" style="95" customWidth="1"/>
    <col min="1027" max="1027" width="11.7109375" style="95" customWidth="1"/>
    <col min="1028" max="1029" width="12" style="95" customWidth="1"/>
    <col min="1030" max="1031" width="8.28515625" style="95" customWidth="1"/>
    <col min="1032" max="1032" width="7.42578125" style="95" customWidth="1"/>
    <col min="1033" max="1033" width="6.85546875" style="95" customWidth="1"/>
    <col min="1034" max="1034" width="7.140625" style="95" customWidth="1"/>
    <col min="1035" max="1035" width="9.5703125" style="95" customWidth="1"/>
    <col min="1036" max="1036" width="7.7109375" style="95" customWidth="1"/>
    <col min="1037" max="1039" width="13.42578125" style="95"/>
    <col min="1040" max="1040" width="10.28515625" style="95" customWidth="1"/>
    <col min="1041" max="1041" width="26.7109375" style="95" customWidth="1"/>
    <col min="1042" max="1042" width="18.28515625" style="95" customWidth="1"/>
    <col min="1043" max="1043" width="27.28515625" style="95" customWidth="1"/>
    <col min="1044" max="1280" width="13.42578125" style="95"/>
    <col min="1281" max="1281" width="59.140625" style="95" customWidth="1"/>
    <col min="1282" max="1282" width="15.42578125" style="95" customWidth="1"/>
    <col min="1283" max="1283" width="11.7109375" style="95" customWidth="1"/>
    <col min="1284" max="1285" width="12" style="95" customWidth="1"/>
    <col min="1286" max="1287" width="8.28515625" style="95" customWidth="1"/>
    <col min="1288" max="1288" width="7.42578125" style="95" customWidth="1"/>
    <col min="1289" max="1289" width="6.85546875" style="95" customWidth="1"/>
    <col min="1290" max="1290" width="7.140625" style="95" customWidth="1"/>
    <col min="1291" max="1291" width="9.5703125" style="95" customWidth="1"/>
    <col min="1292" max="1292" width="7.7109375" style="95" customWidth="1"/>
    <col min="1293" max="1295" width="13.42578125" style="95"/>
    <col min="1296" max="1296" width="10.28515625" style="95" customWidth="1"/>
    <col min="1297" max="1297" width="26.7109375" style="95" customWidth="1"/>
    <col min="1298" max="1298" width="18.28515625" style="95" customWidth="1"/>
    <col min="1299" max="1299" width="27.28515625" style="95" customWidth="1"/>
    <col min="1300" max="1536" width="13.42578125" style="95"/>
    <col min="1537" max="1537" width="59.140625" style="95" customWidth="1"/>
    <col min="1538" max="1538" width="15.42578125" style="95" customWidth="1"/>
    <col min="1539" max="1539" width="11.7109375" style="95" customWidth="1"/>
    <col min="1540" max="1541" width="12" style="95" customWidth="1"/>
    <col min="1542" max="1543" width="8.28515625" style="95" customWidth="1"/>
    <col min="1544" max="1544" width="7.42578125" style="95" customWidth="1"/>
    <col min="1545" max="1545" width="6.85546875" style="95" customWidth="1"/>
    <col min="1546" max="1546" width="7.140625" style="95" customWidth="1"/>
    <col min="1547" max="1547" width="9.5703125" style="95" customWidth="1"/>
    <col min="1548" max="1548" width="7.7109375" style="95" customWidth="1"/>
    <col min="1549" max="1551" width="13.42578125" style="95"/>
    <col min="1552" max="1552" width="10.28515625" style="95" customWidth="1"/>
    <col min="1553" max="1553" width="26.7109375" style="95" customWidth="1"/>
    <col min="1554" max="1554" width="18.28515625" style="95" customWidth="1"/>
    <col min="1555" max="1555" width="27.28515625" style="95" customWidth="1"/>
    <col min="1556" max="1792" width="13.42578125" style="95"/>
    <col min="1793" max="1793" width="59.140625" style="95" customWidth="1"/>
    <col min="1794" max="1794" width="15.42578125" style="95" customWidth="1"/>
    <col min="1795" max="1795" width="11.7109375" style="95" customWidth="1"/>
    <col min="1796" max="1797" width="12" style="95" customWidth="1"/>
    <col min="1798" max="1799" width="8.28515625" style="95" customWidth="1"/>
    <col min="1800" max="1800" width="7.42578125" style="95" customWidth="1"/>
    <col min="1801" max="1801" width="6.85546875" style="95" customWidth="1"/>
    <col min="1802" max="1802" width="7.140625" style="95" customWidth="1"/>
    <col min="1803" max="1803" width="9.5703125" style="95" customWidth="1"/>
    <col min="1804" max="1804" width="7.7109375" style="95" customWidth="1"/>
    <col min="1805" max="1807" width="13.42578125" style="95"/>
    <col min="1808" max="1808" width="10.28515625" style="95" customWidth="1"/>
    <col min="1809" max="1809" width="26.7109375" style="95" customWidth="1"/>
    <col min="1810" max="1810" width="18.28515625" style="95" customWidth="1"/>
    <col min="1811" max="1811" width="27.28515625" style="95" customWidth="1"/>
    <col min="1812" max="2048" width="13.42578125" style="95"/>
    <col min="2049" max="2049" width="59.140625" style="95" customWidth="1"/>
    <col min="2050" max="2050" width="15.42578125" style="95" customWidth="1"/>
    <col min="2051" max="2051" width="11.7109375" style="95" customWidth="1"/>
    <col min="2052" max="2053" width="12" style="95" customWidth="1"/>
    <col min="2054" max="2055" width="8.28515625" style="95" customWidth="1"/>
    <col min="2056" max="2056" width="7.42578125" style="95" customWidth="1"/>
    <col min="2057" max="2057" width="6.85546875" style="95" customWidth="1"/>
    <col min="2058" max="2058" width="7.140625" style="95" customWidth="1"/>
    <col min="2059" max="2059" width="9.5703125" style="95" customWidth="1"/>
    <col min="2060" max="2060" width="7.7109375" style="95" customWidth="1"/>
    <col min="2061" max="2063" width="13.42578125" style="95"/>
    <col min="2064" max="2064" width="10.28515625" style="95" customWidth="1"/>
    <col min="2065" max="2065" width="26.7109375" style="95" customWidth="1"/>
    <col min="2066" max="2066" width="18.28515625" style="95" customWidth="1"/>
    <col min="2067" max="2067" width="27.28515625" style="95" customWidth="1"/>
    <col min="2068" max="2304" width="13.42578125" style="95"/>
    <col min="2305" max="2305" width="59.140625" style="95" customWidth="1"/>
    <col min="2306" max="2306" width="15.42578125" style="95" customWidth="1"/>
    <col min="2307" max="2307" width="11.7109375" style="95" customWidth="1"/>
    <col min="2308" max="2309" width="12" style="95" customWidth="1"/>
    <col min="2310" max="2311" width="8.28515625" style="95" customWidth="1"/>
    <col min="2312" max="2312" width="7.42578125" style="95" customWidth="1"/>
    <col min="2313" max="2313" width="6.85546875" style="95" customWidth="1"/>
    <col min="2314" max="2314" width="7.140625" style="95" customWidth="1"/>
    <col min="2315" max="2315" width="9.5703125" style="95" customWidth="1"/>
    <col min="2316" max="2316" width="7.7109375" style="95" customWidth="1"/>
    <col min="2317" max="2319" width="13.42578125" style="95"/>
    <col min="2320" max="2320" width="10.28515625" style="95" customWidth="1"/>
    <col min="2321" max="2321" width="26.7109375" style="95" customWidth="1"/>
    <col min="2322" max="2322" width="18.28515625" style="95" customWidth="1"/>
    <col min="2323" max="2323" width="27.28515625" style="95" customWidth="1"/>
    <col min="2324" max="2560" width="13.42578125" style="95"/>
    <col min="2561" max="2561" width="59.140625" style="95" customWidth="1"/>
    <col min="2562" max="2562" width="15.42578125" style="95" customWidth="1"/>
    <col min="2563" max="2563" width="11.7109375" style="95" customWidth="1"/>
    <col min="2564" max="2565" width="12" style="95" customWidth="1"/>
    <col min="2566" max="2567" width="8.28515625" style="95" customWidth="1"/>
    <col min="2568" max="2568" width="7.42578125" style="95" customWidth="1"/>
    <col min="2569" max="2569" width="6.85546875" style="95" customWidth="1"/>
    <col min="2570" max="2570" width="7.140625" style="95" customWidth="1"/>
    <col min="2571" max="2571" width="9.5703125" style="95" customWidth="1"/>
    <col min="2572" max="2572" width="7.7109375" style="95" customWidth="1"/>
    <col min="2573" max="2575" width="13.42578125" style="95"/>
    <col min="2576" max="2576" width="10.28515625" style="95" customWidth="1"/>
    <col min="2577" max="2577" width="26.7109375" style="95" customWidth="1"/>
    <col min="2578" max="2578" width="18.28515625" style="95" customWidth="1"/>
    <col min="2579" max="2579" width="27.28515625" style="95" customWidth="1"/>
    <col min="2580" max="2816" width="13.42578125" style="95"/>
    <col min="2817" max="2817" width="59.140625" style="95" customWidth="1"/>
    <col min="2818" max="2818" width="15.42578125" style="95" customWidth="1"/>
    <col min="2819" max="2819" width="11.7109375" style="95" customWidth="1"/>
    <col min="2820" max="2821" width="12" style="95" customWidth="1"/>
    <col min="2822" max="2823" width="8.28515625" style="95" customWidth="1"/>
    <col min="2824" max="2824" width="7.42578125" style="95" customWidth="1"/>
    <col min="2825" max="2825" width="6.85546875" style="95" customWidth="1"/>
    <col min="2826" max="2826" width="7.140625" style="95" customWidth="1"/>
    <col min="2827" max="2827" width="9.5703125" style="95" customWidth="1"/>
    <col min="2828" max="2828" width="7.7109375" style="95" customWidth="1"/>
    <col min="2829" max="2831" width="13.42578125" style="95"/>
    <col min="2832" max="2832" width="10.28515625" style="95" customWidth="1"/>
    <col min="2833" max="2833" width="26.7109375" style="95" customWidth="1"/>
    <col min="2834" max="2834" width="18.28515625" style="95" customWidth="1"/>
    <col min="2835" max="2835" width="27.28515625" style="95" customWidth="1"/>
    <col min="2836" max="3072" width="13.42578125" style="95"/>
    <col min="3073" max="3073" width="59.140625" style="95" customWidth="1"/>
    <col min="3074" max="3074" width="15.42578125" style="95" customWidth="1"/>
    <col min="3075" max="3075" width="11.7109375" style="95" customWidth="1"/>
    <col min="3076" max="3077" width="12" style="95" customWidth="1"/>
    <col min="3078" max="3079" width="8.28515625" style="95" customWidth="1"/>
    <col min="3080" max="3080" width="7.42578125" style="95" customWidth="1"/>
    <col min="3081" max="3081" width="6.85546875" style="95" customWidth="1"/>
    <col min="3082" max="3082" width="7.140625" style="95" customWidth="1"/>
    <col min="3083" max="3083" width="9.5703125" style="95" customWidth="1"/>
    <col min="3084" max="3084" width="7.7109375" style="95" customWidth="1"/>
    <col min="3085" max="3087" width="13.42578125" style="95"/>
    <col min="3088" max="3088" width="10.28515625" style="95" customWidth="1"/>
    <col min="3089" max="3089" width="26.7109375" style="95" customWidth="1"/>
    <col min="3090" max="3090" width="18.28515625" style="95" customWidth="1"/>
    <col min="3091" max="3091" width="27.28515625" style="95" customWidth="1"/>
    <col min="3092" max="3328" width="13.42578125" style="95"/>
    <col min="3329" max="3329" width="59.140625" style="95" customWidth="1"/>
    <col min="3330" max="3330" width="15.42578125" style="95" customWidth="1"/>
    <col min="3331" max="3331" width="11.7109375" style="95" customWidth="1"/>
    <col min="3332" max="3333" width="12" style="95" customWidth="1"/>
    <col min="3334" max="3335" width="8.28515625" style="95" customWidth="1"/>
    <col min="3336" max="3336" width="7.42578125" style="95" customWidth="1"/>
    <col min="3337" max="3337" width="6.85546875" style="95" customWidth="1"/>
    <col min="3338" max="3338" width="7.140625" style="95" customWidth="1"/>
    <col min="3339" max="3339" width="9.5703125" style="95" customWidth="1"/>
    <col min="3340" max="3340" width="7.7109375" style="95" customWidth="1"/>
    <col min="3341" max="3343" width="13.42578125" style="95"/>
    <col min="3344" max="3344" width="10.28515625" style="95" customWidth="1"/>
    <col min="3345" max="3345" width="26.7109375" style="95" customWidth="1"/>
    <col min="3346" max="3346" width="18.28515625" style="95" customWidth="1"/>
    <col min="3347" max="3347" width="27.28515625" style="95" customWidth="1"/>
    <col min="3348" max="3584" width="13.42578125" style="95"/>
    <col min="3585" max="3585" width="59.140625" style="95" customWidth="1"/>
    <col min="3586" max="3586" width="15.42578125" style="95" customWidth="1"/>
    <col min="3587" max="3587" width="11.7109375" style="95" customWidth="1"/>
    <col min="3588" max="3589" width="12" style="95" customWidth="1"/>
    <col min="3590" max="3591" width="8.28515625" style="95" customWidth="1"/>
    <col min="3592" max="3592" width="7.42578125" style="95" customWidth="1"/>
    <col min="3593" max="3593" width="6.85546875" style="95" customWidth="1"/>
    <col min="3594" max="3594" width="7.140625" style="95" customWidth="1"/>
    <col min="3595" max="3595" width="9.5703125" style="95" customWidth="1"/>
    <col min="3596" max="3596" width="7.7109375" style="95" customWidth="1"/>
    <col min="3597" max="3599" width="13.42578125" style="95"/>
    <col min="3600" max="3600" width="10.28515625" style="95" customWidth="1"/>
    <col min="3601" max="3601" width="26.7109375" style="95" customWidth="1"/>
    <col min="3602" max="3602" width="18.28515625" style="95" customWidth="1"/>
    <col min="3603" max="3603" width="27.28515625" style="95" customWidth="1"/>
    <col min="3604" max="3840" width="13.42578125" style="95"/>
    <col min="3841" max="3841" width="59.140625" style="95" customWidth="1"/>
    <col min="3842" max="3842" width="15.42578125" style="95" customWidth="1"/>
    <col min="3843" max="3843" width="11.7109375" style="95" customWidth="1"/>
    <col min="3844" max="3845" width="12" style="95" customWidth="1"/>
    <col min="3846" max="3847" width="8.28515625" style="95" customWidth="1"/>
    <col min="3848" max="3848" width="7.42578125" style="95" customWidth="1"/>
    <col min="3849" max="3849" width="6.85546875" style="95" customWidth="1"/>
    <col min="3850" max="3850" width="7.140625" style="95" customWidth="1"/>
    <col min="3851" max="3851" width="9.5703125" style="95" customWidth="1"/>
    <col min="3852" max="3852" width="7.7109375" style="95" customWidth="1"/>
    <col min="3853" max="3855" width="13.42578125" style="95"/>
    <col min="3856" max="3856" width="10.28515625" style="95" customWidth="1"/>
    <col min="3857" max="3857" width="26.7109375" style="95" customWidth="1"/>
    <col min="3858" max="3858" width="18.28515625" style="95" customWidth="1"/>
    <col min="3859" max="3859" width="27.28515625" style="95" customWidth="1"/>
    <col min="3860" max="4096" width="13.42578125" style="95"/>
    <col min="4097" max="4097" width="59.140625" style="95" customWidth="1"/>
    <col min="4098" max="4098" width="15.42578125" style="95" customWidth="1"/>
    <col min="4099" max="4099" width="11.7109375" style="95" customWidth="1"/>
    <col min="4100" max="4101" width="12" style="95" customWidth="1"/>
    <col min="4102" max="4103" width="8.28515625" style="95" customWidth="1"/>
    <col min="4104" max="4104" width="7.42578125" style="95" customWidth="1"/>
    <col min="4105" max="4105" width="6.85546875" style="95" customWidth="1"/>
    <col min="4106" max="4106" width="7.140625" style="95" customWidth="1"/>
    <col min="4107" max="4107" width="9.5703125" style="95" customWidth="1"/>
    <col min="4108" max="4108" width="7.7109375" style="95" customWidth="1"/>
    <col min="4109" max="4111" width="13.42578125" style="95"/>
    <col min="4112" max="4112" width="10.28515625" style="95" customWidth="1"/>
    <col min="4113" max="4113" width="26.7109375" style="95" customWidth="1"/>
    <col min="4114" max="4114" width="18.28515625" style="95" customWidth="1"/>
    <col min="4115" max="4115" width="27.28515625" style="95" customWidth="1"/>
    <col min="4116" max="4352" width="13.42578125" style="95"/>
    <col min="4353" max="4353" width="59.140625" style="95" customWidth="1"/>
    <col min="4354" max="4354" width="15.42578125" style="95" customWidth="1"/>
    <col min="4355" max="4355" width="11.7109375" style="95" customWidth="1"/>
    <col min="4356" max="4357" width="12" style="95" customWidth="1"/>
    <col min="4358" max="4359" width="8.28515625" style="95" customWidth="1"/>
    <col min="4360" max="4360" width="7.42578125" style="95" customWidth="1"/>
    <col min="4361" max="4361" width="6.85546875" style="95" customWidth="1"/>
    <col min="4362" max="4362" width="7.140625" style="95" customWidth="1"/>
    <col min="4363" max="4363" width="9.5703125" style="95" customWidth="1"/>
    <col min="4364" max="4364" width="7.7109375" style="95" customWidth="1"/>
    <col min="4365" max="4367" width="13.42578125" style="95"/>
    <col min="4368" max="4368" width="10.28515625" style="95" customWidth="1"/>
    <col min="4369" max="4369" width="26.7109375" style="95" customWidth="1"/>
    <col min="4370" max="4370" width="18.28515625" style="95" customWidth="1"/>
    <col min="4371" max="4371" width="27.28515625" style="95" customWidth="1"/>
    <col min="4372" max="4608" width="13.42578125" style="95"/>
    <col min="4609" max="4609" width="59.140625" style="95" customWidth="1"/>
    <col min="4610" max="4610" width="15.42578125" style="95" customWidth="1"/>
    <col min="4611" max="4611" width="11.7109375" style="95" customWidth="1"/>
    <col min="4612" max="4613" width="12" style="95" customWidth="1"/>
    <col min="4614" max="4615" width="8.28515625" style="95" customWidth="1"/>
    <col min="4616" max="4616" width="7.42578125" style="95" customWidth="1"/>
    <col min="4617" max="4617" width="6.85546875" style="95" customWidth="1"/>
    <col min="4618" max="4618" width="7.140625" style="95" customWidth="1"/>
    <col min="4619" max="4619" width="9.5703125" style="95" customWidth="1"/>
    <col min="4620" max="4620" width="7.7109375" style="95" customWidth="1"/>
    <col min="4621" max="4623" width="13.42578125" style="95"/>
    <col min="4624" max="4624" width="10.28515625" style="95" customWidth="1"/>
    <col min="4625" max="4625" width="26.7109375" style="95" customWidth="1"/>
    <col min="4626" max="4626" width="18.28515625" style="95" customWidth="1"/>
    <col min="4627" max="4627" width="27.28515625" style="95" customWidth="1"/>
    <col min="4628" max="4864" width="13.42578125" style="95"/>
    <col min="4865" max="4865" width="59.140625" style="95" customWidth="1"/>
    <col min="4866" max="4866" width="15.42578125" style="95" customWidth="1"/>
    <col min="4867" max="4867" width="11.7109375" style="95" customWidth="1"/>
    <col min="4868" max="4869" width="12" style="95" customWidth="1"/>
    <col min="4870" max="4871" width="8.28515625" style="95" customWidth="1"/>
    <col min="4872" max="4872" width="7.42578125" style="95" customWidth="1"/>
    <col min="4873" max="4873" width="6.85546875" style="95" customWidth="1"/>
    <col min="4874" max="4874" width="7.140625" style="95" customWidth="1"/>
    <col min="4875" max="4875" width="9.5703125" style="95" customWidth="1"/>
    <col min="4876" max="4876" width="7.7109375" style="95" customWidth="1"/>
    <col min="4877" max="4879" width="13.42578125" style="95"/>
    <col min="4880" max="4880" width="10.28515625" style="95" customWidth="1"/>
    <col min="4881" max="4881" width="26.7109375" style="95" customWidth="1"/>
    <col min="4882" max="4882" width="18.28515625" style="95" customWidth="1"/>
    <col min="4883" max="4883" width="27.28515625" style="95" customWidth="1"/>
    <col min="4884" max="5120" width="13.42578125" style="95"/>
    <col min="5121" max="5121" width="59.140625" style="95" customWidth="1"/>
    <col min="5122" max="5122" width="15.42578125" style="95" customWidth="1"/>
    <col min="5123" max="5123" width="11.7109375" style="95" customWidth="1"/>
    <col min="5124" max="5125" width="12" style="95" customWidth="1"/>
    <col min="5126" max="5127" width="8.28515625" style="95" customWidth="1"/>
    <col min="5128" max="5128" width="7.42578125" style="95" customWidth="1"/>
    <col min="5129" max="5129" width="6.85546875" style="95" customWidth="1"/>
    <col min="5130" max="5130" width="7.140625" style="95" customWidth="1"/>
    <col min="5131" max="5131" width="9.5703125" style="95" customWidth="1"/>
    <col min="5132" max="5132" width="7.7109375" style="95" customWidth="1"/>
    <col min="5133" max="5135" width="13.42578125" style="95"/>
    <col min="5136" max="5136" width="10.28515625" style="95" customWidth="1"/>
    <col min="5137" max="5137" width="26.7109375" style="95" customWidth="1"/>
    <col min="5138" max="5138" width="18.28515625" style="95" customWidth="1"/>
    <col min="5139" max="5139" width="27.28515625" style="95" customWidth="1"/>
    <col min="5140" max="5376" width="13.42578125" style="95"/>
    <col min="5377" max="5377" width="59.140625" style="95" customWidth="1"/>
    <col min="5378" max="5378" width="15.42578125" style="95" customWidth="1"/>
    <col min="5379" max="5379" width="11.7109375" style="95" customWidth="1"/>
    <col min="5380" max="5381" width="12" style="95" customWidth="1"/>
    <col min="5382" max="5383" width="8.28515625" style="95" customWidth="1"/>
    <col min="5384" max="5384" width="7.42578125" style="95" customWidth="1"/>
    <col min="5385" max="5385" width="6.85546875" style="95" customWidth="1"/>
    <col min="5386" max="5386" width="7.140625" style="95" customWidth="1"/>
    <col min="5387" max="5387" width="9.5703125" style="95" customWidth="1"/>
    <col min="5388" max="5388" width="7.7109375" style="95" customWidth="1"/>
    <col min="5389" max="5391" width="13.42578125" style="95"/>
    <col min="5392" max="5392" width="10.28515625" style="95" customWidth="1"/>
    <col min="5393" max="5393" width="26.7109375" style="95" customWidth="1"/>
    <col min="5394" max="5394" width="18.28515625" style="95" customWidth="1"/>
    <col min="5395" max="5395" width="27.28515625" style="95" customWidth="1"/>
    <col min="5396" max="5632" width="13.42578125" style="95"/>
    <col min="5633" max="5633" width="59.140625" style="95" customWidth="1"/>
    <col min="5634" max="5634" width="15.42578125" style="95" customWidth="1"/>
    <col min="5635" max="5635" width="11.7109375" style="95" customWidth="1"/>
    <col min="5636" max="5637" width="12" style="95" customWidth="1"/>
    <col min="5638" max="5639" width="8.28515625" style="95" customWidth="1"/>
    <col min="5640" max="5640" width="7.42578125" style="95" customWidth="1"/>
    <col min="5641" max="5641" width="6.85546875" style="95" customWidth="1"/>
    <col min="5642" max="5642" width="7.140625" style="95" customWidth="1"/>
    <col min="5643" max="5643" width="9.5703125" style="95" customWidth="1"/>
    <col min="5644" max="5644" width="7.7109375" style="95" customWidth="1"/>
    <col min="5645" max="5647" width="13.42578125" style="95"/>
    <col min="5648" max="5648" width="10.28515625" style="95" customWidth="1"/>
    <col min="5649" max="5649" width="26.7109375" style="95" customWidth="1"/>
    <col min="5650" max="5650" width="18.28515625" style="95" customWidth="1"/>
    <col min="5651" max="5651" width="27.28515625" style="95" customWidth="1"/>
    <col min="5652" max="5888" width="13.42578125" style="95"/>
    <col min="5889" max="5889" width="59.140625" style="95" customWidth="1"/>
    <col min="5890" max="5890" width="15.42578125" style="95" customWidth="1"/>
    <col min="5891" max="5891" width="11.7109375" style="95" customWidth="1"/>
    <col min="5892" max="5893" width="12" style="95" customWidth="1"/>
    <col min="5894" max="5895" width="8.28515625" style="95" customWidth="1"/>
    <col min="5896" max="5896" width="7.42578125" style="95" customWidth="1"/>
    <col min="5897" max="5897" width="6.85546875" style="95" customWidth="1"/>
    <col min="5898" max="5898" width="7.140625" style="95" customWidth="1"/>
    <col min="5899" max="5899" width="9.5703125" style="95" customWidth="1"/>
    <col min="5900" max="5900" width="7.7109375" style="95" customWidth="1"/>
    <col min="5901" max="5903" width="13.42578125" style="95"/>
    <col min="5904" max="5904" width="10.28515625" style="95" customWidth="1"/>
    <col min="5905" max="5905" width="26.7109375" style="95" customWidth="1"/>
    <col min="5906" max="5906" width="18.28515625" style="95" customWidth="1"/>
    <col min="5907" max="5907" width="27.28515625" style="95" customWidth="1"/>
    <col min="5908" max="6144" width="13.42578125" style="95"/>
    <col min="6145" max="6145" width="59.140625" style="95" customWidth="1"/>
    <col min="6146" max="6146" width="15.42578125" style="95" customWidth="1"/>
    <col min="6147" max="6147" width="11.7109375" style="95" customWidth="1"/>
    <col min="6148" max="6149" width="12" style="95" customWidth="1"/>
    <col min="6150" max="6151" width="8.28515625" style="95" customWidth="1"/>
    <col min="6152" max="6152" width="7.42578125" style="95" customWidth="1"/>
    <col min="6153" max="6153" width="6.85546875" style="95" customWidth="1"/>
    <col min="6154" max="6154" width="7.140625" style="95" customWidth="1"/>
    <col min="6155" max="6155" width="9.5703125" style="95" customWidth="1"/>
    <col min="6156" max="6156" width="7.7109375" style="95" customWidth="1"/>
    <col min="6157" max="6159" width="13.42578125" style="95"/>
    <col min="6160" max="6160" width="10.28515625" style="95" customWidth="1"/>
    <col min="6161" max="6161" width="26.7109375" style="95" customWidth="1"/>
    <col min="6162" max="6162" width="18.28515625" style="95" customWidth="1"/>
    <col min="6163" max="6163" width="27.28515625" style="95" customWidth="1"/>
    <col min="6164" max="6400" width="13.42578125" style="95"/>
    <col min="6401" max="6401" width="59.140625" style="95" customWidth="1"/>
    <col min="6402" max="6402" width="15.42578125" style="95" customWidth="1"/>
    <col min="6403" max="6403" width="11.7109375" style="95" customWidth="1"/>
    <col min="6404" max="6405" width="12" style="95" customWidth="1"/>
    <col min="6406" max="6407" width="8.28515625" style="95" customWidth="1"/>
    <col min="6408" max="6408" width="7.42578125" style="95" customWidth="1"/>
    <col min="6409" max="6409" width="6.85546875" style="95" customWidth="1"/>
    <col min="6410" max="6410" width="7.140625" style="95" customWidth="1"/>
    <col min="6411" max="6411" width="9.5703125" style="95" customWidth="1"/>
    <col min="6412" max="6412" width="7.7109375" style="95" customWidth="1"/>
    <col min="6413" max="6415" width="13.42578125" style="95"/>
    <col min="6416" max="6416" width="10.28515625" style="95" customWidth="1"/>
    <col min="6417" max="6417" width="26.7109375" style="95" customWidth="1"/>
    <col min="6418" max="6418" width="18.28515625" style="95" customWidth="1"/>
    <col min="6419" max="6419" width="27.28515625" style="95" customWidth="1"/>
    <col min="6420" max="6656" width="13.42578125" style="95"/>
    <col min="6657" max="6657" width="59.140625" style="95" customWidth="1"/>
    <col min="6658" max="6658" width="15.42578125" style="95" customWidth="1"/>
    <col min="6659" max="6659" width="11.7109375" style="95" customWidth="1"/>
    <col min="6660" max="6661" width="12" style="95" customWidth="1"/>
    <col min="6662" max="6663" width="8.28515625" style="95" customWidth="1"/>
    <col min="6664" max="6664" width="7.42578125" style="95" customWidth="1"/>
    <col min="6665" max="6665" width="6.85546875" style="95" customWidth="1"/>
    <col min="6666" max="6666" width="7.140625" style="95" customWidth="1"/>
    <col min="6667" max="6667" width="9.5703125" style="95" customWidth="1"/>
    <col min="6668" max="6668" width="7.7109375" style="95" customWidth="1"/>
    <col min="6669" max="6671" width="13.42578125" style="95"/>
    <col min="6672" max="6672" width="10.28515625" style="95" customWidth="1"/>
    <col min="6673" max="6673" width="26.7109375" style="95" customWidth="1"/>
    <col min="6674" max="6674" width="18.28515625" style="95" customWidth="1"/>
    <col min="6675" max="6675" width="27.28515625" style="95" customWidth="1"/>
    <col min="6676" max="6912" width="13.42578125" style="95"/>
    <col min="6913" max="6913" width="59.140625" style="95" customWidth="1"/>
    <col min="6914" max="6914" width="15.42578125" style="95" customWidth="1"/>
    <col min="6915" max="6915" width="11.7109375" style="95" customWidth="1"/>
    <col min="6916" max="6917" width="12" style="95" customWidth="1"/>
    <col min="6918" max="6919" width="8.28515625" style="95" customWidth="1"/>
    <col min="6920" max="6920" width="7.42578125" style="95" customWidth="1"/>
    <col min="6921" max="6921" width="6.85546875" style="95" customWidth="1"/>
    <col min="6922" max="6922" width="7.140625" style="95" customWidth="1"/>
    <col min="6923" max="6923" width="9.5703125" style="95" customWidth="1"/>
    <col min="6924" max="6924" width="7.7109375" style="95" customWidth="1"/>
    <col min="6925" max="6927" width="13.42578125" style="95"/>
    <col min="6928" max="6928" width="10.28515625" style="95" customWidth="1"/>
    <col min="6929" max="6929" width="26.7109375" style="95" customWidth="1"/>
    <col min="6930" max="6930" width="18.28515625" style="95" customWidth="1"/>
    <col min="6931" max="6931" width="27.28515625" style="95" customWidth="1"/>
    <col min="6932" max="7168" width="13.42578125" style="95"/>
    <col min="7169" max="7169" width="59.140625" style="95" customWidth="1"/>
    <col min="7170" max="7170" width="15.42578125" style="95" customWidth="1"/>
    <col min="7171" max="7171" width="11.7109375" style="95" customWidth="1"/>
    <col min="7172" max="7173" width="12" style="95" customWidth="1"/>
    <col min="7174" max="7175" width="8.28515625" style="95" customWidth="1"/>
    <col min="7176" max="7176" width="7.42578125" style="95" customWidth="1"/>
    <col min="7177" max="7177" width="6.85546875" style="95" customWidth="1"/>
    <col min="7178" max="7178" width="7.140625" style="95" customWidth="1"/>
    <col min="7179" max="7179" width="9.5703125" style="95" customWidth="1"/>
    <col min="7180" max="7180" width="7.7109375" style="95" customWidth="1"/>
    <col min="7181" max="7183" width="13.42578125" style="95"/>
    <col min="7184" max="7184" width="10.28515625" style="95" customWidth="1"/>
    <col min="7185" max="7185" width="26.7109375" style="95" customWidth="1"/>
    <col min="7186" max="7186" width="18.28515625" style="95" customWidth="1"/>
    <col min="7187" max="7187" width="27.28515625" style="95" customWidth="1"/>
    <col min="7188" max="7424" width="13.42578125" style="95"/>
    <col min="7425" max="7425" width="59.140625" style="95" customWidth="1"/>
    <col min="7426" max="7426" width="15.42578125" style="95" customWidth="1"/>
    <col min="7427" max="7427" width="11.7109375" style="95" customWidth="1"/>
    <col min="7428" max="7429" width="12" style="95" customWidth="1"/>
    <col min="7430" max="7431" width="8.28515625" style="95" customWidth="1"/>
    <col min="7432" max="7432" width="7.42578125" style="95" customWidth="1"/>
    <col min="7433" max="7433" width="6.85546875" style="95" customWidth="1"/>
    <col min="7434" max="7434" width="7.140625" style="95" customWidth="1"/>
    <col min="7435" max="7435" width="9.5703125" style="95" customWidth="1"/>
    <col min="7436" max="7436" width="7.7109375" style="95" customWidth="1"/>
    <col min="7437" max="7439" width="13.42578125" style="95"/>
    <col min="7440" max="7440" width="10.28515625" style="95" customWidth="1"/>
    <col min="7441" max="7441" width="26.7109375" style="95" customWidth="1"/>
    <col min="7442" max="7442" width="18.28515625" style="95" customWidth="1"/>
    <col min="7443" max="7443" width="27.28515625" style="95" customWidth="1"/>
    <col min="7444" max="7680" width="13.42578125" style="95"/>
    <col min="7681" max="7681" width="59.140625" style="95" customWidth="1"/>
    <col min="7682" max="7682" width="15.42578125" style="95" customWidth="1"/>
    <col min="7683" max="7683" width="11.7109375" style="95" customWidth="1"/>
    <col min="7684" max="7685" width="12" style="95" customWidth="1"/>
    <col min="7686" max="7687" width="8.28515625" style="95" customWidth="1"/>
    <col min="7688" max="7688" width="7.42578125" style="95" customWidth="1"/>
    <col min="7689" max="7689" width="6.85546875" style="95" customWidth="1"/>
    <col min="7690" max="7690" width="7.140625" style="95" customWidth="1"/>
    <col min="7691" max="7691" width="9.5703125" style="95" customWidth="1"/>
    <col min="7692" max="7692" width="7.7109375" style="95" customWidth="1"/>
    <col min="7693" max="7695" width="13.42578125" style="95"/>
    <col min="7696" max="7696" width="10.28515625" style="95" customWidth="1"/>
    <col min="7697" max="7697" width="26.7109375" style="95" customWidth="1"/>
    <col min="7698" max="7698" width="18.28515625" style="95" customWidth="1"/>
    <col min="7699" max="7699" width="27.28515625" style="95" customWidth="1"/>
    <col min="7700" max="7936" width="13.42578125" style="95"/>
    <col min="7937" max="7937" width="59.140625" style="95" customWidth="1"/>
    <col min="7938" max="7938" width="15.42578125" style="95" customWidth="1"/>
    <col min="7939" max="7939" width="11.7109375" style="95" customWidth="1"/>
    <col min="7940" max="7941" width="12" style="95" customWidth="1"/>
    <col min="7942" max="7943" width="8.28515625" style="95" customWidth="1"/>
    <col min="7944" max="7944" width="7.42578125" style="95" customWidth="1"/>
    <col min="7945" max="7945" width="6.85546875" style="95" customWidth="1"/>
    <col min="7946" max="7946" width="7.140625" style="95" customWidth="1"/>
    <col min="7947" max="7947" width="9.5703125" style="95" customWidth="1"/>
    <col min="7948" max="7948" width="7.7109375" style="95" customWidth="1"/>
    <col min="7949" max="7951" width="13.42578125" style="95"/>
    <col min="7952" max="7952" width="10.28515625" style="95" customWidth="1"/>
    <col min="7953" max="7953" width="26.7109375" style="95" customWidth="1"/>
    <col min="7954" max="7954" width="18.28515625" style="95" customWidth="1"/>
    <col min="7955" max="7955" width="27.28515625" style="95" customWidth="1"/>
    <col min="7956" max="8192" width="13.42578125" style="95"/>
    <col min="8193" max="8193" width="59.140625" style="95" customWidth="1"/>
    <col min="8194" max="8194" width="15.42578125" style="95" customWidth="1"/>
    <col min="8195" max="8195" width="11.7109375" style="95" customWidth="1"/>
    <col min="8196" max="8197" width="12" style="95" customWidth="1"/>
    <col min="8198" max="8199" width="8.28515625" style="95" customWidth="1"/>
    <col min="8200" max="8200" width="7.42578125" style="95" customWidth="1"/>
    <col min="8201" max="8201" width="6.85546875" style="95" customWidth="1"/>
    <col min="8202" max="8202" width="7.140625" style="95" customWidth="1"/>
    <col min="8203" max="8203" width="9.5703125" style="95" customWidth="1"/>
    <col min="8204" max="8204" width="7.7109375" style="95" customWidth="1"/>
    <col min="8205" max="8207" width="13.42578125" style="95"/>
    <col min="8208" max="8208" width="10.28515625" style="95" customWidth="1"/>
    <col min="8209" max="8209" width="26.7109375" style="95" customWidth="1"/>
    <col min="8210" max="8210" width="18.28515625" style="95" customWidth="1"/>
    <col min="8211" max="8211" width="27.28515625" style="95" customWidth="1"/>
    <col min="8212" max="8448" width="13.42578125" style="95"/>
    <col min="8449" max="8449" width="59.140625" style="95" customWidth="1"/>
    <col min="8450" max="8450" width="15.42578125" style="95" customWidth="1"/>
    <col min="8451" max="8451" width="11.7109375" style="95" customWidth="1"/>
    <col min="8452" max="8453" width="12" style="95" customWidth="1"/>
    <col min="8454" max="8455" width="8.28515625" style="95" customWidth="1"/>
    <col min="8456" max="8456" width="7.42578125" style="95" customWidth="1"/>
    <col min="8457" max="8457" width="6.85546875" style="95" customWidth="1"/>
    <col min="8458" max="8458" width="7.140625" style="95" customWidth="1"/>
    <col min="8459" max="8459" width="9.5703125" style="95" customWidth="1"/>
    <col min="8460" max="8460" width="7.7109375" style="95" customWidth="1"/>
    <col min="8461" max="8463" width="13.42578125" style="95"/>
    <col min="8464" max="8464" width="10.28515625" style="95" customWidth="1"/>
    <col min="8465" max="8465" width="26.7109375" style="95" customWidth="1"/>
    <col min="8466" max="8466" width="18.28515625" style="95" customWidth="1"/>
    <col min="8467" max="8467" width="27.28515625" style="95" customWidth="1"/>
    <col min="8468" max="8704" width="13.42578125" style="95"/>
    <col min="8705" max="8705" width="59.140625" style="95" customWidth="1"/>
    <col min="8706" max="8706" width="15.42578125" style="95" customWidth="1"/>
    <col min="8707" max="8707" width="11.7109375" style="95" customWidth="1"/>
    <col min="8708" max="8709" width="12" style="95" customWidth="1"/>
    <col min="8710" max="8711" width="8.28515625" style="95" customWidth="1"/>
    <col min="8712" max="8712" width="7.42578125" style="95" customWidth="1"/>
    <col min="8713" max="8713" width="6.85546875" style="95" customWidth="1"/>
    <col min="8714" max="8714" width="7.140625" style="95" customWidth="1"/>
    <col min="8715" max="8715" width="9.5703125" style="95" customWidth="1"/>
    <col min="8716" max="8716" width="7.7109375" style="95" customWidth="1"/>
    <col min="8717" max="8719" width="13.42578125" style="95"/>
    <col min="8720" max="8720" width="10.28515625" style="95" customWidth="1"/>
    <col min="8721" max="8721" width="26.7109375" style="95" customWidth="1"/>
    <col min="8722" max="8722" width="18.28515625" style="95" customWidth="1"/>
    <col min="8723" max="8723" width="27.28515625" style="95" customWidth="1"/>
    <col min="8724" max="8960" width="13.42578125" style="95"/>
    <col min="8961" max="8961" width="59.140625" style="95" customWidth="1"/>
    <col min="8962" max="8962" width="15.42578125" style="95" customWidth="1"/>
    <col min="8963" max="8963" width="11.7109375" style="95" customWidth="1"/>
    <col min="8964" max="8965" width="12" style="95" customWidth="1"/>
    <col min="8966" max="8967" width="8.28515625" style="95" customWidth="1"/>
    <col min="8968" max="8968" width="7.42578125" style="95" customWidth="1"/>
    <col min="8969" max="8969" width="6.85546875" style="95" customWidth="1"/>
    <col min="8970" max="8970" width="7.140625" style="95" customWidth="1"/>
    <col min="8971" max="8971" width="9.5703125" style="95" customWidth="1"/>
    <col min="8972" max="8972" width="7.7109375" style="95" customWidth="1"/>
    <col min="8973" max="8975" width="13.42578125" style="95"/>
    <col min="8976" max="8976" width="10.28515625" style="95" customWidth="1"/>
    <col min="8977" max="8977" width="26.7109375" style="95" customWidth="1"/>
    <col min="8978" max="8978" width="18.28515625" style="95" customWidth="1"/>
    <col min="8979" max="8979" width="27.28515625" style="95" customWidth="1"/>
    <col min="8980" max="9216" width="13.42578125" style="95"/>
    <col min="9217" max="9217" width="59.140625" style="95" customWidth="1"/>
    <col min="9218" max="9218" width="15.42578125" style="95" customWidth="1"/>
    <col min="9219" max="9219" width="11.7109375" style="95" customWidth="1"/>
    <col min="9220" max="9221" width="12" style="95" customWidth="1"/>
    <col min="9222" max="9223" width="8.28515625" style="95" customWidth="1"/>
    <col min="9224" max="9224" width="7.42578125" style="95" customWidth="1"/>
    <col min="9225" max="9225" width="6.85546875" style="95" customWidth="1"/>
    <col min="9226" max="9226" width="7.140625" style="95" customWidth="1"/>
    <col min="9227" max="9227" width="9.5703125" style="95" customWidth="1"/>
    <col min="9228" max="9228" width="7.7109375" style="95" customWidth="1"/>
    <col min="9229" max="9231" width="13.42578125" style="95"/>
    <col min="9232" max="9232" width="10.28515625" style="95" customWidth="1"/>
    <col min="9233" max="9233" width="26.7109375" style="95" customWidth="1"/>
    <col min="9234" max="9234" width="18.28515625" style="95" customWidth="1"/>
    <col min="9235" max="9235" width="27.28515625" style="95" customWidth="1"/>
    <col min="9236" max="9472" width="13.42578125" style="95"/>
    <col min="9473" max="9473" width="59.140625" style="95" customWidth="1"/>
    <col min="9474" max="9474" width="15.42578125" style="95" customWidth="1"/>
    <col min="9475" max="9475" width="11.7109375" style="95" customWidth="1"/>
    <col min="9476" max="9477" width="12" style="95" customWidth="1"/>
    <col min="9478" max="9479" width="8.28515625" style="95" customWidth="1"/>
    <col min="9480" max="9480" width="7.42578125" style="95" customWidth="1"/>
    <col min="9481" max="9481" width="6.85546875" style="95" customWidth="1"/>
    <col min="9482" max="9482" width="7.140625" style="95" customWidth="1"/>
    <col min="9483" max="9483" width="9.5703125" style="95" customWidth="1"/>
    <col min="9484" max="9484" width="7.7109375" style="95" customWidth="1"/>
    <col min="9485" max="9487" width="13.42578125" style="95"/>
    <col min="9488" max="9488" width="10.28515625" style="95" customWidth="1"/>
    <col min="9489" max="9489" width="26.7109375" style="95" customWidth="1"/>
    <col min="9490" max="9490" width="18.28515625" style="95" customWidth="1"/>
    <col min="9491" max="9491" width="27.28515625" style="95" customWidth="1"/>
    <col min="9492" max="9728" width="13.42578125" style="95"/>
    <col min="9729" max="9729" width="59.140625" style="95" customWidth="1"/>
    <col min="9730" max="9730" width="15.42578125" style="95" customWidth="1"/>
    <col min="9731" max="9731" width="11.7109375" style="95" customWidth="1"/>
    <col min="9732" max="9733" width="12" style="95" customWidth="1"/>
    <col min="9734" max="9735" width="8.28515625" style="95" customWidth="1"/>
    <col min="9736" max="9736" width="7.42578125" style="95" customWidth="1"/>
    <col min="9737" max="9737" width="6.85546875" style="95" customWidth="1"/>
    <col min="9738" max="9738" width="7.140625" style="95" customWidth="1"/>
    <col min="9739" max="9739" width="9.5703125" style="95" customWidth="1"/>
    <col min="9740" max="9740" width="7.7109375" style="95" customWidth="1"/>
    <col min="9741" max="9743" width="13.42578125" style="95"/>
    <col min="9744" max="9744" width="10.28515625" style="95" customWidth="1"/>
    <col min="9745" max="9745" width="26.7109375" style="95" customWidth="1"/>
    <col min="9746" max="9746" width="18.28515625" style="95" customWidth="1"/>
    <col min="9747" max="9747" width="27.28515625" style="95" customWidth="1"/>
    <col min="9748" max="9984" width="13.42578125" style="95"/>
    <col min="9985" max="9985" width="59.140625" style="95" customWidth="1"/>
    <col min="9986" max="9986" width="15.42578125" style="95" customWidth="1"/>
    <col min="9987" max="9987" width="11.7109375" style="95" customWidth="1"/>
    <col min="9988" max="9989" width="12" style="95" customWidth="1"/>
    <col min="9990" max="9991" width="8.28515625" style="95" customWidth="1"/>
    <col min="9992" max="9992" width="7.42578125" style="95" customWidth="1"/>
    <col min="9993" max="9993" width="6.85546875" style="95" customWidth="1"/>
    <col min="9994" max="9994" width="7.140625" style="95" customWidth="1"/>
    <col min="9995" max="9995" width="9.5703125" style="95" customWidth="1"/>
    <col min="9996" max="9996" width="7.7109375" style="95" customWidth="1"/>
    <col min="9997" max="9999" width="13.42578125" style="95"/>
    <col min="10000" max="10000" width="10.28515625" style="95" customWidth="1"/>
    <col min="10001" max="10001" width="26.7109375" style="95" customWidth="1"/>
    <col min="10002" max="10002" width="18.28515625" style="95" customWidth="1"/>
    <col min="10003" max="10003" width="27.28515625" style="95" customWidth="1"/>
    <col min="10004" max="10240" width="13.42578125" style="95"/>
    <col min="10241" max="10241" width="59.140625" style="95" customWidth="1"/>
    <col min="10242" max="10242" width="15.42578125" style="95" customWidth="1"/>
    <col min="10243" max="10243" width="11.7109375" style="95" customWidth="1"/>
    <col min="10244" max="10245" width="12" style="95" customWidth="1"/>
    <col min="10246" max="10247" width="8.28515625" style="95" customWidth="1"/>
    <col min="10248" max="10248" width="7.42578125" style="95" customWidth="1"/>
    <col min="10249" max="10249" width="6.85546875" style="95" customWidth="1"/>
    <col min="10250" max="10250" width="7.140625" style="95" customWidth="1"/>
    <col min="10251" max="10251" width="9.5703125" style="95" customWidth="1"/>
    <col min="10252" max="10252" width="7.7109375" style="95" customWidth="1"/>
    <col min="10253" max="10255" width="13.42578125" style="95"/>
    <col min="10256" max="10256" width="10.28515625" style="95" customWidth="1"/>
    <col min="10257" max="10257" width="26.7109375" style="95" customWidth="1"/>
    <col min="10258" max="10258" width="18.28515625" style="95" customWidth="1"/>
    <col min="10259" max="10259" width="27.28515625" style="95" customWidth="1"/>
    <col min="10260" max="10496" width="13.42578125" style="95"/>
    <col min="10497" max="10497" width="59.140625" style="95" customWidth="1"/>
    <col min="10498" max="10498" width="15.42578125" style="95" customWidth="1"/>
    <col min="10499" max="10499" width="11.7109375" style="95" customWidth="1"/>
    <col min="10500" max="10501" width="12" style="95" customWidth="1"/>
    <col min="10502" max="10503" width="8.28515625" style="95" customWidth="1"/>
    <col min="10504" max="10504" width="7.42578125" style="95" customWidth="1"/>
    <col min="10505" max="10505" width="6.85546875" style="95" customWidth="1"/>
    <col min="10506" max="10506" width="7.140625" style="95" customWidth="1"/>
    <col min="10507" max="10507" width="9.5703125" style="95" customWidth="1"/>
    <col min="10508" max="10508" width="7.7109375" style="95" customWidth="1"/>
    <col min="10509" max="10511" width="13.42578125" style="95"/>
    <col min="10512" max="10512" width="10.28515625" style="95" customWidth="1"/>
    <col min="10513" max="10513" width="26.7109375" style="95" customWidth="1"/>
    <col min="10514" max="10514" width="18.28515625" style="95" customWidth="1"/>
    <col min="10515" max="10515" width="27.28515625" style="95" customWidth="1"/>
    <col min="10516" max="10752" width="13.42578125" style="95"/>
    <col min="10753" max="10753" width="59.140625" style="95" customWidth="1"/>
    <col min="10754" max="10754" width="15.42578125" style="95" customWidth="1"/>
    <col min="10755" max="10755" width="11.7109375" style="95" customWidth="1"/>
    <col min="10756" max="10757" width="12" style="95" customWidth="1"/>
    <col min="10758" max="10759" width="8.28515625" style="95" customWidth="1"/>
    <col min="10760" max="10760" width="7.42578125" style="95" customWidth="1"/>
    <col min="10761" max="10761" width="6.85546875" style="95" customWidth="1"/>
    <col min="10762" max="10762" width="7.140625" style="95" customWidth="1"/>
    <col min="10763" max="10763" width="9.5703125" style="95" customWidth="1"/>
    <col min="10764" max="10764" width="7.7109375" style="95" customWidth="1"/>
    <col min="10765" max="10767" width="13.42578125" style="95"/>
    <col min="10768" max="10768" width="10.28515625" style="95" customWidth="1"/>
    <col min="10769" max="10769" width="26.7109375" style="95" customWidth="1"/>
    <col min="10770" max="10770" width="18.28515625" style="95" customWidth="1"/>
    <col min="10771" max="10771" width="27.28515625" style="95" customWidth="1"/>
    <col min="10772" max="11008" width="13.42578125" style="95"/>
    <col min="11009" max="11009" width="59.140625" style="95" customWidth="1"/>
    <col min="11010" max="11010" width="15.42578125" style="95" customWidth="1"/>
    <col min="11011" max="11011" width="11.7109375" style="95" customWidth="1"/>
    <col min="11012" max="11013" width="12" style="95" customWidth="1"/>
    <col min="11014" max="11015" width="8.28515625" style="95" customWidth="1"/>
    <col min="11016" max="11016" width="7.42578125" style="95" customWidth="1"/>
    <col min="11017" max="11017" width="6.85546875" style="95" customWidth="1"/>
    <col min="11018" max="11018" width="7.140625" style="95" customWidth="1"/>
    <col min="11019" max="11019" width="9.5703125" style="95" customWidth="1"/>
    <col min="11020" max="11020" width="7.7109375" style="95" customWidth="1"/>
    <col min="11021" max="11023" width="13.42578125" style="95"/>
    <col min="11024" max="11024" width="10.28515625" style="95" customWidth="1"/>
    <col min="11025" max="11025" width="26.7109375" style="95" customWidth="1"/>
    <col min="11026" max="11026" width="18.28515625" style="95" customWidth="1"/>
    <col min="11027" max="11027" width="27.28515625" style="95" customWidth="1"/>
    <col min="11028" max="11264" width="13.42578125" style="95"/>
    <col min="11265" max="11265" width="59.140625" style="95" customWidth="1"/>
    <col min="11266" max="11266" width="15.42578125" style="95" customWidth="1"/>
    <col min="11267" max="11267" width="11.7109375" style="95" customWidth="1"/>
    <col min="11268" max="11269" width="12" style="95" customWidth="1"/>
    <col min="11270" max="11271" width="8.28515625" style="95" customWidth="1"/>
    <col min="11272" max="11272" width="7.42578125" style="95" customWidth="1"/>
    <col min="11273" max="11273" width="6.85546875" style="95" customWidth="1"/>
    <col min="11274" max="11274" width="7.140625" style="95" customWidth="1"/>
    <col min="11275" max="11275" width="9.5703125" style="95" customWidth="1"/>
    <col min="11276" max="11276" width="7.7109375" style="95" customWidth="1"/>
    <col min="11277" max="11279" width="13.42578125" style="95"/>
    <col min="11280" max="11280" width="10.28515625" style="95" customWidth="1"/>
    <col min="11281" max="11281" width="26.7109375" style="95" customWidth="1"/>
    <col min="11282" max="11282" width="18.28515625" style="95" customWidth="1"/>
    <col min="11283" max="11283" width="27.28515625" style="95" customWidth="1"/>
    <col min="11284" max="11520" width="13.42578125" style="95"/>
    <col min="11521" max="11521" width="59.140625" style="95" customWidth="1"/>
    <col min="11522" max="11522" width="15.42578125" style="95" customWidth="1"/>
    <col min="11523" max="11523" width="11.7109375" style="95" customWidth="1"/>
    <col min="11524" max="11525" width="12" style="95" customWidth="1"/>
    <col min="11526" max="11527" width="8.28515625" style="95" customWidth="1"/>
    <col min="11528" max="11528" width="7.42578125" style="95" customWidth="1"/>
    <col min="11529" max="11529" width="6.85546875" style="95" customWidth="1"/>
    <col min="11530" max="11530" width="7.140625" style="95" customWidth="1"/>
    <col min="11531" max="11531" width="9.5703125" style="95" customWidth="1"/>
    <col min="11532" max="11532" width="7.7109375" style="95" customWidth="1"/>
    <col min="11533" max="11535" width="13.42578125" style="95"/>
    <col min="11536" max="11536" width="10.28515625" style="95" customWidth="1"/>
    <col min="11537" max="11537" width="26.7109375" style="95" customWidth="1"/>
    <col min="11538" max="11538" width="18.28515625" style="95" customWidth="1"/>
    <col min="11539" max="11539" width="27.28515625" style="95" customWidth="1"/>
    <col min="11540" max="11776" width="13.42578125" style="95"/>
    <col min="11777" max="11777" width="59.140625" style="95" customWidth="1"/>
    <col min="11778" max="11778" width="15.42578125" style="95" customWidth="1"/>
    <col min="11779" max="11779" width="11.7109375" style="95" customWidth="1"/>
    <col min="11780" max="11781" width="12" style="95" customWidth="1"/>
    <col min="11782" max="11783" width="8.28515625" style="95" customWidth="1"/>
    <col min="11784" max="11784" width="7.42578125" style="95" customWidth="1"/>
    <col min="11785" max="11785" width="6.85546875" style="95" customWidth="1"/>
    <col min="11786" max="11786" width="7.140625" style="95" customWidth="1"/>
    <col min="11787" max="11787" width="9.5703125" style="95" customWidth="1"/>
    <col min="11788" max="11788" width="7.7109375" style="95" customWidth="1"/>
    <col min="11789" max="11791" width="13.42578125" style="95"/>
    <col min="11792" max="11792" width="10.28515625" style="95" customWidth="1"/>
    <col min="11793" max="11793" width="26.7109375" style="95" customWidth="1"/>
    <col min="11794" max="11794" width="18.28515625" style="95" customWidth="1"/>
    <col min="11795" max="11795" width="27.28515625" style="95" customWidth="1"/>
    <col min="11796" max="12032" width="13.42578125" style="95"/>
    <col min="12033" max="12033" width="59.140625" style="95" customWidth="1"/>
    <col min="12034" max="12034" width="15.42578125" style="95" customWidth="1"/>
    <col min="12035" max="12035" width="11.7109375" style="95" customWidth="1"/>
    <col min="12036" max="12037" width="12" style="95" customWidth="1"/>
    <col min="12038" max="12039" width="8.28515625" style="95" customWidth="1"/>
    <col min="12040" max="12040" width="7.42578125" style="95" customWidth="1"/>
    <col min="12041" max="12041" width="6.85546875" style="95" customWidth="1"/>
    <col min="12042" max="12042" width="7.140625" style="95" customWidth="1"/>
    <col min="12043" max="12043" width="9.5703125" style="95" customWidth="1"/>
    <col min="12044" max="12044" width="7.7109375" style="95" customWidth="1"/>
    <col min="12045" max="12047" width="13.42578125" style="95"/>
    <col min="12048" max="12048" width="10.28515625" style="95" customWidth="1"/>
    <col min="12049" max="12049" width="26.7109375" style="95" customWidth="1"/>
    <col min="12050" max="12050" width="18.28515625" style="95" customWidth="1"/>
    <col min="12051" max="12051" width="27.28515625" style="95" customWidth="1"/>
    <col min="12052" max="12288" width="13.42578125" style="95"/>
    <col min="12289" max="12289" width="59.140625" style="95" customWidth="1"/>
    <col min="12290" max="12290" width="15.42578125" style="95" customWidth="1"/>
    <col min="12291" max="12291" width="11.7109375" style="95" customWidth="1"/>
    <col min="12292" max="12293" width="12" style="95" customWidth="1"/>
    <col min="12294" max="12295" width="8.28515625" style="95" customWidth="1"/>
    <col min="12296" max="12296" width="7.42578125" style="95" customWidth="1"/>
    <col min="12297" max="12297" width="6.85546875" style="95" customWidth="1"/>
    <col min="12298" max="12298" width="7.140625" style="95" customWidth="1"/>
    <col min="12299" max="12299" width="9.5703125" style="95" customWidth="1"/>
    <col min="12300" max="12300" width="7.7109375" style="95" customWidth="1"/>
    <col min="12301" max="12303" width="13.42578125" style="95"/>
    <col min="12304" max="12304" width="10.28515625" style="95" customWidth="1"/>
    <col min="12305" max="12305" width="26.7109375" style="95" customWidth="1"/>
    <col min="12306" max="12306" width="18.28515625" style="95" customWidth="1"/>
    <col min="12307" max="12307" width="27.28515625" style="95" customWidth="1"/>
    <col min="12308" max="12544" width="13.42578125" style="95"/>
    <col min="12545" max="12545" width="59.140625" style="95" customWidth="1"/>
    <col min="12546" max="12546" width="15.42578125" style="95" customWidth="1"/>
    <col min="12547" max="12547" width="11.7109375" style="95" customWidth="1"/>
    <col min="12548" max="12549" width="12" style="95" customWidth="1"/>
    <col min="12550" max="12551" width="8.28515625" style="95" customWidth="1"/>
    <col min="12552" max="12552" width="7.42578125" style="95" customWidth="1"/>
    <col min="12553" max="12553" width="6.85546875" style="95" customWidth="1"/>
    <col min="12554" max="12554" width="7.140625" style="95" customWidth="1"/>
    <col min="12555" max="12555" width="9.5703125" style="95" customWidth="1"/>
    <col min="12556" max="12556" width="7.7109375" style="95" customWidth="1"/>
    <col min="12557" max="12559" width="13.42578125" style="95"/>
    <col min="12560" max="12560" width="10.28515625" style="95" customWidth="1"/>
    <col min="12561" max="12561" width="26.7109375" style="95" customWidth="1"/>
    <col min="12562" max="12562" width="18.28515625" style="95" customWidth="1"/>
    <col min="12563" max="12563" width="27.28515625" style="95" customWidth="1"/>
    <col min="12564" max="12800" width="13.42578125" style="95"/>
    <col min="12801" max="12801" width="59.140625" style="95" customWidth="1"/>
    <col min="12802" max="12802" width="15.42578125" style="95" customWidth="1"/>
    <col min="12803" max="12803" width="11.7109375" style="95" customWidth="1"/>
    <col min="12804" max="12805" width="12" style="95" customWidth="1"/>
    <col min="12806" max="12807" width="8.28515625" style="95" customWidth="1"/>
    <col min="12808" max="12808" width="7.42578125" style="95" customWidth="1"/>
    <col min="12809" max="12809" width="6.85546875" style="95" customWidth="1"/>
    <col min="12810" max="12810" width="7.140625" style="95" customWidth="1"/>
    <col min="12811" max="12811" width="9.5703125" style="95" customWidth="1"/>
    <col min="12812" max="12812" width="7.7109375" style="95" customWidth="1"/>
    <col min="12813" max="12815" width="13.42578125" style="95"/>
    <col min="12816" max="12816" width="10.28515625" style="95" customWidth="1"/>
    <col min="12817" max="12817" width="26.7109375" style="95" customWidth="1"/>
    <col min="12818" max="12818" width="18.28515625" style="95" customWidth="1"/>
    <col min="12819" max="12819" width="27.28515625" style="95" customWidth="1"/>
    <col min="12820" max="13056" width="13.42578125" style="95"/>
    <col min="13057" max="13057" width="59.140625" style="95" customWidth="1"/>
    <col min="13058" max="13058" width="15.42578125" style="95" customWidth="1"/>
    <col min="13059" max="13059" width="11.7109375" style="95" customWidth="1"/>
    <col min="13060" max="13061" width="12" style="95" customWidth="1"/>
    <col min="13062" max="13063" width="8.28515625" style="95" customWidth="1"/>
    <col min="13064" max="13064" width="7.42578125" style="95" customWidth="1"/>
    <col min="13065" max="13065" width="6.85546875" style="95" customWidth="1"/>
    <col min="13066" max="13066" width="7.140625" style="95" customWidth="1"/>
    <col min="13067" max="13067" width="9.5703125" style="95" customWidth="1"/>
    <col min="13068" max="13068" width="7.7109375" style="95" customWidth="1"/>
    <col min="13069" max="13071" width="13.42578125" style="95"/>
    <col min="13072" max="13072" width="10.28515625" style="95" customWidth="1"/>
    <col min="13073" max="13073" width="26.7109375" style="95" customWidth="1"/>
    <col min="13074" max="13074" width="18.28515625" style="95" customWidth="1"/>
    <col min="13075" max="13075" width="27.28515625" style="95" customWidth="1"/>
    <col min="13076" max="13312" width="13.42578125" style="95"/>
    <col min="13313" max="13313" width="59.140625" style="95" customWidth="1"/>
    <col min="13314" max="13314" width="15.42578125" style="95" customWidth="1"/>
    <col min="13315" max="13315" width="11.7109375" style="95" customWidth="1"/>
    <col min="13316" max="13317" width="12" style="95" customWidth="1"/>
    <col min="13318" max="13319" width="8.28515625" style="95" customWidth="1"/>
    <col min="13320" max="13320" width="7.42578125" style="95" customWidth="1"/>
    <col min="13321" max="13321" width="6.85546875" style="95" customWidth="1"/>
    <col min="13322" max="13322" width="7.140625" style="95" customWidth="1"/>
    <col min="13323" max="13323" width="9.5703125" style="95" customWidth="1"/>
    <col min="13324" max="13324" width="7.7109375" style="95" customWidth="1"/>
    <col min="13325" max="13327" width="13.42578125" style="95"/>
    <col min="13328" max="13328" width="10.28515625" style="95" customWidth="1"/>
    <col min="13329" max="13329" width="26.7109375" style="95" customWidth="1"/>
    <col min="13330" max="13330" width="18.28515625" style="95" customWidth="1"/>
    <col min="13331" max="13331" width="27.28515625" style="95" customWidth="1"/>
    <col min="13332" max="13568" width="13.42578125" style="95"/>
    <col min="13569" max="13569" width="59.140625" style="95" customWidth="1"/>
    <col min="13570" max="13570" width="15.42578125" style="95" customWidth="1"/>
    <col min="13571" max="13571" width="11.7109375" style="95" customWidth="1"/>
    <col min="13572" max="13573" width="12" style="95" customWidth="1"/>
    <col min="13574" max="13575" width="8.28515625" style="95" customWidth="1"/>
    <col min="13576" max="13576" width="7.42578125" style="95" customWidth="1"/>
    <col min="13577" max="13577" width="6.85546875" style="95" customWidth="1"/>
    <col min="13578" max="13578" width="7.140625" style="95" customWidth="1"/>
    <col min="13579" max="13579" width="9.5703125" style="95" customWidth="1"/>
    <col min="13580" max="13580" width="7.7109375" style="95" customWidth="1"/>
    <col min="13581" max="13583" width="13.42578125" style="95"/>
    <col min="13584" max="13584" width="10.28515625" style="95" customWidth="1"/>
    <col min="13585" max="13585" width="26.7109375" style="95" customWidth="1"/>
    <col min="13586" max="13586" width="18.28515625" style="95" customWidth="1"/>
    <col min="13587" max="13587" width="27.28515625" style="95" customWidth="1"/>
    <col min="13588" max="13824" width="13.42578125" style="95"/>
    <col min="13825" max="13825" width="59.140625" style="95" customWidth="1"/>
    <col min="13826" max="13826" width="15.42578125" style="95" customWidth="1"/>
    <col min="13827" max="13827" width="11.7109375" style="95" customWidth="1"/>
    <col min="13828" max="13829" width="12" style="95" customWidth="1"/>
    <col min="13830" max="13831" width="8.28515625" style="95" customWidth="1"/>
    <col min="13832" max="13832" width="7.42578125" style="95" customWidth="1"/>
    <col min="13833" max="13833" width="6.85546875" style="95" customWidth="1"/>
    <col min="13834" max="13834" width="7.140625" style="95" customWidth="1"/>
    <col min="13835" max="13835" width="9.5703125" style="95" customWidth="1"/>
    <col min="13836" max="13836" width="7.7109375" style="95" customWidth="1"/>
    <col min="13837" max="13839" width="13.42578125" style="95"/>
    <col min="13840" max="13840" width="10.28515625" style="95" customWidth="1"/>
    <col min="13841" max="13841" width="26.7109375" style="95" customWidth="1"/>
    <col min="13842" max="13842" width="18.28515625" style="95" customWidth="1"/>
    <col min="13843" max="13843" width="27.28515625" style="95" customWidth="1"/>
    <col min="13844" max="14080" width="13.42578125" style="95"/>
    <col min="14081" max="14081" width="59.140625" style="95" customWidth="1"/>
    <col min="14082" max="14082" width="15.42578125" style="95" customWidth="1"/>
    <col min="14083" max="14083" width="11.7109375" style="95" customWidth="1"/>
    <col min="14084" max="14085" width="12" style="95" customWidth="1"/>
    <col min="14086" max="14087" width="8.28515625" style="95" customWidth="1"/>
    <col min="14088" max="14088" width="7.42578125" style="95" customWidth="1"/>
    <col min="14089" max="14089" width="6.85546875" style="95" customWidth="1"/>
    <col min="14090" max="14090" width="7.140625" style="95" customWidth="1"/>
    <col min="14091" max="14091" width="9.5703125" style="95" customWidth="1"/>
    <col min="14092" max="14092" width="7.7109375" style="95" customWidth="1"/>
    <col min="14093" max="14095" width="13.42578125" style="95"/>
    <col min="14096" max="14096" width="10.28515625" style="95" customWidth="1"/>
    <col min="14097" max="14097" width="26.7109375" style="95" customWidth="1"/>
    <col min="14098" max="14098" width="18.28515625" style="95" customWidth="1"/>
    <col min="14099" max="14099" width="27.28515625" style="95" customWidth="1"/>
    <col min="14100" max="14336" width="13.42578125" style="95"/>
    <col min="14337" max="14337" width="59.140625" style="95" customWidth="1"/>
    <col min="14338" max="14338" width="15.42578125" style="95" customWidth="1"/>
    <col min="14339" max="14339" width="11.7109375" style="95" customWidth="1"/>
    <col min="14340" max="14341" width="12" style="95" customWidth="1"/>
    <col min="14342" max="14343" width="8.28515625" style="95" customWidth="1"/>
    <col min="14344" max="14344" width="7.42578125" style="95" customWidth="1"/>
    <col min="14345" max="14345" width="6.85546875" style="95" customWidth="1"/>
    <col min="14346" max="14346" width="7.140625" style="95" customWidth="1"/>
    <col min="14347" max="14347" width="9.5703125" style="95" customWidth="1"/>
    <col min="14348" max="14348" width="7.7109375" style="95" customWidth="1"/>
    <col min="14349" max="14351" width="13.42578125" style="95"/>
    <col min="14352" max="14352" width="10.28515625" style="95" customWidth="1"/>
    <col min="14353" max="14353" width="26.7109375" style="95" customWidth="1"/>
    <col min="14354" max="14354" width="18.28515625" style="95" customWidth="1"/>
    <col min="14355" max="14355" width="27.28515625" style="95" customWidth="1"/>
    <col min="14356" max="14592" width="13.42578125" style="95"/>
    <col min="14593" max="14593" width="59.140625" style="95" customWidth="1"/>
    <col min="14594" max="14594" width="15.42578125" style="95" customWidth="1"/>
    <col min="14595" max="14595" width="11.7109375" style="95" customWidth="1"/>
    <col min="14596" max="14597" width="12" style="95" customWidth="1"/>
    <col min="14598" max="14599" width="8.28515625" style="95" customWidth="1"/>
    <col min="14600" max="14600" width="7.42578125" style="95" customWidth="1"/>
    <col min="14601" max="14601" width="6.85546875" style="95" customWidth="1"/>
    <col min="14602" max="14602" width="7.140625" style="95" customWidth="1"/>
    <col min="14603" max="14603" width="9.5703125" style="95" customWidth="1"/>
    <col min="14604" max="14604" width="7.7109375" style="95" customWidth="1"/>
    <col min="14605" max="14607" width="13.42578125" style="95"/>
    <col min="14608" max="14608" width="10.28515625" style="95" customWidth="1"/>
    <col min="14609" max="14609" width="26.7109375" style="95" customWidth="1"/>
    <col min="14610" max="14610" width="18.28515625" style="95" customWidth="1"/>
    <col min="14611" max="14611" width="27.28515625" style="95" customWidth="1"/>
    <col min="14612" max="14848" width="13.42578125" style="95"/>
    <col min="14849" max="14849" width="59.140625" style="95" customWidth="1"/>
    <col min="14850" max="14850" width="15.42578125" style="95" customWidth="1"/>
    <col min="14851" max="14851" width="11.7109375" style="95" customWidth="1"/>
    <col min="14852" max="14853" width="12" style="95" customWidth="1"/>
    <col min="14854" max="14855" width="8.28515625" style="95" customWidth="1"/>
    <col min="14856" max="14856" width="7.42578125" style="95" customWidth="1"/>
    <col min="14857" max="14857" width="6.85546875" style="95" customWidth="1"/>
    <col min="14858" max="14858" width="7.140625" style="95" customWidth="1"/>
    <col min="14859" max="14859" width="9.5703125" style="95" customWidth="1"/>
    <col min="14860" max="14860" width="7.7109375" style="95" customWidth="1"/>
    <col min="14861" max="14863" width="13.42578125" style="95"/>
    <col min="14864" max="14864" width="10.28515625" style="95" customWidth="1"/>
    <col min="14865" max="14865" width="26.7109375" style="95" customWidth="1"/>
    <col min="14866" max="14866" width="18.28515625" style="95" customWidth="1"/>
    <col min="14867" max="14867" width="27.28515625" style="95" customWidth="1"/>
    <col min="14868" max="15104" width="13.42578125" style="95"/>
    <col min="15105" max="15105" width="59.140625" style="95" customWidth="1"/>
    <col min="15106" max="15106" width="15.42578125" style="95" customWidth="1"/>
    <col min="15107" max="15107" width="11.7109375" style="95" customWidth="1"/>
    <col min="15108" max="15109" width="12" style="95" customWidth="1"/>
    <col min="15110" max="15111" width="8.28515625" style="95" customWidth="1"/>
    <col min="15112" max="15112" width="7.42578125" style="95" customWidth="1"/>
    <col min="15113" max="15113" width="6.85546875" style="95" customWidth="1"/>
    <col min="15114" max="15114" width="7.140625" style="95" customWidth="1"/>
    <col min="15115" max="15115" width="9.5703125" style="95" customWidth="1"/>
    <col min="15116" max="15116" width="7.7109375" style="95" customWidth="1"/>
    <col min="15117" max="15119" width="13.42578125" style="95"/>
    <col min="15120" max="15120" width="10.28515625" style="95" customWidth="1"/>
    <col min="15121" max="15121" width="26.7109375" style="95" customWidth="1"/>
    <col min="15122" max="15122" width="18.28515625" style="95" customWidth="1"/>
    <col min="15123" max="15123" width="27.28515625" style="95" customWidth="1"/>
    <col min="15124" max="15360" width="13.42578125" style="95"/>
    <col min="15361" max="15361" width="59.140625" style="95" customWidth="1"/>
    <col min="15362" max="15362" width="15.42578125" style="95" customWidth="1"/>
    <col min="15363" max="15363" width="11.7109375" style="95" customWidth="1"/>
    <col min="15364" max="15365" width="12" style="95" customWidth="1"/>
    <col min="15366" max="15367" width="8.28515625" style="95" customWidth="1"/>
    <col min="15368" max="15368" width="7.42578125" style="95" customWidth="1"/>
    <col min="15369" max="15369" width="6.85546875" style="95" customWidth="1"/>
    <col min="15370" max="15370" width="7.140625" style="95" customWidth="1"/>
    <col min="15371" max="15371" width="9.5703125" style="95" customWidth="1"/>
    <col min="15372" max="15372" width="7.7109375" style="95" customWidth="1"/>
    <col min="15373" max="15375" width="13.42578125" style="95"/>
    <col min="15376" max="15376" width="10.28515625" style="95" customWidth="1"/>
    <col min="15377" max="15377" width="26.7109375" style="95" customWidth="1"/>
    <col min="15378" max="15378" width="18.28515625" style="95" customWidth="1"/>
    <col min="15379" max="15379" width="27.28515625" style="95" customWidth="1"/>
    <col min="15380" max="15616" width="13.42578125" style="95"/>
    <col min="15617" max="15617" width="59.140625" style="95" customWidth="1"/>
    <col min="15618" max="15618" width="15.42578125" style="95" customWidth="1"/>
    <col min="15619" max="15619" width="11.7109375" style="95" customWidth="1"/>
    <col min="15620" max="15621" width="12" style="95" customWidth="1"/>
    <col min="15622" max="15623" width="8.28515625" style="95" customWidth="1"/>
    <col min="15624" max="15624" width="7.42578125" style="95" customWidth="1"/>
    <col min="15625" max="15625" width="6.85546875" style="95" customWidth="1"/>
    <col min="15626" max="15626" width="7.140625" style="95" customWidth="1"/>
    <col min="15627" max="15627" width="9.5703125" style="95" customWidth="1"/>
    <col min="15628" max="15628" width="7.7109375" style="95" customWidth="1"/>
    <col min="15629" max="15631" width="13.42578125" style="95"/>
    <col min="15632" max="15632" width="10.28515625" style="95" customWidth="1"/>
    <col min="15633" max="15633" width="26.7109375" style="95" customWidth="1"/>
    <col min="15634" max="15634" width="18.28515625" style="95" customWidth="1"/>
    <col min="15635" max="15635" width="27.28515625" style="95" customWidth="1"/>
    <col min="15636" max="15872" width="13.42578125" style="95"/>
    <col min="15873" max="15873" width="59.140625" style="95" customWidth="1"/>
    <col min="15874" max="15874" width="15.42578125" style="95" customWidth="1"/>
    <col min="15875" max="15875" width="11.7109375" style="95" customWidth="1"/>
    <col min="15876" max="15877" width="12" style="95" customWidth="1"/>
    <col min="15878" max="15879" width="8.28515625" style="95" customWidth="1"/>
    <col min="15880" max="15880" width="7.42578125" style="95" customWidth="1"/>
    <col min="15881" max="15881" width="6.85546875" style="95" customWidth="1"/>
    <col min="15882" max="15882" width="7.140625" style="95" customWidth="1"/>
    <col min="15883" max="15883" width="9.5703125" style="95" customWidth="1"/>
    <col min="15884" max="15884" width="7.7109375" style="95" customWidth="1"/>
    <col min="15885" max="15887" width="13.42578125" style="95"/>
    <col min="15888" max="15888" width="10.28515625" style="95" customWidth="1"/>
    <col min="15889" max="15889" width="26.7109375" style="95" customWidth="1"/>
    <col min="15890" max="15890" width="18.28515625" style="95" customWidth="1"/>
    <col min="15891" max="15891" width="27.28515625" style="95" customWidth="1"/>
    <col min="15892" max="16128" width="13.42578125" style="95"/>
    <col min="16129" max="16129" width="59.140625" style="95" customWidth="1"/>
    <col min="16130" max="16130" width="15.42578125" style="95" customWidth="1"/>
    <col min="16131" max="16131" width="11.7109375" style="95" customWidth="1"/>
    <col min="16132" max="16133" width="12" style="95" customWidth="1"/>
    <col min="16134" max="16135" width="8.28515625" style="95" customWidth="1"/>
    <col min="16136" max="16136" width="7.42578125" style="95" customWidth="1"/>
    <col min="16137" max="16137" width="6.85546875" style="95" customWidth="1"/>
    <col min="16138" max="16138" width="7.140625" style="95" customWidth="1"/>
    <col min="16139" max="16139" width="9.5703125" style="95" customWidth="1"/>
    <col min="16140" max="16140" width="7.7109375" style="95" customWidth="1"/>
    <col min="16141" max="16143" width="13.42578125" style="95"/>
    <col min="16144" max="16144" width="10.28515625" style="95" customWidth="1"/>
    <col min="16145" max="16145" width="26.7109375" style="95" customWidth="1"/>
    <col min="16146" max="16146" width="18.28515625" style="95" customWidth="1"/>
    <col min="16147" max="16147" width="27.28515625" style="95" customWidth="1"/>
    <col min="16148" max="16384" width="13.42578125" style="95"/>
  </cols>
  <sheetData>
    <row r="1" spans="1:12 16382:16384" ht="15">
      <c r="A1" s="431" t="s">
        <v>177</v>
      </c>
      <c r="B1" s="911">
        <f>IFERROR('Financial Statement'!F3,"-")</f>
        <v>0</v>
      </c>
      <c r="C1" s="911"/>
    </row>
    <row r="2" spans="1:12 16382:16384" ht="15">
      <c r="A2" s="431" t="s">
        <v>178</v>
      </c>
      <c r="B2" s="911">
        <f>IFERROR('Financial Statement'!F3,"-")</f>
        <v>0</v>
      </c>
      <c r="C2" s="911"/>
      <c r="E2" s="434">
        <f>IF('Financial Statement'!K4="Actuals",1, IF('Financial Statement'!K4="Thousands",1000, IF('Financial Statement'!K4="Lakhs",100000, IF('Financial Statement'!K4="Millions",1000000, IF('Financial Statement'!K4="Crores",10000000,"")))))</f>
        <v>1</v>
      </c>
      <c r="XFB2" s="95" t="s">
        <v>179</v>
      </c>
      <c r="XFC2" s="95" t="s">
        <v>180</v>
      </c>
      <c r="XFD2" s="95" t="s">
        <v>141</v>
      </c>
    </row>
    <row r="3" spans="1:12 16382:16384" ht="15.75">
      <c r="A3" s="431" t="s">
        <v>181</v>
      </c>
      <c r="B3" s="432" t="s">
        <v>182</v>
      </c>
      <c r="C3" s="433" t="s">
        <v>141</v>
      </c>
      <c r="E3" s="434">
        <f>IF(D4="Actuals",1, IF(D4="Thousands",1000, IF(D4="Lakhs",100000, IF(D4="Millions",1000000, IF(D4="Crores",10000000,"")))))</f>
        <v>1</v>
      </c>
      <c r="XFB3" s="95" t="s">
        <v>183</v>
      </c>
      <c r="XFC3" s="95" t="s">
        <v>184</v>
      </c>
      <c r="XFD3" s="95" t="s">
        <v>142</v>
      </c>
    </row>
    <row r="4" spans="1:12 16382:16384" ht="16.5" thickBot="1">
      <c r="A4" s="447" t="s">
        <v>185</v>
      </c>
      <c r="B4" s="448" t="s">
        <v>141</v>
      </c>
      <c r="C4" s="498" t="s">
        <v>574</v>
      </c>
      <c r="D4" s="449" t="s">
        <v>375</v>
      </c>
      <c r="F4" s="95"/>
      <c r="G4" s="95"/>
      <c r="H4" s="95"/>
      <c r="I4" s="95"/>
      <c r="J4" s="95"/>
    </row>
    <row r="5" spans="1:12 16382:16384" ht="16.5" customHeight="1" thickBot="1">
      <c r="A5" s="894" t="s">
        <v>582</v>
      </c>
      <c r="B5" s="895"/>
      <c r="C5" s="895"/>
      <c r="D5" s="895"/>
      <c r="E5" s="896"/>
      <c r="F5" s="897" t="s">
        <v>542</v>
      </c>
      <c r="G5" s="898"/>
      <c r="H5" s="899"/>
      <c r="I5" s="912" t="s">
        <v>189</v>
      </c>
      <c r="J5" s="913"/>
      <c r="K5" s="913"/>
      <c r="L5" s="914"/>
    </row>
    <row r="6" spans="1:12 16382:16384" ht="27.75" customHeight="1">
      <c r="A6" s="466" t="s">
        <v>0</v>
      </c>
      <c r="B6" s="467">
        <f>'Financial Statement'!J6</f>
        <v>0</v>
      </c>
      <c r="C6" s="467" t="str">
        <f>IFERROR(EDATE(B6,-12),"-")</f>
        <v>-</v>
      </c>
      <c r="D6" s="467" t="str">
        <f>IFERROR(EDATE(C6,-12),"-")</f>
        <v>-</v>
      </c>
      <c r="E6" s="468" t="str">
        <f>IFERROR(EDATE(D6,-12),"-")</f>
        <v>-</v>
      </c>
      <c r="F6" s="470" t="s">
        <v>186</v>
      </c>
      <c r="G6" s="471" t="s">
        <v>187</v>
      </c>
      <c r="H6" s="472" t="s">
        <v>188</v>
      </c>
      <c r="I6" s="484" t="s">
        <v>578</v>
      </c>
      <c r="J6" s="485" t="s">
        <v>579</v>
      </c>
      <c r="K6" s="485" t="s">
        <v>580</v>
      </c>
      <c r="L6" s="486" t="s">
        <v>581</v>
      </c>
    </row>
    <row r="7" spans="1:12 16382:16384" ht="12.75">
      <c r="A7" s="450" t="s">
        <v>190</v>
      </c>
      <c r="B7" s="437">
        <f>IFERROR(('Financial Statement'!J12-'Financial Statement'!J23)*$E$2/$E$3,"-")</f>
        <v>0</v>
      </c>
      <c r="C7" s="437">
        <f>IFERROR(('Financial Statement'!I12-'Financial Statement'!I23)*$E$2/$E$3,"-")</f>
        <v>0</v>
      </c>
      <c r="D7" s="437">
        <f>IFERROR(('Financial Statement'!H12-'Financial Statement'!H23)*$E$2/$E$3,"-")</f>
        <v>0</v>
      </c>
      <c r="E7" s="451">
        <f>IFERROR(('Financial Statement'!G12-'Financial Statement'!G23)*$E$2/$E$3,"-")</f>
        <v>0</v>
      </c>
      <c r="F7" s="473" t="str">
        <f t="shared" ref="F7:F25" si="0">IFERROR(+(B7/C7)-1,"-")</f>
        <v>-</v>
      </c>
      <c r="G7" s="436" t="str">
        <f t="shared" ref="G7:G25" si="1">IFERROR(+(C7/D7)-1,"-")</f>
        <v>-</v>
      </c>
      <c r="H7" s="474" t="str">
        <f t="shared" ref="H7:H25" si="2">IFERROR(+(D7/E7)-1,"-")</f>
        <v>-</v>
      </c>
      <c r="I7" s="487"/>
      <c r="J7" s="101"/>
      <c r="K7" s="101"/>
      <c r="L7" s="488"/>
    </row>
    <row r="8" spans="1:12 16382:16384" ht="12.75">
      <c r="A8" s="450" t="s">
        <v>10</v>
      </c>
      <c r="B8" s="437">
        <f>IFERROR(('Financial Statement'!J31+'Financial Statement'!J34+'Financial Statement'!J38)*$E$2/$E$3,"-")</f>
        <v>0</v>
      </c>
      <c r="C8" s="437">
        <f>IFERROR(('Financial Statement'!I31+'Financial Statement'!I34+'Financial Statement'!I38)*$E$2/$E$3,"-")</f>
        <v>0</v>
      </c>
      <c r="D8" s="437">
        <f>IFERROR(('Financial Statement'!H31+'Financial Statement'!H34+'Financial Statement'!H38)*$E$2/$E$3,"-")</f>
        <v>0</v>
      </c>
      <c r="E8" s="451">
        <f>IFERROR(('Financial Statement'!G31+'Financial Statement'!G34+'Financial Statement'!G38)*$E$2/$E$3,"-")</f>
        <v>0</v>
      </c>
      <c r="F8" s="473" t="str">
        <f t="shared" si="0"/>
        <v>-</v>
      </c>
      <c r="G8" s="436" t="str">
        <f t="shared" si="1"/>
        <v>-</v>
      </c>
      <c r="H8" s="474" t="str">
        <f t="shared" si="2"/>
        <v>-</v>
      </c>
      <c r="I8" s="489" t="str">
        <f t="shared" ref="I8:I25" si="3">IFERROR(B8/$B$7,"-")</f>
        <v>-</v>
      </c>
      <c r="J8" s="102" t="str">
        <f t="shared" ref="J8:J25" si="4">IFERROR(C8/$C$7,"-")</f>
        <v>-</v>
      </c>
      <c r="K8" s="102" t="str">
        <f t="shared" ref="K8:K25" si="5">IFERROR(D8/$D$7,"-")</f>
        <v>-</v>
      </c>
      <c r="L8" s="490" t="str">
        <f t="shared" ref="L8:L25" si="6">IFERROR(E8/$E$7,"-")</f>
        <v>-</v>
      </c>
    </row>
    <row r="9" spans="1:12 16382:16384" ht="12.75">
      <c r="A9" s="450" t="s">
        <v>192</v>
      </c>
      <c r="B9" s="437">
        <f>IFERROR(('Financial Statement'!J29+'Financial Statement'!J33+'Financial Statement'!J36)*$E$2/$E$3,"-")</f>
        <v>0</v>
      </c>
      <c r="C9" s="437">
        <f>IFERROR(('Financial Statement'!I29+'Financial Statement'!I33+'Financial Statement'!I36)*$E$2/$E$3,"-")</f>
        <v>0</v>
      </c>
      <c r="D9" s="437">
        <f>IFERROR(('Financial Statement'!H29+'Financial Statement'!H33+'Financial Statement'!H36)*$E$2/$E$3,"-")</f>
        <v>0</v>
      </c>
      <c r="E9" s="451">
        <f>IFERROR(('Financial Statement'!G29+'Financial Statement'!G33+'Financial Statement'!G36)*$E$2/$E$3,"-")</f>
        <v>0</v>
      </c>
      <c r="F9" s="473" t="str">
        <f t="shared" si="0"/>
        <v>-</v>
      </c>
      <c r="G9" s="436" t="str">
        <f t="shared" si="1"/>
        <v>-</v>
      </c>
      <c r="H9" s="474" t="str">
        <f t="shared" si="2"/>
        <v>-</v>
      </c>
      <c r="I9" s="489" t="str">
        <f t="shared" si="3"/>
        <v>-</v>
      </c>
      <c r="J9" s="102" t="str">
        <f t="shared" si="4"/>
        <v>-</v>
      </c>
      <c r="K9" s="102" t="str">
        <f t="shared" si="5"/>
        <v>-</v>
      </c>
      <c r="L9" s="490" t="str">
        <f t="shared" si="6"/>
        <v>-</v>
      </c>
    </row>
    <row r="10" spans="1:12 16382:16384" ht="25.5">
      <c r="A10" s="452" t="s">
        <v>193</v>
      </c>
      <c r="B10" s="438">
        <f>B8-B9</f>
        <v>0</v>
      </c>
      <c r="C10" s="438">
        <f>C8-C9</f>
        <v>0</v>
      </c>
      <c r="D10" s="438">
        <f>D8-D9</f>
        <v>0</v>
      </c>
      <c r="E10" s="453">
        <f>E8-E9</f>
        <v>0</v>
      </c>
      <c r="F10" s="475" t="str">
        <f t="shared" si="0"/>
        <v>-</v>
      </c>
      <c r="G10" s="442" t="str">
        <f t="shared" si="1"/>
        <v>-</v>
      </c>
      <c r="H10" s="476" t="str">
        <f t="shared" si="2"/>
        <v>-</v>
      </c>
      <c r="I10" s="491" t="str">
        <f t="shared" si="3"/>
        <v>-</v>
      </c>
      <c r="J10" s="444" t="str">
        <f t="shared" si="4"/>
        <v>-</v>
      </c>
      <c r="K10" s="444" t="str">
        <f t="shared" si="5"/>
        <v>-</v>
      </c>
      <c r="L10" s="492" t="str">
        <f t="shared" si="6"/>
        <v>-</v>
      </c>
    </row>
    <row r="11" spans="1:12 16382:16384" ht="12.75">
      <c r="A11" s="450" t="s">
        <v>194</v>
      </c>
      <c r="B11" s="437">
        <f>IFERROR(('Financial Statement'!J30+'Financial Statement'!J37)*$E$2/$E$3,"-")</f>
        <v>0</v>
      </c>
      <c r="C11" s="437">
        <f>IFERROR(('Financial Statement'!I30+'Financial Statement'!I37)*$E$2/$E$3,"-")</f>
        <v>0</v>
      </c>
      <c r="D11" s="437">
        <f>IFERROR(('Financial Statement'!H30+'Financial Statement'!H37)*$E$2/$E$3,"-")</f>
        <v>0</v>
      </c>
      <c r="E11" s="451">
        <f>IFERROR(('Financial Statement'!G30+'Financial Statement'!G37)*$E$2/$E$3,"-")</f>
        <v>0</v>
      </c>
      <c r="F11" s="473" t="str">
        <f t="shared" si="0"/>
        <v>-</v>
      </c>
      <c r="G11" s="436" t="str">
        <f t="shared" si="1"/>
        <v>-</v>
      </c>
      <c r="H11" s="474" t="str">
        <f t="shared" si="2"/>
        <v>-</v>
      </c>
      <c r="I11" s="489" t="str">
        <f t="shared" si="3"/>
        <v>-</v>
      </c>
      <c r="J11" s="102" t="str">
        <f t="shared" si="4"/>
        <v>-</v>
      </c>
      <c r="K11" s="102" t="str">
        <f t="shared" si="5"/>
        <v>-</v>
      </c>
      <c r="L11" s="490" t="str">
        <f t="shared" si="6"/>
        <v>-</v>
      </c>
    </row>
    <row r="12" spans="1:12 16382:16384" ht="12.75">
      <c r="A12" s="450" t="s">
        <v>195</v>
      </c>
      <c r="B12" s="437">
        <f>IFERROR(('Financial Statement'!J39)*$E$2/$E$3,"-")</f>
        <v>0</v>
      </c>
      <c r="C12" s="437">
        <f>IFERROR(('Financial Statement'!I39)*$E$2/$E$3,"-")</f>
        <v>0</v>
      </c>
      <c r="D12" s="437">
        <f>IFERROR(('Financial Statement'!H39)*$E$2/$E$3,"-")</f>
        <v>0</v>
      </c>
      <c r="E12" s="451">
        <f>IFERROR(('Financial Statement'!G39)*$E$2/$E$3,"-")</f>
        <v>0</v>
      </c>
      <c r="F12" s="473" t="str">
        <f t="shared" si="0"/>
        <v>-</v>
      </c>
      <c r="G12" s="436" t="str">
        <f t="shared" si="1"/>
        <v>-</v>
      </c>
      <c r="H12" s="474" t="str">
        <f t="shared" si="2"/>
        <v>-</v>
      </c>
      <c r="I12" s="489" t="str">
        <f t="shared" si="3"/>
        <v>-</v>
      </c>
      <c r="J12" s="102" t="str">
        <f t="shared" si="4"/>
        <v>-</v>
      </c>
      <c r="K12" s="102" t="str">
        <f t="shared" si="5"/>
        <v>-</v>
      </c>
      <c r="L12" s="490" t="str">
        <f t="shared" si="6"/>
        <v>-</v>
      </c>
    </row>
    <row r="13" spans="1:12 16382:16384" ht="12.75">
      <c r="A13" s="454" t="s">
        <v>196</v>
      </c>
      <c r="B13" s="438">
        <f>B12+B11+B9-B8</f>
        <v>0</v>
      </c>
      <c r="C13" s="438">
        <f>C12+C11+C9-C8</f>
        <v>0</v>
      </c>
      <c r="D13" s="438">
        <f>D12+D11+D9-D8</f>
        <v>0</v>
      </c>
      <c r="E13" s="453">
        <f>E12+E11+E9-E8</f>
        <v>0</v>
      </c>
      <c r="F13" s="475" t="str">
        <f t="shared" si="0"/>
        <v>-</v>
      </c>
      <c r="G13" s="442" t="str">
        <f t="shared" si="1"/>
        <v>-</v>
      </c>
      <c r="H13" s="476" t="str">
        <f t="shared" si="2"/>
        <v>-</v>
      </c>
      <c r="I13" s="491" t="str">
        <f t="shared" si="3"/>
        <v>-</v>
      </c>
      <c r="J13" s="444" t="str">
        <f t="shared" si="4"/>
        <v>-</v>
      </c>
      <c r="K13" s="444" t="str">
        <f t="shared" si="5"/>
        <v>-</v>
      </c>
      <c r="L13" s="492" t="str">
        <f t="shared" si="6"/>
        <v>-</v>
      </c>
    </row>
    <row r="14" spans="1:12 16382:16384" ht="12.75">
      <c r="A14" s="454" t="s">
        <v>197</v>
      </c>
      <c r="B14" s="438">
        <f>B7-B12-B11+B10</f>
        <v>0</v>
      </c>
      <c r="C14" s="438">
        <f>C7-C12-C11+C10</f>
        <v>0</v>
      </c>
      <c r="D14" s="438">
        <f>D7-D12-D11+D10</f>
        <v>0</v>
      </c>
      <c r="E14" s="453">
        <f>E7-E12-E11+E10</f>
        <v>0</v>
      </c>
      <c r="F14" s="475" t="str">
        <f t="shared" si="0"/>
        <v>-</v>
      </c>
      <c r="G14" s="442" t="str">
        <f t="shared" si="1"/>
        <v>-</v>
      </c>
      <c r="H14" s="476" t="str">
        <f t="shared" si="2"/>
        <v>-</v>
      </c>
      <c r="I14" s="491" t="str">
        <f t="shared" si="3"/>
        <v>-</v>
      </c>
      <c r="J14" s="444" t="str">
        <f t="shared" si="4"/>
        <v>-</v>
      </c>
      <c r="K14" s="444" t="str">
        <f t="shared" si="5"/>
        <v>-</v>
      </c>
      <c r="L14" s="492" t="str">
        <f t="shared" si="6"/>
        <v>-</v>
      </c>
    </row>
    <row r="15" spans="1:12 16382:16384" ht="12.75">
      <c r="A15" s="454" t="s">
        <v>198</v>
      </c>
      <c r="B15" s="435" t="str">
        <f>IFERROR(B14/B7,"-")</f>
        <v>-</v>
      </c>
      <c r="C15" s="435" t="str">
        <f>IFERROR(C14/C7,"-")</f>
        <v>-</v>
      </c>
      <c r="D15" s="435" t="str">
        <f>IFERROR(D14/D7,"-")</f>
        <v>-</v>
      </c>
      <c r="E15" s="455" t="str">
        <f>IFERROR(E14/E7,"-")</f>
        <v>-</v>
      </c>
      <c r="F15" s="475" t="str">
        <f t="shared" si="0"/>
        <v>-</v>
      </c>
      <c r="G15" s="442" t="str">
        <f t="shared" si="1"/>
        <v>-</v>
      </c>
      <c r="H15" s="476" t="str">
        <f t="shared" si="2"/>
        <v>-</v>
      </c>
      <c r="I15" s="491" t="str">
        <f t="shared" si="3"/>
        <v>-</v>
      </c>
      <c r="J15" s="444" t="str">
        <f t="shared" si="4"/>
        <v>-</v>
      </c>
      <c r="K15" s="444" t="str">
        <f t="shared" si="5"/>
        <v>-</v>
      </c>
      <c r="L15" s="492" t="str">
        <f t="shared" si="6"/>
        <v>-</v>
      </c>
    </row>
    <row r="16" spans="1:12 16382:16384" ht="12.75">
      <c r="A16" s="450" t="s">
        <v>199</v>
      </c>
      <c r="B16" s="437">
        <f>IFERROR((('Financial Statement'!J47+'Financial Statement'!J48+'Financial Statement'!J49+'Financial Statement'!J54+'Financial Statement'!J59+'Financial Statement'!J62+'Financial Statement'!J65+'Financial Statement'!J73)+IF('Financial Statement'!J79&lt;0,'Financial Statement'!J79*-1))*$E$2/$E$3,"-")</f>
        <v>0</v>
      </c>
      <c r="C16" s="437">
        <f>IFERROR((('Financial Statement'!I47+'Financial Statement'!I48+'Financial Statement'!I49+'Financial Statement'!I54+'Financial Statement'!I59+'Financial Statement'!I62+'Financial Statement'!I65+'Financial Statement'!I73)+IF('Financial Statement'!I79&lt;0,'Financial Statement'!I79*-1))*$E$2/$E$3,"-")</f>
        <v>0</v>
      </c>
      <c r="D16" s="437">
        <f>IFERROR((('Financial Statement'!H47+'Financial Statement'!H48+'Financial Statement'!H49+'Financial Statement'!H54+'Financial Statement'!H59+'Financial Statement'!H62+'Financial Statement'!H65+'Financial Statement'!H73)+IF('Financial Statement'!H79&lt;0,'Financial Statement'!H79*-1))*$E$2/$E$3,"-")</f>
        <v>0</v>
      </c>
      <c r="E16" s="451">
        <f>IFERROR((('Financial Statement'!G48+'Financial Statement'!G49+'Financial Statement'!G54+'Financial Statement'!G59+'Financial Statement'!G62+'Financial Statement'!G65)+IF('Financial Statement'!G79&lt;0,'Financial Statement'!G79*-1))*$E$2/$E$3,"-")</f>
        <v>0</v>
      </c>
      <c r="F16" s="473" t="str">
        <f t="shared" si="0"/>
        <v>-</v>
      </c>
      <c r="G16" s="436" t="str">
        <f t="shared" si="1"/>
        <v>-</v>
      </c>
      <c r="H16" s="474" t="str">
        <f t="shared" si="2"/>
        <v>-</v>
      </c>
      <c r="I16" s="489" t="str">
        <f t="shared" si="3"/>
        <v>-</v>
      </c>
      <c r="J16" s="102" t="str">
        <f t="shared" si="4"/>
        <v>-</v>
      </c>
      <c r="K16" s="102" t="str">
        <f t="shared" si="5"/>
        <v>-</v>
      </c>
      <c r="L16" s="490" t="str">
        <f t="shared" si="6"/>
        <v>-</v>
      </c>
    </row>
    <row r="17" spans="1:15" ht="12.75">
      <c r="A17" s="450" t="s">
        <v>200</v>
      </c>
      <c r="B17" s="437">
        <f>IFERROR((IF('Financial Statement'!$J$77&lt;0,'Financial Statement'!$J$77*-1)+IF('Financial Statement'!$J$84&lt;0,'Financial Statement'!$J$84*-1))*$E$2/$E$3,"-")</f>
        <v>0</v>
      </c>
      <c r="C17" s="437">
        <f>IFERROR((IF('Financial Statement'!$I$77&lt;0,'Financial Statement'!$I$77*-1)+IF('Financial Statement'!$I$84&lt;0,'Financial Statement'!$I$84*-1))*$E$2/$E$3,"-")</f>
        <v>0</v>
      </c>
      <c r="D17" s="437">
        <f>IFERROR((IF('Financial Statement'!$H$77&lt;0,'Financial Statement'!$H$77*-1)+IF('Financial Statement'!$H$84&lt;0,'Financial Statement'!$H$84*-1))*$E$2/$E$3,"-")</f>
        <v>0</v>
      </c>
      <c r="E17" s="451">
        <f>IFERROR((IF('Financial Statement'!$J$77&lt;0,'Financial Statement'!$J$77*-1)+IF('Financial Statement'!$J$84&lt;0,'Financial Statement'!$J$84*-1))*$E$2/$E$3,"-")</f>
        <v>0</v>
      </c>
      <c r="F17" s="473" t="str">
        <f t="shared" si="0"/>
        <v>-</v>
      </c>
      <c r="G17" s="436" t="str">
        <f t="shared" si="1"/>
        <v>-</v>
      </c>
      <c r="H17" s="474" t="str">
        <f t="shared" si="2"/>
        <v>-</v>
      </c>
      <c r="I17" s="489" t="str">
        <f t="shared" si="3"/>
        <v>-</v>
      </c>
      <c r="J17" s="102" t="str">
        <f t="shared" si="4"/>
        <v>-</v>
      </c>
      <c r="K17" s="102" t="str">
        <f t="shared" si="5"/>
        <v>-</v>
      </c>
      <c r="L17" s="490" t="str">
        <f t="shared" si="6"/>
        <v>-</v>
      </c>
    </row>
    <row r="18" spans="1:15" ht="12.75">
      <c r="A18" s="450" t="s">
        <v>201</v>
      </c>
      <c r="B18" s="437">
        <f>IFERROR(('Financial Statement'!J52)*$E$2/$E$3,"-")</f>
        <v>0</v>
      </c>
      <c r="C18" s="437">
        <f>IFERROR(('Financial Statement'!I52)*$E$2/$E$3,"-")</f>
        <v>0</v>
      </c>
      <c r="D18" s="437">
        <f>IFERROR(('Financial Statement'!H52)*$E$2/$E$3,"-")</f>
        <v>0</v>
      </c>
      <c r="E18" s="451">
        <f>IFERROR(('Financial Statement'!G52)*$E$2/$E$3,"-")</f>
        <v>0</v>
      </c>
      <c r="F18" s="473" t="str">
        <f t="shared" si="0"/>
        <v>-</v>
      </c>
      <c r="G18" s="436" t="str">
        <f t="shared" si="1"/>
        <v>-</v>
      </c>
      <c r="H18" s="474" t="str">
        <f t="shared" si="2"/>
        <v>-</v>
      </c>
      <c r="I18" s="489" t="str">
        <f t="shared" si="3"/>
        <v>-</v>
      </c>
      <c r="J18" s="102" t="str">
        <f t="shared" si="4"/>
        <v>-</v>
      </c>
      <c r="K18" s="102" t="str">
        <f t="shared" si="5"/>
        <v>-</v>
      </c>
      <c r="L18" s="490" t="str">
        <f t="shared" si="6"/>
        <v>-</v>
      </c>
    </row>
    <row r="19" spans="1:15" ht="12.75">
      <c r="A19" s="450" t="s">
        <v>202</v>
      </c>
      <c r="B19" s="437">
        <f>IFERROR(('Financial Statement'!J51)*$E$2/$E$3,"-")</f>
        <v>0</v>
      </c>
      <c r="C19" s="437">
        <f>IFERROR(('Financial Statement'!I51)*$E$2/$E$3,"-")</f>
        <v>0</v>
      </c>
      <c r="D19" s="437">
        <f>IFERROR(('Financial Statement'!H51)*$E$2/$E$3,"-")</f>
        <v>0</v>
      </c>
      <c r="E19" s="451">
        <f>IFERROR(('Financial Statement'!G51)*$E$2/$E$3,"-")</f>
        <v>0</v>
      </c>
      <c r="F19" s="473" t="str">
        <f t="shared" si="0"/>
        <v>-</v>
      </c>
      <c r="G19" s="436" t="str">
        <f t="shared" si="1"/>
        <v>-</v>
      </c>
      <c r="H19" s="474" t="str">
        <f t="shared" si="2"/>
        <v>-</v>
      </c>
      <c r="I19" s="489" t="str">
        <f t="shared" si="3"/>
        <v>-</v>
      </c>
      <c r="J19" s="102" t="str">
        <f t="shared" si="4"/>
        <v>-</v>
      </c>
      <c r="K19" s="102" t="str">
        <f t="shared" si="5"/>
        <v>-</v>
      </c>
      <c r="L19" s="490" t="str">
        <f t="shared" si="6"/>
        <v>-</v>
      </c>
    </row>
    <row r="20" spans="1:15" ht="12.75">
      <c r="A20" s="454" t="s">
        <v>203</v>
      </c>
      <c r="B20" s="438">
        <f>SUM(B16:B19)</f>
        <v>0</v>
      </c>
      <c r="C20" s="438">
        <f>SUM(C16:C19)</f>
        <v>0</v>
      </c>
      <c r="D20" s="438">
        <f>SUM(D16:D19)</f>
        <v>0</v>
      </c>
      <c r="E20" s="453">
        <f>SUM(E16:E19)</f>
        <v>0</v>
      </c>
      <c r="F20" s="475" t="str">
        <f t="shared" si="0"/>
        <v>-</v>
      </c>
      <c r="G20" s="442" t="str">
        <f t="shared" si="1"/>
        <v>-</v>
      </c>
      <c r="H20" s="476" t="str">
        <f t="shared" si="2"/>
        <v>-</v>
      </c>
      <c r="I20" s="491" t="str">
        <f t="shared" si="3"/>
        <v>-</v>
      </c>
      <c r="J20" s="444" t="str">
        <f t="shared" si="4"/>
        <v>-</v>
      </c>
      <c r="K20" s="444" t="str">
        <f t="shared" si="5"/>
        <v>-</v>
      </c>
      <c r="L20" s="492" t="str">
        <f t="shared" si="6"/>
        <v>-</v>
      </c>
    </row>
    <row r="21" spans="1:15" ht="12.75">
      <c r="A21" s="454" t="s">
        <v>204</v>
      </c>
      <c r="B21" s="438">
        <f>B14-B20</f>
        <v>0</v>
      </c>
      <c r="C21" s="438">
        <f>C14-C20</f>
        <v>0</v>
      </c>
      <c r="D21" s="438">
        <f>D14-D20</f>
        <v>0</v>
      </c>
      <c r="E21" s="453">
        <f>E14-E20</f>
        <v>0</v>
      </c>
      <c r="F21" s="475" t="str">
        <f t="shared" si="0"/>
        <v>-</v>
      </c>
      <c r="G21" s="442" t="str">
        <f t="shared" si="1"/>
        <v>-</v>
      </c>
      <c r="H21" s="476" t="str">
        <f t="shared" si="2"/>
        <v>-</v>
      </c>
      <c r="I21" s="491" t="str">
        <f t="shared" si="3"/>
        <v>-</v>
      </c>
      <c r="J21" s="444" t="str">
        <f t="shared" si="4"/>
        <v>-</v>
      </c>
      <c r="K21" s="444" t="str">
        <f t="shared" si="5"/>
        <v>-</v>
      </c>
      <c r="L21" s="492" t="str">
        <f t="shared" si="6"/>
        <v>-</v>
      </c>
    </row>
    <row r="22" spans="1:15" ht="12.75">
      <c r="A22" s="454" t="s">
        <v>205</v>
      </c>
      <c r="B22" s="435" t="str">
        <f>IFERROR(B21/B7,"-")</f>
        <v>-</v>
      </c>
      <c r="C22" s="435" t="str">
        <f>IFERROR(C21/C7,"-")</f>
        <v>-</v>
      </c>
      <c r="D22" s="435" t="str">
        <f>IFERROR(D21/D7,"-")</f>
        <v>-</v>
      </c>
      <c r="E22" s="455" t="str">
        <f>IFERROR(E21/E7,"-")</f>
        <v>-</v>
      </c>
      <c r="F22" s="475" t="str">
        <f t="shared" si="0"/>
        <v>-</v>
      </c>
      <c r="G22" s="442" t="str">
        <f t="shared" si="1"/>
        <v>-</v>
      </c>
      <c r="H22" s="476" t="str">
        <f t="shared" si="2"/>
        <v>-</v>
      </c>
      <c r="I22" s="491" t="str">
        <f t="shared" si="3"/>
        <v>-</v>
      </c>
      <c r="J22" s="444" t="str">
        <f t="shared" si="4"/>
        <v>-</v>
      </c>
      <c r="K22" s="444" t="str">
        <f t="shared" si="5"/>
        <v>-</v>
      </c>
      <c r="L22" s="492" t="str">
        <f t="shared" si="6"/>
        <v>-</v>
      </c>
    </row>
    <row r="23" spans="1:15" ht="12.75">
      <c r="A23" s="456" t="s">
        <v>206</v>
      </c>
      <c r="B23" s="437">
        <f>IFERROR(('Financial Statement'!J75+'Financial Statement'!J76+'Financial Statement'!J78+'Financial Statement'!J80+'Financial Statement'!J81)*$E$2/$E$3,"-")</f>
        <v>0</v>
      </c>
      <c r="C23" s="439">
        <f>IFERROR(('Financial Statement'!I75+'Financial Statement'!I76+'Financial Statement'!I78+'Financial Statement'!I80+'Financial Statement'!I81)*$E$2/$E$3,"-")</f>
        <v>0</v>
      </c>
      <c r="D23" s="439">
        <f>IFERROR(('Financial Statement'!H75+'Financial Statement'!H76+'Financial Statement'!H78+'Financial Statement'!H80+'Financial Statement'!H81)*$E$2/$E$3,"-")</f>
        <v>0</v>
      </c>
      <c r="E23" s="457">
        <f>IFERROR(('Financial Statement'!G75+'Financial Statement'!G76+'Financial Statement'!G78+'Financial Statement'!G80+'Financial Statement'!G81)*$E$2/$E$3,"-")</f>
        <v>0</v>
      </c>
      <c r="F23" s="473" t="str">
        <f t="shared" si="0"/>
        <v>-</v>
      </c>
      <c r="G23" s="436" t="str">
        <f t="shared" si="1"/>
        <v>-</v>
      </c>
      <c r="H23" s="474" t="str">
        <f t="shared" si="2"/>
        <v>-</v>
      </c>
      <c r="I23" s="489" t="str">
        <f t="shared" si="3"/>
        <v>-</v>
      </c>
      <c r="J23" s="102" t="str">
        <f t="shared" si="4"/>
        <v>-</v>
      </c>
      <c r="K23" s="102" t="str">
        <f t="shared" si="5"/>
        <v>-</v>
      </c>
      <c r="L23" s="490" t="str">
        <f t="shared" si="6"/>
        <v>-</v>
      </c>
    </row>
    <row r="24" spans="1:15" ht="12.75">
      <c r="A24" s="456" t="s">
        <v>207</v>
      </c>
      <c r="B24" s="437">
        <f>IFERROR(('Financial Statement'!J22+IF('Financial Statement'!J79&gt;0,'Financial Statement'!J79))*$E$2/$E$3,"-")</f>
        <v>0</v>
      </c>
      <c r="C24" s="437">
        <f>IFERROR(('Financial Statement'!I22+IF('Financial Statement'!I79&gt;0,'Financial Statement'!I79))*$E$2/$E$3,"-")</f>
        <v>0</v>
      </c>
      <c r="D24" s="437">
        <f>IFERROR(('Financial Statement'!H22+IF('Financial Statement'!H79&gt;0,'Financial Statement'!H79))*$E$2/$E$3,"-")</f>
        <v>0</v>
      </c>
      <c r="E24" s="457">
        <f>IFERROR(('Financial Statement'!G22+IF('Financial Statement'!G79&gt;0,'Financial Statement'!G79))*$E$2/$E$3,"-")</f>
        <v>0</v>
      </c>
      <c r="F24" s="473" t="str">
        <f t="shared" si="0"/>
        <v>-</v>
      </c>
      <c r="G24" s="436" t="str">
        <f t="shared" si="1"/>
        <v>-</v>
      </c>
      <c r="H24" s="474" t="str">
        <f t="shared" si="2"/>
        <v>-</v>
      </c>
      <c r="I24" s="489" t="str">
        <f t="shared" si="3"/>
        <v>-</v>
      </c>
      <c r="J24" s="102" t="str">
        <f t="shared" si="4"/>
        <v>-</v>
      </c>
      <c r="K24" s="102" t="str">
        <f t="shared" si="5"/>
        <v>-</v>
      </c>
      <c r="L24" s="490" t="str">
        <f t="shared" si="6"/>
        <v>-</v>
      </c>
    </row>
    <row r="25" spans="1:15" ht="12.75">
      <c r="A25" s="450" t="s">
        <v>43</v>
      </c>
      <c r="B25" s="437">
        <f>IFERROR(('Financial Statement'!J58)*$E$2/$E$3,"-")</f>
        <v>0</v>
      </c>
      <c r="C25" s="437">
        <f>IFERROR(('Financial Statement'!I58)*$E$2/$E$3,"-")</f>
        <v>0</v>
      </c>
      <c r="D25" s="437">
        <f>IFERROR(('Financial Statement'!H58)*$E$2/$E$3,"-")</f>
        <v>0</v>
      </c>
      <c r="E25" s="451">
        <f>IFERROR(('Financial Statement'!G58)*$E$2/$E$3,"-")</f>
        <v>0</v>
      </c>
      <c r="F25" s="473" t="str">
        <f t="shared" si="0"/>
        <v>-</v>
      </c>
      <c r="G25" s="436" t="str">
        <f t="shared" si="1"/>
        <v>-</v>
      </c>
      <c r="H25" s="474" t="str">
        <f t="shared" si="2"/>
        <v>-</v>
      </c>
      <c r="I25" s="489" t="str">
        <f t="shared" si="3"/>
        <v>-</v>
      </c>
      <c r="J25" s="102" t="str">
        <f t="shared" si="4"/>
        <v>-</v>
      </c>
      <c r="K25" s="102" t="str">
        <f t="shared" si="5"/>
        <v>-</v>
      </c>
      <c r="L25" s="490" t="str">
        <f t="shared" si="6"/>
        <v>-</v>
      </c>
      <c r="O25" s="103"/>
    </row>
    <row r="26" spans="1:15" ht="12.75">
      <c r="A26" s="450" t="s">
        <v>576</v>
      </c>
      <c r="B26" s="437">
        <f>IFERROR((IF('Financial Statement'!$J$77&gt;0,'Financial Statement'!$J$77)+IF('Financial Statement'!$J$84&gt;0,'Financial Statement'!$J$84))*$E$2/$E$3,"-")</f>
        <v>0</v>
      </c>
      <c r="C26" s="437">
        <f>IFERROR((IF('Financial Statement'!$I$77&gt;0,'Financial Statement'!$I$77)+IF('Financial Statement'!$I$84&gt;0,'Financial Statement'!$I$84))*$E$2/$E$3,"-")</f>
        <v>0</v>
      </c>
      <c r="D26" s="437">
        <f>IFERROR((IF('Financial Statement'!$H$77&gt;0,'Financial Statement'!$H$77)+IF('Financial Statement'!$H$84&gt;0,'Financial Statement'!$H$84))*$E$2/$E$3,"-")</f>
        <v>0</v>
      </c>
      <c r="E26" s="451">
        <f>IFERROR((IF('Financial Statement'!$J$77&gt;0,'Financial Statement'!$J$77)+IF('Financial Statement'!$J$84&gt;0,'Financial Statement'!$J$84))*$E$2/$E$3,"-")</f>
        <v>0</v>
      </c>
      <c r="F26" s="477"/>
      <c r="G26" s="436"/>
      <c r="H26" s="474"/>
      <c r="I26" s="489"/>
      <c r="J26" s="102"/>
      <c r="K26" s="102"/>
      <c r="L26" s="490"/>
      <c r="O26" s="103"/>
    </row>
    <row r="27" spans="1:15" ht="12.75">
      <c r="A27" s="454" t="s">
        <v>208</v>
      </c>
      <c r="B27" s="438">
        <f>B21-B25+B24+B23+B26</f>
        <v>0</v>
      </c>
      <c r="C27" s="438">
        <f t="shared" ref="C27:E27" si="7">C21-C25+C24+C23+C26</f>
        <v>0</v>
      </c>
      <c r="D27" s="438">
        <f t="shared" si="7"/>
        <v>0</v>
      </c>
      <c r="E27" s="453">
        <f t="shared" si="7"/>
        <v>0</v>
      </c>
      <c r="F27" s="475" t="str">
        <f>IFERROR(+(B27/C27)-1,"-")</f>
        <v>-</v>
      </c>
      <c r="G27" s="442" t="str">
        <f>IFERROR(+(C27/D27)-1,"-")</f>
        <v>-</v>
      </c>
      <c r="H27" s="476" t="str">
        <f>IFERROR(+(D27/E27)-1,"-")</f>
        <v>-</v>
      </c>
      <c r="I27" s="491" t="str">
        <f>IFERROR(B27/$B$7,"-")</f>
        <v>-</v>
      </c>
      <c r="J27" s="444" t="str">
        <f>IFERROR(C27/$C$7,"-")</f>
        <v>-</v>
      </c>
      <c r="K27" s="444" t="str">
        <f>IFERROR(D27/$D$7,"-")</f>
        <v>-</v>
      </c>
      <c r="L27" s="492" t="str">
        <f>IFERROR(E27/$E$7,"-")</f>
        <v>-</v>
      </c>
    </row>
    <row r="28" spans="1:15" ht="12.75">
      <c r="A28" s="458" t="s">
        <v>575</v>
      </c>
      <c r="B28" s="437">
        <f>IFERROR(('Financial Statement'!J69)*$E$2/$E$3,"-")</f>
        <v>0</v>
      </c>
      <c r="C28" s="437">
        <f>IFERROR(('Financial Statement'!I69)*$E$2/$E$3,"-")</f>
        <v>0</v>
      </c>
      <c r="D28" s="437">
        <f>IFERROR(('Financial Statement'!H69)*$E$2/$E$3,"-")</f>
        <v>0</v>
      </c>
      <c r="E28" s="451">
        <f>IFERROR(('Financial Statement'!G69)*$E$2/$E$3,"-")</f>
        <v>0</v>
      </c>
      <c r="F28" s="477"/>
      <c r="G28" s="436"/>
      <c r="H28" s="474"/>
      <c r="I28" s="489"/>
      <c r="J28" s="102"/>
      <c r="K28" s="102"/>
      <c r="L28" s="490"/>
    </row>
    <row r="29" spans="1:15" ht="25.5">
      <c r="A29" s="459" t="s">
        <v>209</v>
      </c>
      <c r="B29" s="437"/>
      <c r="C29" s="437"/>
      <c r="D29" s="437"/>
      <c r="E29" s="451"/>
      <c r="F29" s="473" t="str">
        <f t="shared" ref="F29:H35" si="8">IFERROR(+(B29/C29)-1,"-")</f>
        <v>-</v>
      </c>
      <c r="G29" s="436" t="str">
        <f t="shared" si="8"/>
        <v>-</v>
      </c>
      <c r="H29" s="474" t="str">
        <f t="shared" si="8"/>
        <v>-</v>
      </c>
      <c r="I29" s="489" t="str">
        <f t="shared" ref="I29:I38" si="9">IFERROR(B29/$B$7,"-")</f>
        <v>-</v>
      </c>
      <c r="J29" s="102" t="str">
        <f t="shared" ref="J29:J38" si="10">IFERROR(C29/$C$7,"-")</f>
        <v>-</v>
      </c>
      <c r="K29" s="102" t="str">
        <f t="shared" ref="K29:K38" si="11">IFERROR(D29/$D$7,"-")</f>
        <v>-</v>
      </c>
      <c r="L29" s="490" t="str">
        <f t="shared" ref="L29:L38" si="12">IFERROR(E29/$E$7,"-")</f>
        <v>-</v>
      </c>
    </row>
    <row r="30" spans="1:15" ht="12.75">
      <c r="A30" s="460" t="s">
        <v>210</v>
      </c>
      <c r="B30" s="440">
        <f>B28-B29</f>
        <v>0</v>
      </c>
      <c r="C30" s="440">
        <f>C28-C29</f>
        <v>0</v>
      </c>
      <c r="D30" s="440">
        <f>D28-D29</f>
        <v>0</v>
      </c>
      <c r="E30" s="461">
        <f>E28-E29</f>
        <v>0</v>
      </c>
      <c r="F30" s="478" t="str">
        <f t="shared" si="8"/>
        <v>-</v>
      </c>
      <c r="G30" s="445" t="str">
        <f t="shared" si="8"/>
        <v>-</v>
      </c>
      <c r="H30" s="479" t="str">
        <f t="shared" si="8"/>
        <v>-</v>
      </c>
      <c r="I30" s="493" t="str">
        <f t="shared" si="9"/>
        <v>-</v>
      </c>
      <c r="J30" s="446" t="str">
        <f t="shared" si="10"/>
        <v>-</v>
      </c>
      <c r="K30" s="446" t="str">
        <f t="shared" si="11"/>
        <v>-</v>
      </c>
      <c r="L30" s="494" t="str">
        <f t="shared" si="12"/>
        <v>-</v>
      </c>
    </row>
    <row r="31" spans="1:15" ht="12.75">
      <c r="A31" s="450" t="s">
        <v>211</v>
      </c>
      <c r="B31" s="437">
        <f>IFERROR(('Financial Statement'!J72)*$E$2/$E$3,"-")</f>
        <v>0</v>
      </c>
      <c r="C31" s="437">
        <f>IFERROR(('Financial Statement'!I72)*$E$2/$E$3,"-")</f>
        <v>0</v>
      </c>
      <c r="D31" s="437">
        <f>IFERROR(('Financial Statement'!H72)*$E$2/$E$3,"-")</f>
        <v>0</v>
      </c>
      <c r="E31" s="451">
        <f>IFERROR(('Financial Statement'!G72)*$E$2/$E$3,"-")</f>
        <v>0</v>
      </c>
      <c r="F31" s="473" t="str">
        <f t="shared" si="8"/>
        <v>-</v>
      </c>
      <c r="G31" s="436" t="str">
        <f t="shared" si="8"/>
        <v>-</v>
      </c>
      <c r="H31" s="474" t="str">
        <f t="shared" si="8"/>
        <v>-</v>
      </c>
      <c r="I31" s="489" t="str">
        <f t="shared" si="9"/>
        <v>-</v>
      </c>
      <c r="J31" s="102" t="str">
        <f t="shared" si="10"/>
        <v>-</v>
      </c>
      <c r="K31" s="102" t="str">
        <f t="shared" si="11"/>
        <v>-</v>
      </c>
      <c r="L31" s="490" t="str">
        <f t="shared" si="12"/>
        <v>-</v>
      </c>
    </row>
    <row r="32" spans="1:15" ht="12.75">
      <c r="A32" s="462" t="s">
        <v>212</v>
      </c>
      <c r="B32" s="437">
        <f>IFERROR(('Financial Statement'!J70)*$E$2/$E$3,"-")</f>
        <v>0</v>
      </c>
      <c r="C32" s="437">
        <f>IFERROR(('Financial Statement'!I70)*$E$2/$E$3,"-")</f>
        <v>0</v>
      </c>
      <c r="D32" s="437">
        <f>IFERROR(('Financial Statement'!H70)*$E$2/$E$3,"-")</f>
        <v>0</v>
      </c>
      <c r="E32" s="451">
        <f>IFERROR(('Financial Statement'!G70)*$E$2/$E$3,"-")</f>
        <v>0</v>
      </c>
      <c r="F32" s="473" t="str">
        <f t="shared" si="8"/>
        <v>-</v>
      </c>
      <c r="G32" s="436" t="str">
        <f t="shared" si="8"/>
        <v>-</v>
      </c>
      <c r="H32" s="474" t="str">
        <f t="shared" si="8"/>
        <v>-</v>
      </c>
      <c r="I32" s="489" t="str">
        <f t="shared" si="9"/>
        <v>-</v>
      </c>
      <c r="J32" s="102" t="str">
        <f t="shared" si="10"/>
        <v>-</v>
      </c>
      <c r="K32" s="102" t="str">
        <f t="shared" si="11"/>
        <v>-</v>
      </c>
      <c r="L32" s="490" t="str">
        <f t="shared" si="12"/>
        <v>-</v>
      </c>
    </row>
    <row r="33" spans="1:17" ht="12.75">
      <c r="A33" s="450" t="s">
        <v>213</v>
      </c>
      <c r="B33" s="437">
        <f>IFERROR(('Financial Statement'!J71)*$E$2/$E$3,"-")</f>
        <v>0</v>
      </c>
      <c r="C33" s="437">
        <f>IFERROR(('Financial Statement'!I71)*$E$2/$E$3,"-")</f>
        <v>0</v>
      </c>
      <c r="D33" s="437">
        <f>IFERROR(('Financial Statement'!H71)*$E$2/$E$3,"-")</f>
        <v>0</v>
      </c>
      <c r="E33" s="451">
        <f>IFERROR(('Financial Statement'!G71)*$E$2/$E$3,"-")</f>
        <v>0</v>
      </c>
      <c r="F33" s="473" t="str">
        <f t="shared" si="8"/>
        <v>-</v>
      </c>
      <c r="G33" s="436" t="str">
        <f t="shared" si="8"/>
        <v>-</v>
      </c>
      <c r="H33" s="474" t="str">
        <f t="shared" si="8"/>
        <v>-</v>
      </c>
      <c r="I33" s="489" t="str">
        <f t="shared" si="9"/>
        <v>-</v>
      </c>
      <c r="J33" s="102" t="str">
        <f t="shared" si="10"/>
        <v>-</v>
      </c>
      <c r="K33" s="102" t="str">
        <f t="shared" si="11"/>
        <v>-</v>
      </c>
      <c r="L33" s="490" t="str">
        <f t="shared" si="12"/>
        <v>-</v>
      </c>
    </row>
    <row r="34" spans="1:17" ht="12.75">
      <c r="A34" s="454" t="s">
        <v>214</v>
      </c>
      <c r="B34" s="438">
        <f>SUM(B28+B31+B32+B33)</f>
        <v>0</v>
      </c>
      <c r="C34" s="438">
        <f>SUM(C28+C31+C32+C33)</f>
        <v>0</v>
      </c>
      <c r="D34" s="438">
        <f>SUM(D28+D31+D32+D33)</f>
        <v>0</v>
      </c>
      <c r="E34" s="453">
        <f>SUM(E28+E31+E32+E33)</f>
        <v>0</v>
      </c>
      <c r="F34" s="475" t="str">
        <f t="shared" si="8"/>
        <v>-</v>
      </c>
      <c r="G34" s="442" t="str">
        <f t="shared" si="8"/>
        <v>-</v>
      </c>
      <c r="H34" s="476" t="str">
        <f t="shared" si="8"/>
        <v>-</v>
      </c>
      <c r="I34" s="491" t="str">
        <f t="shared" si="9"/>
        <v>-</v>
      </c>
      <c r="J34" s="444" t="str">
        <f t="shared" si="10"/>
        <v>-</v>
      </c>
      <c r="K34" s="444" t="str">
        <f t="shared" si="11"/>
        <v>-</v>
      </c>
      <c r="L34" s="492" t="str">
        <f t="shared" si="12"/>
        <v>-</v>
      </c>
    </row>
    <row r="35" spans="1:17" ht="12.75">
      <c r="A35" s="454" t="s">
        <v>12</v>
      </c>
      <c r="B35" s="438">
        <f>+B27-B34</f>
        <v>0</v>
      </c>
      <c r="C35" s="438">
        <f>+C27-C34</f>
        <v>0</v>
      </c>
      <c r="D35" s="438">
        <f>+D27-D34</f>
        <v>0</v>
      </c>
      <c r="E35" s="453">
        <f>+E27-E34</f>
        <v>0</v>
      </c>
      <c r="F35" s="475" t="str">
        <f t="shared" si="8"/>
        <v>-</v>
      </c>
      <c r="G35" s="442" t="str">
        <f t="shared" si="8"/>
        <v>-</v>
      </c>
      <c r="H35" s="476" t="str">
        <f t="shared" si="8"/>
        <v>-</v>
      </c>
      <c r="I35" s="491" t="str">
        <f t="shared" si="9"/>
        <v>-</v>
      </c>
      <c r="J35" s="444" t="str">
        <f t="shared" si="10"/>
        <v>-</v>
      </c>
      <c r="K35" s="444" t="str">
        <f t="shared" si="11"/>
        <v>-</v>
      </c>
      <c r="L35" s="492" t="str">
        <f t="shared" si="12"/>
        <v>-</v>
      </c>
      <c r="N35" s="103"/>
      <c r="O35" s="103"/>
      <c r="P35" s="103"/>
      <c r="Q35" s="103"/>
    </row>
    <row r="36" spans="1:17" ht="12.75">
      <c r="A36" s="450" t="s">
        <v>215</v>
      </c>
      <c r="B36" s="441">
        <f>IFERROR(('Financial Statement'!J87)*$E$2/$E$3,"-")</f>
        <v>0</v>
      </c>
      <c r="C36" s="441">
        <f>IFERROR(('Financial Statement'!I87)*$E$2/$E$3,"-")</f>
        <v>0</v>
      </c>
      <c r="D36" s="441">
        <f>IFERROR(('Financial Statement'!H87)*$E$2/$E$3,"-")</f>
        <v>0</v>
      </c>
      <c r="E36" s="451">
        <f>IFERROR(('Financial Statement'!G87)*$E$2/$E$3,"-")</f>
        <v>0</v>
      </c>
      <c r="F36" s="473" t="str">
        <f>IFERROR(+(B36/C36)-1,"-")</f>
        <v>-</v>
      </c>
      <c r="G36" s="436" t="s">
        <v>577</v>
      </c>
      <c r="H36" s="474" t="str">
        <f>IFERROR(+(D36/E36)-1,"-")</f>
        <v>-</v>
      </c>
      <c r="I36" s="489" t="str">
        <f t="shared" si="9"/>
        <v>-</v>
      </c>
      <c r="J36" s="102" t="str">
        <f t="shared" si="10"/>
        <v>-</v>
      </c>
      <c r="K36" s="102" t="str">
        <f t="shared" si="11"/>
        <v>-</v>
      </c>
      <c r="L36" s="490" t="str">
        <f t="shared" si="12"/>
        <v>-</v>
      </c>
      <c r="M36" s="103"/>
      <c r="N36" s="103"/>
    </row>
    <row r="37" spans="1:17" ht="12.75">
      <c r="A37" s="454" t="s">
        <v>13</v>
      </c>
      <c r="B37" s="438">
        <f>B35-B36</f>
        <v>0</v>
      </c>
      <c r="C37" s="438">
        <f>C35-C36</f>
        <v>0</v>
      </c>
      <c r="D37" s="438">
        <f>D35-D36</f>
        <v>0</v>
      </c>
      <c r="E37" s="453">
        <f>E35-E36</f>
        <v>0</v>
      </c>
      <c r="F37" s="475" t="str">
        <f>IFERROR(+(B37/C37)-1,"-")</f>
        <v>-</v>
      </c>
      <c r="G37" s="442" t="s">
        <v>577</v>
      </c>
      <c r="H37" s="476" t="str">
        <f>IFERROR(+(D37/E37)-1,"-")</f>
        <v>-</v>
      </c>
      <c r="I37" s="491" t="str">
        <f t="shared" si="9"/>
        <v>-</v>
      </c>
      <c r="J37" s="444" t="str">
        <f t="shared" si="10"/>
        <v>-</v>
      </c>
      <c r="K37" s="444" t="str">
        <f t="shared" si="11"/>
        <v>-</v>
      </c>
      <c r="L37" s="492" t="str">
        <f t="shared" si="12"/>
        <v>-</v>
      </c>
      <c r="M37" s="103"/>
    </row>
    <row r="38" spans="1:17" ht="12.75">
      <c r="A38" s="454" t="s">
        <v>14</v>
      </c>
      <c r="B38" s="438">
        <f>B37+B25</f>
        <v>0</v>
      </c>
      <c r="C38" s="438">
        <f>C37+C25</f>
        <v>0</v>
      </c>
      <c r="D38" s="438">
        <f>D37+D25</f>
        <v>0</v>
      </c>
      <c r="E38" s="453">
        <f>E37+E25</f>
        <v>0</v>
      </c>
      <c r="F38" s="475" t="str">
        <f>IFERROR(+(B38/C38)-1,"-")</f>
        <v>-</v>
      </c>
      <c r="G38" s="442" t="s">
        <v>577</v>
      </c>
      <c r="H38" s="476" t="str">
        <f>IFERROR(+(D38/E38)-1,"-")</f>
        <v>-</v>
      </c>
      <c r="I38" s="491" t="str">
        <f t="shared" si="9"/>
        <v>-</v>
      </c>
      <c r="J38" s="444" t="str">
        <f t="shared" si="10"/>
        <v>-</v>
      </c>
      <c r="K38" s="444" t="str">
        <f t="shared" si="11"/>
        <v>-</v>
      </c>
      <c r="L38" s="492" t="str">
        <f t="shared" si="12"/>
        <v>-</v>
      </c>
    </row>
    <row r="39" spans="1:17" ht="12.75">
      <c r="A39" s="454" t="s">
        <v>443</v>
      </c>
      <c r="B39" s="568">
        <f>'Financial Statement'!J91</f>
        <v>0</v>
      </c>
      <c r="C39" s="568">
        <f>'Financial Statement'!I91</f>
        <v>0</v>
      </c>
      <c r="D39" s="568">
        <f>'Financial Statement'!H91</f>
        <v>0</v>
      </c>
      <c r="E39" s="569">
        <f>'Financial Statement'!G91</f>
        <v>0</v>
      </c>
      <c r="F39" s="480"/>
      <c r="G39" s="443"/>
      <c r="H39" s="476"/>
      <c r="I39" s="491"/>
      <c r="J39" s="444"/>
      <c r="K39" s="444"/>
      <c r="L39" s="492"/>
    </row>
    <row r="40" spans="1:17" ht="13.5" thickBot="1">
      <c r="A40" s="463" t="s">
        <v>444</v>
      </c>
      <c r="B40" s="464">
        <f>(B39-C39)/30</f>
        <v>0</v>
      </c>
      <c r="C40" s="464">
        <f t="shared" ref="C40:D40" si="13">(C39-D39)/30</f>
        <v>0</v>
      </c>
      <c r="D40" s="464">
        <f t="shared" si="13"/>
        <v>0</v>
      </c>
      <c r="E40" s="465">
        <f>(F39-E39)/30</f>
        <v>0</v>
      </c>
      <c r="F40" s="481"/>
      <c r="G40" s="482"/>
      <c r="H40" s="483"/>
      <c r="I40" s="495"/>
      <c r="J40" s="496"/>
      <c r="K40" s="496"/>
      <c r="L40" s="497"/>
    </row>
    <row r="41" spans="1:17" ht="13.5" thickBot="1">
      <c r="A41" s="499"/>
      <c r="B41" s="500"/>
      <c r="C41" s="500"/>
      <c r="D41" s="500"/>
      <c r="E41" s="501"/>
      <c r="F41" s="502"/>
      <c r="G41" s="502"/>
      <c r="H41" s="502"/>
      <c r="I41" s="503"/>
      <c r="J41" s="503"/>
      <c r="K41" s="503"/>
      <c r="L41" s="503"/>
    </row>
    <row r="42" spans="1:17" ht="12.75">
      <c r="A42" s="516" t="s">
        <v>216</v>
      </c>
      <c r="B42" s="517"/>
      <c r="C42" s="518"/>
      <c r="D42" s="105"/>
      <c r="E42" s="105"/>
      <c r="F42" s="106"/>
      <c r="G42" s="106"/>
      <c r="H42" s="106"/>
      <c r="I42" s="107"/>
      <c r="J42" s="107"/>
      <c r="K42" s="107"/>
      <c r="L42" s="107"/>
    </row>
    <row r="43" spans="1:17" ht="12.75">
      <c r="A43" s="519" t="s">
        <v>217</v>
      </c>
      <c r="B43" s="515"/>
      <c r="C43" s="520"/>
      <c r="D43" s="105"/>
      <c r="E43" s="105"/>
      <c r="F43" s="106"/>
      <c r="G43" s="106"/>
      <c r="H43" s="106"/>
      <c r="I43" s="107"/>
      <c r="J43" s="107"/>
      <c r="K43" s="107"/>
      <c r="L43" s="107"/>
    </row>
    <row r="44" spans="1:17" ht="12.75">
      <c r="A44" s="519" t="s">
        <v>218</v>
      </c>
      <c r="B44" s="515"/>
      <c r="C44" s="520"/>
      <c r="D44" s="105"/>
      <c r="E44" s="105"/>
      <c r="F44" s="106"/>
      <c r="G44" s="106"/>
      <c r="H44" s="106"/>
      <c r="I44" s="107"/>
      <c r="J44" s="107"/>
      <c r="K44" s="107"/>
      <c r="L44" s="107"/>
    </row>
    <row r="45" spans="1:17" ht="12.75">
      <c r="A45" s="519" t="s">
        <v>219</v>
      </c>
      <c r="B45" s="515"/>
      <c r="C45" s="520"/>
      <c r="D45" s="105"/>
      <c r="E45" s="105"/>
      <c r="F45" s="106"/>
      <c r="G45" s="106"/>
      <c r="H45" s="106"/>
      <c r="I45" s="107"/>
      <c r="J45" s="107"/>
      <c r="K45" s="107"/>
      <c r="L45" s="107"/>
    </row>
    <row r="46" spans="1:17" ht="12.75">
      <c r="A46" s="519" t="s">
        <v>220</v>
      </c>
      <c r="B46" s="515"/>
      <c r="C46" s="520"/>
      <c r="D46" s="105"/>
      <c r="E46" s="105"/>
      <c r="F46" s="106"/>
      <c r="G46" s="106"/>
      <c r="H46" s="106"/>
      <c r="I46" s="107"/>
      <c r="J46" s="107"/>
      <c r="K46" s="107"/>
      <c r="L46" s="107"/>
    </row>
    <row r="47" spans="1:17" ht="12.75">
      <c r="A47" s="519" t="s">
        <v>221</v>
      </c>
      <c r="B47" s="515"/>
      <c r="C47" s="520"/>
      <c r="D47" s="105"/>
      <c r="E47" s="105"/>
      <c r="F47" s="106"/>
      <c r="G47" s="106"/>
      <c r="H47" s="106"/>
      <c r="I47" s="107"/>
      <c r="J47" s="107"/>
      <c r="K47" s="107"/>
      <c r="L47" s="107"/>
    </row>
    <row r="48" spans="1:17" ht="12.75">
      <c r="A48" s="519" t="s">
        <v>222</v>
      </c>
      <c r="B48" s="515"/>
      <c r="C48" s="520"/>
      <c r="D48" s="105"/>
      <c r="E48" s="105"/>
      <c r="F48" s="106"/>
      <c r="G48" s="106"/>
      <c r="H48" s="106"/>
      <c r="I48" s="107"/>
      <c r="J48" s="107"/>
      <c r="K48" s="107"/>
      <c r="L48" s="107"/>
    </row>
    <row r="49" spans="1:13" ht="12.75">
      <c r="A49" s="519" t="s">
        <v>223</v>
      </c>
      <c r="B49" s="515" t="e">
        <f>+#REF!</f>
        <v>#REF!</v>
      </c>
      <c r="C49" s="520"/>
      <c r="D49" s="105"/>
      <c r="E49" s="105"/>
      <c r="F49" s="106"/>
      <c r="G49" s="106"/>
      <c r="H49" s="106"/>
      <c r="I49" s="107"/>
      <c r="J49" s="107"/>
      <c r="K49" s="107"/>
      <c r="L49" s="107"/>
    </row>
    <row r="50" spans="1:13" ht="12.75">
      <c r="A50" s="519" t="s">
        <v>224</v>
      </c>
      <c r="B50" s="515" t="e">
        <f>+#REF!</f>
        <v>#REF!</v>
      </c>
      <c r="C50" s="520"/>
      <c r="D50" s="105"/>
      <c r="E50" s="105"/>
      <c r="F50" s="106"/>
      <c r="G50" s="106"/>
      <c r="H50" s="106"/>
      <c r="I50" s="107"/>
      <c r="J50" s="107"/>
      <c r="K50" s="107"/>
      <c r="L50" s="107"/>
    </row>
    <row r="51" spans="1:13" ht="13.5" thickBot="1">
      <c r="A51" s="521" t="s">
        <v>225</v>
      </c>
      <c r="B51" s="522" t="e">
        <f>+#REF!</f>
        <v>#REF!</v>
      </c>
      <c r="C51" s="523"/>
      <c r="D51" s="105"/>
      <c r="E51" s="105"/>
      <c r="F51" s="106"/>
      <c r="G51" s="106"/>
      <c r="H51" s="106"/>
      <c r="I51" s="107"/>
      <c r="J51" s="107"/>
      <c r="K51" s="107"/>
      <c r="L51" s="107"/>
    </row>
    <row r="52" spans="1:13" ht="12.75">
      <c r="A52" s="514"/>
      <c r="B52" s="104"/>
      <c r="C52" s="104"/>
      <c r="D52" s="105"/>
      <c r="E52" s="105"/>
      <c r="F52" s="106"/>
      <c r="G52" s="106"/>
      <c r="H52" s="106"/>
      <c r="I52" s="107"/>
      <c r="J52" s="107"/>
      <c r="K52" s="107"/>
      <c r="L52" s="107"/>
    </row>
    <row r="53" spans="1:13" ht="13.5" thickBot="1">
      <c r="A53" s="531"/>
      <c r="B53" s="99"/>
      <c r="C53" s="99"/>
      <c r="I53" s="98"/>
    </row>
    <row r="54" spans="1:13" ht="15" customHeight="1" thickBot="1">
      <c r="A54" s="894" t="s">
        <v>582</v>
      </c>
      <c r="B54" s="895"/>
      <c r="C54" s="895"/>
      <c r="D54" s="895"/>
      <c r="E54" s="896"/>
      <c r="F54" s="897" t="s">
        <v>542</v>
      </c>
      <c r="G54" s="898"/>
      <c r="H54" s="899"/>
      <c r="I54" s="98"/>
    </row>
    <row r="55" spans="1:13" ht="25.5">
      <c r="A55" s="560" t="s">
        <v>15</v>
      </c>
      <c r="B55" s="467">
        <f>B6</f>
        <v>0</v>
      </c>
      <c r="C55" s="467" t="str">
        <f>IFERROR(EDATE(B55,-12),"-")</f>
        <v>-</v>
      </c>
      <c r="D55" s="467" t="str">
        <f>IFERROR(EDATE(C55,-12),"-")</f>
        <v>-</v>
      </c>
      <c r="E55" s="468" t="str">
        <f>IFERROR(EDATE(D55,-12),"-")</f>
        <v>-</v>
      </c>
      <c r="F55" s="561" t="s">
        <v>186</v>
      </c>
      <c r="G55" s="469" t="s">
        <v>187</v>
      </c>
      <c r="H55" s="562" t="s">
        <v>188</v>
      </c>
      <c r="I55" s="98"/>
      <c r="K55" s="108"/>
      <c r="L55" s="108"/>
    </row>
    <row r="56" spans="1:13" ht="12.75">
      <c r="A56" s="456" t="s">
        <v>16</v>
      </c>
      <c r="B56" s="441">
        <f>IFERROR(('Financial Statement'!J108)*$E$2/$E$3,"-")</f>
        <v>0</v>
      </c>
      <c r="C56" s="524">
        <f>IFERROR(('Financial Statement'!I108)*$E$2/$E$3,"-")</f>
        <v>0</v>
      </c>
      <c r="D56" s="524">
        <f>IFERROR(('Financial Statement'!H108)*$E$2/$E$3,"-")</f>
        <v>0</v>
      </c>
      <c r="E56" s="532">
        <f>IFERROR(('Financial Statement'!G108)*$E$2/$E$3,"-")</f>
        <v>0</v>
      </c>
      <c r="F56" s="477" t="str">
        <f>IFERROR(+(B56/C56)-1,"-")</f>
        <v>-</v>
      </c>
      <c r="G56" s="100" t="str">
        <f>IFERROR(+(C56/D56)-1,"-")</f>
        <v>-</v>
      </c>
      <c r="H56" s="474" t="str">
        <f>IFERROR(+(D56/E56)-1,"-")</f>
        <v>-</v>
      </c>
      <c r="I56" s="98"/>
    </row>
    <row r="57" spans="1:13" ht="12.75">
      <c r="A57" s="456" t="s">
        <v>226</v>
      </c>
      <c r="B57" s="441">
        <f>IFERROR(('Financial Statement'!J114)*$E$2/$E$3,"-")</f>
        <v>0</v>
      </c>
      <c r="C57" s="524">
        <f>IFERROR(('Financial Statement'!I114)*$E$2/$E$3,"-")</f>
        <v>0</v>
      </c>
      <c r="D57" s="524">
        <f>IFERROR(('Financial Statement'!H114)*$E$2/$E$3,"-")</f>
        <v>0</v>
      </c>
      <c r="E57" s="532">
        <f>IFERROR(('Financial Statement'!G114)*$E$2/$E$3,"-")</f>
        <v>0</v>
      </c>
      <c r="F57" s="477" t="str">
        <f>IFERROR(+(B57/C57)-1,"-")</f>
        <v>-</v>
      </c>
      <c r="G57" s="100" t="str">
        <f t="shared" ref="G57:G63" si="14">IFERROR(+(C57/D57)-1,"-")</f>
        <v>-</v>
      </c>
      <c r="H57" s="474" t="str">
        <f t="shared" ref="H57:H104" si="15">IFERROR(+(D57/E57)-1,"-")</f>
        <v>-</v>
      </c>
      <c r="I57" s="98"/>
    </row>
    <row r="58" spans="1:13" ht="12.75">
      <c r="A58" s="533" t="s">
        <v>227</v>
      </c>
      <c r="B58" s="441">
        <f>IFERROR(('Financial Statement'!J187+'Financial Statement'!J219+'Financial Statement'!J182+'Financial Statement'!J205+'Financial Statement'!J215)*$E$2/$E$3,"-")</f>
        <v>0</v>
      </c>
      <c r="C58" s="525">
        <f>IFERROR(('Financial Statement'!I187+'Financial Statement'!I219+'Financial Statement'!I182+'Financial Statement'!I205+'Financial Statement'!I215)*$E$2/$E$3,"-")</f>
        <v>0</v>
      </c>
      <c r="D58" s="525">
        <f>IFERROR(('Financial Statement'!H187+'Financial Statement'!H219+'Financial Statement'!H182+'Financial Statement'!H205++'Financial Statement'!H215)*$E$2/$E$3,"-")</f>
        <v>0</v>
      </c>
      <c r="E58" s="534">
        <f>IFERROR(('Financial Statement'!G187+'Financial Statement'!G219+'Financial Statement'!G182+'Financial Statement'!G205+'Financial Statement'!G215)*$E$2/$E$3,"-")</f>
        <v>0</v>
      </c>
      <c r="F58" s="477" t="str">
        <f>IFERROR(+(B58/C58)-1,"-")</f>
        <v>-</v>
      </c>
      <c r="G58" s="100" t="str">
        <f t="shared" si="14"/>
        <v>-</v>
      </c>
      <c r="H58" s="474" t="str">
        <f t="shared" si="15"/>
        <v>-</v>
      </c>
      <c r="I58" s="98"/>
    </row>
    <row r="59" spans="1:13" ht="12.75">
      <c r="A59" s="456" t="s">
        <v>228</v>
      </c>
      <c r="B59" s="441">
        <f>IFERROR(('Financial Statement'!J131+'Financial Statement'!J132+'Financial Statement'!J130+'Financial Statement'!J150+'Financial Statement'!J151+'Financial Statement'!J152+'Financial Statement'!J140+'Financial Statement'!J157)*$E$2/$E$3,"-")</f>
        <v>0</v>
      </c>
      <c r="C59" s="525">
        <f>IFERROR(('Financial Statement'!I131+'Financial Statement'!I132+'Financial Statement'!I130+'Financial Statement'!I150+'Financial Statement'!I151+'Financial Statement'!I152+'Financial Statement'!I140+'Financial Statement'!I157)*$E$2/$E$3,"-")</f>
        <v>0</v>
      </c>
      <c r="D59" s="525">
        <f>IFERROR(('Financial Statement'!H131+'Financial Statement'!H132+'Financial Statement'!H130+'Financial Statement'!H150+'Financial Statement'!H151+'Financial Statement'!H152+'Financial Statement'!H140+'Financial Statement'!H157)*$E$2/$E$3,"-")</f>
        <v>0</v>
      </c>
      <c r="E59" s="534">
        <f>IFERROR(('Financial Statement'!G131+'Financial Statement'!G132+'Financial Statement'!G130+'Financial Statement'!G150+'Financial Statement'!G151+'Financial Statement'!G152+'Financial Statement'!G140+'Financial Statement'!G157)*$E$2/$E$3,"-")</f>
        <v>0</v>
      </c>
      <c r="F59" s="477" t="str">
        <f>IFERROR(+(B59/C59)-1,"-")</f>
        <v>-</v>
      </c>
      <c r="G59" s="100" t="str">
        <f t="shared" si="14"/>
        <v>-</v>
      </c>
      <c r="H59" s="474" t="str">
        <f t="shared" si="15"/>
        <v>-</v>
      </c>
      <c r="I59" s="98"/>
    </row>
    <row r="60" spans="1:13" ht="12.75">
      <c r="A60" s="456" t="s">
        <v>229</v>
      </c>
      <c r="B60" s="524"/>
      <c r="C60" s="524"/>
      <c r="D60" s="524"/>
      <c r="E60" s="532"/>
      <c r="F60" s="477" t="str">
        <f>IFERROR(+(B60/C60)-1,"-")</f>
        <v>-</v>
      </c>
      <c r="G60" s="100" t="str">
        <f t="shared" si="14"/>
        <v>-</v>
      </c>
      <c r="H60" s="474" t="str">
        <f t="shared" si="15"/>
        <v>-</v>
      </c>
      <c r="I60" s="98"/>
    </row>
    <row r="61" spans="1:13" ht="12.75">
      <c r="A61" s="535" t="s">
        <v>230</v>
      </c>
      <c r="B61" s="536">
        <f>B56+B57+B59-B58-B60</f>
        <v>0</v>
      </c>
      <c r="C61" s="536">
        <f>C56+C57+C59-C58-C60</f>
        <v>0</v>
      </c>
      <c r="D61" s="536">
        <f>D56+D57+D59-D58-D60</f>
        <v>0</v>
      </c>
      <c r="E61" s="537">
        <f>E56+E57+E59-E58-E60</f>
        <v>0</v>
      </c>
      <c r="F61" s="480" t="str">
        <f>IFERROR(+(B61/C61)-1,"-")</f>
        <v>-</v>
      </c>
      <c r="G61" s="443" t="str">
        <f t="shared" si="14"/>
        <v>-</v>
      </c>
      <c r="H61" s="476" t="str">
        <f t="shared" si="15"/>
        <v>-</v>
      </c>
      <c r="I61" s="98"/>
    </row>
    <row r="62" spans="1:13" ht="12.75">
      <c r="A62" s="456"/>
      <c r="B62" s="441"/>
      <c r="C62" s="524"/>
      <c r="D62" s="524"/>
      <c r="E62" s="532"/>
      <c r="F62" s="477"/>
      <c r="G62" s="100"/>
      <c r="H62" s="474"/>
      <c r="I62" s="98"/>
      <c r="M62" s="103"/>
    </row>
    <row r="63" spans="1:13" ht="12.75">
      <c r="A63" s="456" t="s">
        <v>231</v>
      </c>
      <c r="B63" s="441">
        <f>IFERROR(('Financial Statement'!J128)*$E$2/$E$3,"-")</f>
        <v>0</v>
      </c>
      <c r="C63" s="525">
        <f>IFERROR(('Financial Statement'!I128)*$E$2/$E$3,"-")</f>
        <v>0</v>
      </c>
      <c r="D63" s="525">
        <f>IFERROR(('Financial Statement'!H128)*$E$2/$E$3,"-")</f>
        <v>0</v>
      </c>
      <c r="E63" s="534">
        <f>IFERROR(('Financial Statement'!G128+'Financial Statement'!G148)*$E$2/$E$3,"-")</f>
        <v>0</v>
      </c>
      <c r="F63" s="477" t="str">
        <f t="shared" ref="F63:F68" si="16">IFERROR(+(B63/C63)-1,"-")</f>
        <v>-</v>
      </c>
      <c r="G63" s="100" t="str">
        <f t="shared" si="14"/>
        <v>-</v>
      </c>
      <c r="H63" s="474" t="str">
        <f t="shared" si="15"/>
        <v>-</v>
      </c>
      <c r="I63" s="98"/>
      <c r="M63" s="103"/>
    </row>
    <row r="64" spans="1:13" ht="12.75">
      <c r="A64" s="456" t="s">
        <v>584</v>
      </c>
      <c r="B64" s="441">
        <f>IFERROR(('Financial Statement'!J149)*$E$2/$E$3,"-")</f>
        <v>0</v>
      </c>
      <c r="C64" s="525">
        <f>IFERROR(('Financial Statement'!I149)*$E$2/$E$3,"-")</f>
        <v>0</v>
      </c>
      <c r="D64" s="525">
        <f>IFERROR(('Financial Statement'!H149)*$E$2/$E$3,"-")</f>
        <v>0</v>
      </c>
      <c r="E64" s="534">
        <f>IFERROR(('Financial Statement'!G149)*$E$2/$E$3,"-")</f>
        <v>0</v>
      </c>
      <c r="F64" s="477" t="str">
        <f t="shared" si="16"/>
        <v>-</v>
      </c>
      <c r="G64" s="100" t="str">
        <f>IFERROR(+(C64/D64)-1,"-")</f>
        <v>-</v>
      </c>
      <c r="H64" s="474" t="str">
        <f t="shared" si="15"/>
        <v>-</v>
      </c>
      <c r="I64" s="98"/>
      <c r="M64" s="103"/>
    </row>
    <row r="65" spans="1:16" ht="12.75">
      <c r="A65" s="456" t="s">
        <v>320</v>
      </c>
      <c r="B65" s="441">
        <f>IFERROR(('Financial Statement'!J129+'Financial Statement'!J148)*$E$2/$E$3,"-")</f>
        <v>0</v>
      </c>
      <c r="C65" s="525">
        <f>IFERROR(('Financial Statement'!I129+'Financial Statement'!I148)*$E$2/$E$3,"-")</f>
        <v>0</v>
      </c>
      <c r="D65" s="525">
        <f>IFERROR(('Financial Statement'!H129+'Financial Statement'!H148)*$E$2/$E$3,"-")</f>
        <v>0</v>
      </c>
      <c r="E65" s="534">
        <f>IFERROR(('Financial Statement'!G129+'Financial Statement'!G148)*$E$2/$E$3,"-")</f>
        <v>0</v>
      </c>
      <c r="F65" s="477" t="str">
        <f t="shared" si="16"/>
        <v>-</v>
      </c>
      <c r="G65" s="100" t="str">
        <f>IFERROR(+(C65/D65)-1,"-")</f>
        <v>-</v>
      </c>
      <c r="H65" s="474" t="str">
        <f t="shared" si="15"/>
        <v>-</v>
      </c>
      <c r="I65" s="98"/>
      <c r="P65" s="98"/>
    </row>
    <row r="66" spans="1:16" ht="12.75">
      <c r="A66" s="456" t="s">
        <v>321</v>
      </c>
      <c r="B66" s="441">
        <f>IFERROR(('Financial Statement'!J133+'Financial Statement'!J134+'Financial Statement'!J153)*$E$2/$E$3,"-")</f>
        <v>0</v>
      </c>
      <c r="C66" s="524">
        <f>IFERROR(('Financial Statement'!I133+'Financial Statement'!I134+'Financial Statement'!I153)*$E$2/$E$3,"-")</f>
        <v>0</v>
      </c>
      <c r="D66" s="524">
        <f>IFERROR(('Financial Statement'!H133+'Financial Statement'!H134+'Financial Statement'!H153)*$E$2/$E$3,"-")</f>
        <v>0</v>
      </c>
      <c r="E66" s="532">
        <f>IFERROR(('Financial Statement'!G133+'Financial Statement'!G134+'Financial Statement'!G153)*$E$2/$E$3,"-")</f>
        <v>0</v>
      </c>
      <c r="F66" s="477" t="str">
        <f t="shared" si="16"/>
        <v>-</v>
      </c>
      <c r="G66" s="100" t="str">
        <f t="shared" ref="G66:G104" si="17">IFERROR(+(C66/D66)-1,"-")</f>
        <v>-</v>
      </c>
      <c r="H66" s="474" t="str">
        <f t="shared" si="15"/>
        <v>-</v>
      </c>
      <c r="I66" s="98"/>
      <c r="M66" s="103"/>
      <c r="P66" s="110"/>
    </row>
    <row r="67" spans="1:16" ht="12.75">
      <c r="A67" s="535" t="s">
        <v>232</v>
      </c>
      <c r="B67" s="536">
        <f>+SUM(B63:B66)</f>
        <v>0</v>
      </c>
      <c r="C67" s="536">
        <f>+SUM(C63:C66)</f>
        <v>0</v>
      </c>
      <c r="D67" s="536">
        <f>+SUM(D63:D66)</f>
        <v>0</v>
      </c>
      <c r="E67" s="537">
        <f>+SUM(E63:E66)</f>
        <v>0</v>
      </c>
      <c r="F67" s="480" t="str">
        <f t="shared" si="16"/>
        <v>-</v>
      </c>
      <c r="G67" s="443" t="str">
        <f t="shared" si="17"/>
        <v>-</v>
      </c>
      <c r="H67" s="476" t="str">
        <f t="shared" si="15"/>
        <v>-</v>
      </c>
      <c r="I67" s="98"/>
      <c r="P67" s="110"/>
    </row>
    <row r="68" spans="1:16" ht="12.75">
      <c r="A68" s="535" t="s">
        <v>233</v>
      </c>
      <c r="B68" s="538">
        <f>+B67+B61</f>
        <v>0</v>
      </c>
      <c r="C68" s="538">
        <f>+C67+C61</f>
        <v>0</v>
      </c>
      <c r="D68" s="538">
        <f>+D67+D61</f>
        <v>0</v>
      </c>
      <c r="E68" s="539">
        <f>+E67+E61</f>
        <v>0</v>
      </c>
      <c r="F68" s="480" t="str">
        <f t="shared" si="16"/>
        <v>-</v>
      </c>
      <c r="G68" s="443" t="str">
        <f t="shared" si="17"/>
        <v>-</v>
      </c>
      <c r="H68" s="476" t="str">
        <f t="shared" si="15"/>
        <v>-</v>
      </c>
      <c r="I68" s="98"/>
      <c r="P68" s="110"/>
    </row>
    <row r="69" spans="1:16" ht="12.75">
      <c r="A69" s="456"/>
      <c r="B69" s="524"/>
      <c r="C69" s="524"/>
      <c r="D69" s="524"/>
      <c r="E69" s="532"/>
      <c r="F69" s="477"/>
      <c r="G69" s="100"/>
      <c r="H69" s="474"/>
      <c r="I69" s="98"/>
      <c r="P69" s="110"/>
    </row>
    <row r="70" spans="1:16" ht="12.75">
      <c r="A70" s="540" t="s">
        <v>135</v>
      </c>
      <c r="B70" s="526">
        <f>B71+B75</f>
        <v>0</v>
      </c>
      <c r="C70" s="526">
        <f>C71+C75</f>
        <v>0</v>
      </c>
      <c r="D70" s="526">
        <f>D71+D75</f>
        <v>0</v>
      </c>
      <c r="E70" s="541">
        <f>E71+E75</f>
        <v>0</v>
      </c>
      <c r="F70" s="477" t="str">
        <f t="shared" ref="F70:F81" si="18">IFERROR(+(B70/C70)-1,"-")</f>
        <v>-</v>
      </c>
      <c r="G70" s="100" t="str">
        <f t="shared" si="17"/>
        <v>-</v>
      </c>
      <c r="H70" s="474" t="str">
        <f t="shared" si="15"/>
        <v>-</v>
      </c>
      <c r="I70" s="98"/>
      <c r="P70" s="110"/>
    </row>
    <row r="71" spans="1:16" ht="12.75">
      <c r="A71" s="540" t="s">
        <v>585</v>
      </c>
      <c r="B71" s="526">
        <f>SUM(B72:B74)</f>
        <v>0</v>
      </c>
      <c r="C71" s="526">
        <f>SUM(C72:C74)</f>
        <v>0</v>
      </c>
      <c r="D71" s="526">
        <f>SUM(D72:D74)</f>
        <v>0</v>
      </c>
      <c r="E71" s="541">
        <f>SUM(E72:E74)</f>
        <v>0</v>
      </c>
      <c r="F71" s="477" t="str">
        <f t="shared" si="18"/>
        <v>-</v>
      </c>
      <c r="G71" s="100" t="str">
        <f t="shared" si="17"/>
        <v>-</v>
      </c>
      <c r="H71" s="474" t="str">
        <f t="shared" si="15"/>
        <v>-</v>
      </c>
      <c r="I71" s="98"/>
      <c r="P71" s="110"/>
    </row>
    <row r="72" spans="1:16" ht="12.75">
      <c r="A72" s="542" t="s">
        <v>503</v>
      </c>
      <c r="B72" s="441">
        <f>IFERROR(('Financial Statement'!J171)*$E$2/$E$3,"-")</f>
        <v>0</v>
      </c>
      <c r="C72" s="526">
        <f>IFERROR(('Financial Statement'!I171)*$E$2/$E$3,"-")</f>
        <v>0</v>
      </c>
      <c r="D72" s="526">
        <f>IFERROR(('Financial Statement'!H171)*$E$2/$E$3,"-")</f>
        <v>0</v>
      </c>
      <c r="E72" s="541">
        <f>IFERROR(('Financial Statement'!G171)*$E$2/$E$3,"-")</f>
        <v>0</v>
      </c>
      <c r="F72" s="477" t="str">
        <f t="shared" si="18"/>
        <v>-</v>
      </c>
      <c r="G72" s="100" t="str">
        <f t="shared" si="17"/>
        <v>-</v>
      </c>
      <c r="H72" s="474" t="str">
        <f t="shared" si="15"/>
        <v>-</v>
      </c>
      <c r="I72" s="98"/>
      <c r="P72" s="110"/>
    </row>
    <row r="73" spans="1:16" ht="12.75">
      <c r="A73" s="542" t="s">
        <v>504</v>
      </c>
      <c r="B73" s="441">
        <f>IFERROR(('Financial Statement'!J172)*$E$2/$E$3,"-")</f>
        <v>0</v>
      </c>
      <c r="C73" s="526">
        <f>IFERROR(('Financial Statement'!I172)*$E$2/$E$3,"-")</f>
        <v>0</v>
      </c>
      <c r="D73" s="526">
        <f>IFERROR(('Financial Statement'!H172)*$E$2/$E$3,"-")</f>
        <v>0</v>
      </c>
      <c r="E73" s="541">
        <f>IFERROR(('Financial Statement'!G172)*$E$2/$E$3,"-")</f>
        <v>0</v>
      </c>
      <c r="F73" s="477" t="str">
        <f t="shared" si="18"/>
        <v>-</v>
      </c>
      <c r="G73" s="100" t="str">
        <f t="shared" si="17"/>
        <v>-</v>
      </c>
      <c r="H73" s="474" t="str">
        <f t="shared" si="15"/>
        <v>-</v>
      </c>
      <c r="I73" s="98"/>
      <c r="P73" s="110"/>
    </row>
    <row r="74" spans="1:16" ht="12.75">
      <c r="A74" s="542" t="s">
        <v>403</v>
      </c>
      <c r="B74" s="441">
        <f>IFERROR(('Financial Statement'!J173)*$E$2/$E$3,"-")</f>
        <v>0</v>
      </c>
      <c r="C74" s="526">
        <f>IFERROR(('Financial Statement'!I173)*$E$2/$E$3,"-")</f>
        <v>0</v>
      </c>
      <c r="D74" s="526">
        <f>IFERROR(('Financial Statement'!H173)*$E$2/$E$3,"-")</f>
        <v>0</v>
      </c>
      <c r="E74" s="541">
        <f>IFERROR(('Financial Statement'!G173)*$E$2/$E$3,"-")</f>
        <v>0</v>
      </c>
      <c r="F74" s="477" t="str">
        <f t="shared" si="18"/>
        <v>-</v>
      </c>
      <c r="G74" s="100" t="str">
        <f t="shared" si="17"/>
        <v>-</v>
      </c>
      <c r="H74" s="474" t="str">
        <f t="shared" si="15"/>
        <v>-</v>
      </c>
      <c r="I74" s="98"/>
      <c r="P74" s="110"/>
    </row>
    <row r="75" spans="1:16" ht="12.75">
      <c r="A75" s="540" t="s">
        <v>586</v>
      </c>
      <c r="B75" s="441">
        <f>IFERROR(('Financial Statement'!J175+'Financial Statement'!J178)*$E$2/$E$3,"-")</f>
        <v>0</v>
      </c>
      <c r="C75" s="526">
        <f>IFERROR(('Financial Statement'!I175+'Financial Statement'!I178)*$E$2/$E$3,"-")</f>
        <v>0</v>
      </c>
      <c r="D75" s="526">
        <f>IFERROR(('Financial Statement'!H175+'Financial Statement'!H178)*$E$2/$E$3,"-")</f>
        <v>0</v>
      </c>
      <c r="E75" s="541">
        <f>IFERROR(('Financial Statement'!G175+'Financial Statement'!G178)*$E$2/$E$3,"-")</f>
        <v>0</v>
      </c>
      <c r="F75" s="477" t="str">
        <f t="shared" si="18"/>
        <v>-</v>
      </c>
      <c r="G75" s="100" t="str">
        <f t="shared" si="17"/>
        <v>-</v>
      </c>
      <c r="H75" s="474" t="str">
        <f t="shared" si="15"/>
        <v>-</v>
      </c>
      <c r="I75" s="98"/>
      <c r="P75" s="110"/>
    </row>
    <row r="76" spans="1:16" ht="12.75">
      <c r="A76" s="456" t="s">
        <v>234</v>
      </c>
      <c r="B76" s="441">
        <f>IFERROR(('Financial Statement'!J174+'Financial Statement'!J176)*$E$2/$E$3,"-")</f>
        <v>0</v>
      </c>
      <c r="C76" s="525">
        <f>IFERROR(('Financial Statement'!I174+'Financial Statement'!I176)*$E$2/$E$3,"-")</f>
        <v>0</v>
      </c>
      <c r="D76" s="525">
        <f>IFERROR(('Financial Statement'!H174+'Financial Statement'!H176)*$E$2/$E$3,"-")</f>
        <v>0</v>
      </c>
      <c r="E76" s="534">
        <f>IFERROR(('Financial Statement'!G174+'Financial Statement'!G176)*$E$2/$E$3,"-")</f>
        <v>0</v>
      </c>
      <c r="F76" s="477" t="str">
        <f t="shared" si="18"/>
        <v>-</v>
      </c>
      <c r="G76" s="100" t="str">
        <f t="shared" si="17"/>
        <v>-</v>
      </c>
      <c r="H76" s="474" t="str">
        <f t="shared" si="15"/>
        <v>-</v>
      </c>
      <c r="I76" s="98"/>
      <c r="P76" s="110"/>
    </row>
    <row r="77" spans="1:16" ht="12.75">
      <c r="A77" s="535" t="s">
        <v>235</v>
      </c>
      <c r="B77" s="538">
        <f>+B70-B76</f>
        <v>0</v>
      </c>
      <c r="C77" s="538">
        <f>+C70-C76</f>
        <v>0</v>
      </c>
      <c r="D77" s="538">
        <f>+D70-D76</f>
        <v>0</v>
      </c>
      <c r="E77" s="539">
        <f>+E70-E76</f>
        <v>0</v>
      </c>
      <c r="F77" s="480" t="str">
        <f t="shared" si="18"/>
        <v>-</v>
      </c>
      <c r="G77" s="443" t="str">
        <f t="shared" si="17"/>
        <v>-</v>
      </c>
      <c r="H77" s="476" t="str">
        <f t="shared" si="15"/>
        <v>-</v>
      </c>
      <c r="I77" s="98"/>
      <c r="P77" s="110"/>
    </row>
    <row r="78" spans="1:16" ht="12.75">
      <c r="A78" s="456" t="s">
        <v>236</v>
      </c>
      <c r="B78" s="441">
        <f>IFERROR(('Financial Statement'!J177)*$E$2/$E$3,"-")</f>
        <v>0</v>
      </c>
      <c r="C78" s="525">
        <f>IFERROR(('Financial Statement'!I177)*$E$2/$E$3,"-")</f>
        <v>0</v>
      </c>
      <c r="D78" s="525">
        <f>IFERROR(('Financial Statement'!H177)*$E$2/$E$3,"-")</f>
        <v>0</v>
      </c>
      <c r="E78" s="534">
        <f>IFERROR(('Financial Statement'!G177)*$E$2/$E$3,"-")</f>
        <v>0</v>
      </c>
      <c r="F78" s="477" t="str">
        <f t="shared" si="18"/>
        <v>-</v>
      </c>
      <c r="G78" s="100" t="str">
        <f t="shared" si="17"/>
        <v>-</v>
      </c>
      <c r="H78" s="474" t="str">
        <f t="shared" si="15"/>
        <v>-</v>
      </c>
      <c r="I78" s="98"/>
      <c r="P78" s="110"/>
    </row>
    <row r="79" spans="1:16" ht="12.75">
      <c r="A79" s="540" t="s">
        <v>136</v>
      </c>
      <c r="B79" s="526">
        <f>SUM(B80:B81)</f>
        <v>0</v>
      </c>
      <c r="C79" s="543">
        <f>SUM(C80:C81)</f>
        <v>0</v>
      </c>
      <c r="D79" s="543">
        <f>SUM(D80:D81)</f>
        <v>0</v>
      </c>
      <c r="E79" s="544">
        <f>SUM(E80:E81)</f>
        <v>0</v>
      </c>
      <c r="F79" s="477" t="str">
        <f t="shared" si="18"/>
        <v>-</v>
      </c>
      <c r="G79" s="100" t="str">
        <f t="shared" si="17"/>
        <v>-</v>
      </c>
      <c r="H79" s="474" t="str">
        <f t="shared" si="15"/>
        <v>-</v>
      </c>
      <c r="I79" s="98"/>
    </row>
    <row r="80" spans="1:16" ht="12.75">
      <c r="A80" s="456" t="s">
        <v>587</v>
      </c>
      <c r="B80" s="441">
        <f>IFERROR(('Financial Statement'!J179-'Financial Statement'!J182)*$E$2/$E$3,"-")</f>
        <v>0</v>
      </c>
      <c r="C80" s="525">
        <f>IFERROR(('Financial Statement'!I179-'Financial Statement'!I182)*$E$2/$E$3,"-")</f>
        <v>0</v>
      </c>
      <c r="D80" s="525">
        <f>IFERROR(('Financial Statement'!H179-'Financial Statement'!H182)*$E$2/$E$3,"-")</f>
        <v>0</v>
      </c>
      <c r="E80" s="534">
        <f>IFERROR(('Financial Statement'!G179-'Financial Statement'!G182)*$E$2/$E$3,"-")</f>
        <v>0</v>
      </c>
      <c r="F80" s="477" t="str">
        <f t="shared" si="18"/>
        <v>-</v>
      </c>
      <c r="G80" s="100" t="str">
        <f t="shared" si="17"/>
        <v>-</v>
      </c>
      <c r="H80" s="474" t="str">
        <f t="shared" si="15"/>
        <v>-</v>
      </c>
      <c r="I80" s="98"/>
    </row>
    <row r="81" spans="1:16" ht="12.75">
      <c r="A81" s="456" t="s">
        <v>588</v>
      </c>
      <c r="B81" s="441">
        <f>IFERROR(('Financial Statement'!J200-'Financial Statement'!J205)*$E$2/$E$3,"-")</f>
        <v>0</v>
      </c>
      <c r="C81" s="525">
        <f>IFERROR(('Financial Statement'!I200-'Financial Statement'!I205)*$E$2/$E$3,"-")</f>
        <v>0</v>
      </c>
      <c r="D81" s="525">
        <f>IFERROR(('Financial Statement'!H200-'Financial Statement'!H205)*$E$2/$E$3,"-")</f>
        <v>0</v>
      </c>
      <c r="E81" s="534">
        <f>IFERROR(('Financial Statement'!G200-'Financial Statement'!G205)*$E$2/$E$3,"-")</f>
        <v>0</v>
      </c>
      <c r="F81" s="477" t="str">
        <f t="shared" si="18"/>
        <v>-</v>
      </c>
      <c r="G81" s="100" t="str">
        <f t="shared" si="17"/>
        <v>-</v>
      </c>
      <c r="H81" s="474" t="str">
        <f t="shared" si="15"/>
        <v>-</v>
      </c>
      <c r="I81" s="98"/>
    </row>
    <row r="82" spans="1:16" ht="12.75">
      <c r="A82" s="540" t="s">
        <v>237</v>
      </c>
      <c r="B82" s="526"/>
      <c r="C82" s="526"/>
      <c r="D82" s="526"/>
      <c r="E82" s="541"/>
      <c r="F82" s="477"/>
      <c r="G82" s="100"/>
      <c r="H82" s="474"/>
      <c r="I82" s="98"/>
    </row>
    <row r="83" spans="1:16" ht="12.75">
      <c r="A83" s="456" t="s">
        <v>238</v>
      </c>
      <c r="B83" s="441">
        <f>IFERROR(('Financial Statement'!J208+'Financial Statement'!J209)*$E$2/$E$3,"-")</f>
        <v>0</v>
      </c>
      <c r="C83" s="525">
        <f>IFERROR(('Financial Statement'!I208+'Financial Statement'!I209)*$E$2/$E$3,"-")</f>
        <v>0</v>
      </c>
      <c r="D83" s="525">
        <f>IFERROR(('Financial Statement'!H208+'Financial Statement'!H209)*$E$2/$E$3,"-")</f>
        <v>0</v>
      </c>
      <c r="E83" s="534">
        <f>IFERROR(('Financial Statement'!G208+'Financial Statement'!G209)*$E$2/$E$3,"-")</f>
        <v>0</v>
      </c>
      <c r="F83" s="477" t="str">
        <f t="shared" ref="F83:F92" si="19">IFERROR(+(B83/C83)-1,"-")</f>
        <v>-</v>
      </c>
      <c r="G83" s="100" t="str">
        <f t="shared" si="17"/>
        <v>-</v>
      </c>
      <c r="H83" s="474" t="str">
        <f t="shared" si="15"/>
        <v>-</v>
      </c>
      <c r="I83" s="98"/>
      <c r="P83" s="110"/>
    </row>
    <row r="84" spans="1:16" ht="12.75">
      <c r="A84" s="456" t="s">
        <v>239</v>
      </c>
      <c r="B84" s="441">
        <f>IFERROR(('Financial Statement'!J211+'Financial Statement'!J210)*$E$2/$E$3,"-")</f>
        <v>0</v>
      </c>
      <c r="C84" s="525">
        <f>IFERROR(('Financial Statement'!I211+'Financial Statement'!I210)*$E$2/$E$3,"-")</f>
        <v>0</v>
      </c>
      <c r="D84" s="525">
        <f>IFERROR(('Financial Statement'!H211+'Financial Statement'!H210)*$E$2/$E$3,"-")</f>
        <v>0</v>
      </c>
      <c r="E84" s="534">
        <f>IFERROR(('Financial Statement'!G211+'Financial Statement'!G210)*$E$2/$E$3,"-")</f>
        <v>0</v>
      </c>
      <c r="F84" s="477" t="str">
        <f t="shared" si="19"/>
        <v>-</v>
      </c>
      <c r="G84" s="100" t="str">
        <f t="shared" si="17"/>
        <v>-</v>
      </c>
      <c r="H84" s="474" t="str">
        <f t="shared" si="15"/>
        <v>-</v>
      </c>
      <c r="I84" s="98"/>
      <c r="P84" s="110"/>
    </row>
    <row r="85" spans="1:16" ht="12.75">
      <c r="A85" s="454" t="s">
        <v>44</v>
      </c>
      <c r="B85" s="536">
        <f>+B86+B87</f>
        <v>0</v>
      </c>
      <c r="C85" s="536">
        <f>+C86+C87</f>
        <v>0</v>
      </c>
      <c r="D85" s="536">
        <f>+D86+D87</f>
        <v>0</v>
      </c>
      <c r="E85" s="537">
        <f>+E86+E87</f>
        <v>0</v>
      </c>
      <c r="F85" s="480" t="str">
        <f t="shared" si="19"/>
        <v>-</v>
      </c>
      <c r="G85" s="443" t="str">
        <f t="shared" si="17"/>
        <v>-</v>
      </c>
      <c r="H85" s="476" t="str">
        <f t="shared" si="15"/>
        <v>-</v>
      </c>
      <c r="I85" s="98"/>
      <c r="P85" s="110"/>
    </row>
    <row r="86" spans="1:16" ht="12.75">
      <c r="A86" s="545" t="s">
        <v>240</v>
      </c>
      <c r="B86" s="530">
        <f>IFERROR(('Financial Statement'!J214-'Financial Statement'!J216)*$E$2/$E$3,"-")</f>
        <v>0</v>
      </c>
      <c r="C86" s="546">
        <f>IFERROR(('Financial Statement'!I214-'Financial Statement'!I216)*$E$2/$E$3,"-")</f>
        <v>0</v>
      </c>
      <c r="D86" s="546">
        <f>IFERROR(('Financial Statement'!H214-'Financial Statement'!H216)*$E$2/$E$3,"-")</f>
        <v>0</v>
      </c>
      <c r="E86" s="547">
        <f>IFERROR(('Financial Statement'!G214-'Financial Statement'!G216)*$E$2/$E$3,"-")</f>
        <v>0</v>
      </c>
      <c r="F86" s="553" t="str">
        <f t="shared" si="19"/>
        <v>-</v>
      </c>
      <c r="G86" s="554" t="str">
        <f t="shared" si="17"/>
        <v>-</v>
      </c>
      <c r="H86" s="555" t="str">
        <f t="shared" si="15"/>
        <v>-</v>
      </c>
      <c r="I86" s="98"/>
      <c r="P86" s="110"/>
    </row>
    <row r="87" spans="1:16" ht="12.75">
      <c r="A87" s="548" t="s">
        <v>241</v>
      </c>
      <c r="B87" s="441">
        <f>IFERROR(('Financial Statement'!J213)*$E$2/$E$3,"-")</f>
        <v>0</v>
      </c>
      <c r="C87" s="543">
        <f>IFERROR(('Financial Statement'!I213)*$E$2/$E$3,"-")</f>
        <v>0</v>
      </c>
      <c r="D87" s="543">
        <f>IFERROR(('Financial Statement'!H213)*$E$2/$E$3,"-")</f>
        <v>0</v>
      </c>
      <c r="E87" s="544">
        <f>IFERROR(('Financial Statement'!G213)*$E$2/$E$3,"-")</f>
        <v>0</v>
      </c>
      <c r="F87" s="477" t="str">
        <f t="shared" si="19"/>
        <v>-</v>
      </c>
      <c r="G87" s="100" t="str">
        <f t="shared" si="17"/>
        <v>-</v>
      </c>
      <c r="H87" s="474" t="str">
        <f t="shared" si="15"/>
        <v>-</v>
      </c>
      <c r="I87" s="98"/>
      <c r="P87" s="110"/>
    </row>
    <row r="88" spans="1:16" ht="12.75">
      <c r="A88" s="456" t="s">
        <v>242</v>
      </c>
      <c r="B88" s="441">
        <f>IFERROR(('Financial Statement'!J223+'Financial Statement'!J191)*$E$2/$E$3,"-")</f>
        <v>0</v>
      </c>
      <c r="C88" s="524">
        <f>IFERROR(('Financial Statement'!I223+'Financial Statement'!I191)*$E$2/$E$3,"-")</f>
        <v>0</v>
      </c>
      <c r="D88" s="524">
        <f>IFERROR(('Financial Statement'!H223+'Financial Statement'!H191)*$E$2/$E$3,"-")</f>
        <v>0</v>
      </c>
      <c r="E88" s="532">
        <f>IFERROR(('Financial Statement'!G223+'Financial Statement'!G191)*$E$2/$E$3,"-")</f>
        <v>0</v>
      </c>
      <c r="F88" s="477" t="str">
        <f t="shared" si="19"/>
        <v>-</v>
      </c>
      <c r="G88" s="100" t="str">
        <f t="shared" si="17"/>
        <v>-</v>
      </c>
      <c r="H88" s="474" t="str">
        <f t="shared" si="15"/>
        <v>-</v>
      </c>
      <c r="I88" s="98"/>
    </row>
    <row r="89" spans="1:16" ht="12.75">
      <c r="A89" s="456" t="s">
        <v>243</v>
      </c>
      <c r="B89" s="524"/>
      <c r="C89" s="524"/>
      <c r="D89" s="524"/>
      <c r="E89" s="532"/>
      <c r="F89" s="477" t="str">
        <f t="shared" si="19"/>
        <v>-</v>
      </c>
      <c r="G89" s="100" t="str">
        <f t="shared" si="17"/>
        <v>-</v>
      </c>
      <c r="H89" s="474" t="str">
        <f t="shared" si="15"/>
        <v>-</v>
      </c>
      <c r="I89" s="98"/>
    </row>
    <row r="90" spans="1:16" ht="12.75">
      <c r="A90" s="456" t="s">
        <v>244</v>
      </c>
      <c r="B90" s="441">
        <f>IFERROR(('Financial Statement'!J193+'Financial Statement'!J224)*$E$2/$E$3,"-")</f>
        <v>0</v>
      </c>
      <c r="C90" s="524">
        <f>IFERROR(('Financial Statement'!I193+'Financial Statement'!I224)*$E$2/$E$3,"-")</f>
        <v>0</v>
      </c>
      <c r="D90" s="524">
        <f>IFERROR(('Financial Statement'!H193+'Financial Statement'!H224)*$E$2/$E$3,"-")</f>
        <v>0</v>
      </c>
      <c r="E90" s="532">
        <f>IFERROR(('Financial Statement'!G193+'Financial Statement'!G224)*$E$2/$E$3,"-")</f>
        <v>0</v>
      </c>
      <c r="F90" s="477" t="str">
        <f t="shared" si="19"/>
        <v>-</v>
      </c>
      <c r="G90" s="100" t="str">
        <f t="shared" si="17"/>
        <v>-</v>
      </c>
      <c r="H90" s="474" t="str">
        <f t="shared" si="15"/>
        <v>-</v>
      </c>
      <c r="I90" s="98"/>
    </row>
    <row r="91" spans="1:16" ht="12.75">
      <c r="A91" s="456" t="s">
        <v>245</v>
      </c>
      <c r="B91" s="441">
        <f>IFERROR(('Financial Statement'!J217)*$E$2/$E$3,"-")</f>
        <v>0</v>
      </c>
      <c r="C91" s="524">
        <f>IFERROR(('Financial Statement'!I217)*$E$2/$E$3,"-")</f>
        <v>0</v>
      </c>
      <c r="D91" s="524">
        <f>IFERROR(('Financial Statement'!H217)*$E$2/$E$3,"-")</f>
        <v>0</v>
      </c>
      <c r="E91" s="532">
        <f>IFERROR(('Financial Statement'!G217)*$E$2/$E$3,"-")</f>
        <v>0</v>
      </c>
      <c r="F91" s="477" t="str">
        <f t="shared" si="19"/>
        <v>-</v>
      </c>
      <c r="G91" s="100" t="str">
        <f t="shared" si="17"/>
        <v>-</v>
      </c>
      <c r="H91" s="474" t="str">
        <f t="shared" si="15"/>
        <v>-</v>
      </c>
      <c r="I91" s="98"/>
    </row>
    <row r="92" spans="1:16" ht="12.75">
      <c r="A92" s="535" t="s">
        <v>17</v>
      </c>
      <c r="B92" s="536">
        <f>SUM(B83:B91)-B85</f>
        <v>0</v>
      </c>
      <c r="C92" s="536">
        <f>SUM(C83:C91)-C85</f>
        <v>0</v>
      </c>
      <c r="D92" s="536">
        <f>SUM(D83:D91)-D85</f>
        <v>0</v>
      </c>
      <c r="E92" s="537">
        <f>SUM(E83:E91)-E85</f>
        <v>0</v>
      </c>
      <c r="F92" s="480" t="str">
        <f t="shared" si="19"/>
        <v>-</v>
      </c>
      <c r="G92" s="443" t="str">
        <f t="shared" si="17"/>
        <v>-</v>
      </c>
      <c r="H92" s="476" t="str">
        <f t="shared" si="15"/>
        <v>-</v>
      </c>
      <c r="I92" s="98"/>
    </row>
    <row r="93" spans="1:16" ht="12.75">
      <c r="A93" s="456"/>
      <c r="B93" s="524"/>
      <c r="C93" s="524"/>
      <c r="D93" s="524"/>
      <c r="E93" s="532"/>
      <c r="F93" s="477"/>
      <c r="G93" s="100"/>
      <c r="H93" s="474"/>
      <c r="I93" s="98"/>
    </row>
    <row r="94" spans="1:16" ht="12.75">
      <c r="A94" s="535" t="s">
        <v>246</v>
      </c>
      <c r="B94" s="538">
        <f>+B95+B96+B97+B98</f>
        <v>0</v>
      </c>
      <c r="C94" s="538">
        <f>+C95+C96+C97+C98</f>
        <v>0</v>
      </c>
      <c r="D94" s="538">
        <f>+D95+D96+D97+D98</f>
        <v>0</v>
      </c>
      <c r="E94" s="539">
        <f>+E95+E96+E97+E98</f>
        <v>0</v>
      </c>
      <c r="F94" s="480" t="str">
        <f t="shared" ref="F94:F104" si="20">IFERROR(+(B94/C94)-1,"-")</f>
        <v>-</v>
      </c>
      <c r="G94" s="443" t="str">
        <f t="shared" si="17"/>
        <v>-</v>
      </c>
      <c r="H94" s="476" t="str">
        <f t="shared" si="15"/>
        <v>-</v>
      </c>
      <c r="I94" s="98"/>
    </row>
    <row r="95" spans="1:16" ht="12.75">
      <c r="A95" s="456" t="s">
        <v>247</v>
      </c>
      <c r="B95" s="441">
        <f>IFERROR(('Financial Statement'!J155+'Financial Statement'!J156+'Financial Statement'!J158)*$E$2/$E$3,"-")</f>
        <v>0</v>
      </c>
      <c r="C95" s="525">
        <f>IFERROR(('Financial Statement'!I155+'Financial Statement'!I156+'Financial Statement'!I158)*$E$2/$E$3,"-")</f>
        <v>0</v>
      </c>
      <c r="D95" s="525">
        <f>IFERROR(('Financial Statement'!H155+'Financial Statement'!H156+'Financial Statement'!H158)*$E$2/$E$3,"-")</f>
        <v>0</v>
      </c>
      <c r="E95" s="534">
        <f>IFERROR(('Financial Statement'!G155+'Financial Statement'!G156+'Financial Statement'!G158)*$E$2/$E$3,"-")</f>
        <v>0</v>
      </c>
      <c r="F95" s="477" t="str">
        <f t="shared" si="20"/>
        <v>-</v>
      </c>
      <c r="G95" s="100" t="str">
        <f t="shared" si="17"/>
        <v>-</v>
      </c>
      <c r="H95" s="474" t="str">
        <f t="shared" si="15"/>
        <v>-</v>
      </c>
      <c r="I95" s="98"/>
    </row>
    <row r="96" spans="1:16" ht="12.75">
      <c r="A96" s="456" t="s">
        <v>248</v>
      </c>
      <c r="B96" s="441">
        <f>IFERROR(('Financial Statement'!J163+'Financial Statement'!J142+'Financial Statement'!J162)*$E$2/$E$3,"-")</f>
        <v>0</v>
      </c>
      <c r="C96" s="525">
        <f>IFERROR(('Financial Statement'!I163+'Financial Statement'!I142+'Financial Statement'!I162)*$E$2/$E$3,"-")</f>
        <v>0</v>
      </c>
      <c r="D96" s="525">
        <f>IFERROR(('Financial Statement'!H163+'Financial Statement'!H142+'Financial Statement'!H162)*$E$2/$E$3,"-")</f>
        <v>0</v>
      </c>
      <c r="E96" s="534">
        <f>IFERROR(('Financial Statement'!G163+'Financial Statement'!G142+'Financial Statement'!G162)*$E$2/$E$3,"-")</f>
        <v>0</v>
      </c>
      <c r="F96" s="477" t="str">
        <f t="shared" si="20"/>
        <v>-</v>
      </c>
      <c r="G96" s="100" t="str">
        <f t="shared" si="17"/>
        <v>-</v>
      </c>
      <c r="H96" s="474" t="str">
        <f t="shared" si="15"/>
        <v>-</v>
      </c>
      <c r="I96" s="98"/>
    </row>
    <row r="97" spans="1:19" ht="12.75">
      <c r="A97" s="456" t="s">
        <v>249</v>
      </c>
      <c r="B97" s="441">
        <f>IFERROR(('Financial Statement'!J136+'Financial Statement'!J159+'Financial Statement'!J161)*$E$2/$E$3,"-")</f>
        <v>0</v>
      </c>
      <c r="C97" s="524">
        <f>IFERROR(('Financial Statement'!I136+'Financial Statement'!I159+'Financial Statement'!I161)*$E$2/$E$3,"-")</f>
        <v>0</v>
      </c>
      <c r="D97" s="524">
        <f>IFERROR(('Financial Statement'!H136+'Financial Statement'!H159+'Financial Statement'!H161)*$E$2/$E$3,"-")</f>
        <v>0</v>
      </c>
      <c r="E97" s="532">
        <f>IFERROR(('Financial Statement'!G136+'Financial Statement'!G159+'Financial Statement'!G161)*$E$2/$E$3,"-")</f>
        <v>0</v>
      </c>
      <c r="F97" s="477" t="str">
        <f t="shared" si="20"/>
        <v>-</v>
      </c>
      <c r="G97" s="100" t="str">
        <f t="shared" si="17"/>
        <v>-</v>
      </c>
      <c r="H97" s="474" t="str">
        <f t="shared" si="15"/>
        <v>-</v>
      </c>
      <c r="I97" s="98"/>
    </row>
    <row r="98" spans="1:19" ht="12.75">
      <c r="A98" s="456" t="s">
        <v>250</v>
      </c>
      <c r="B98" s="525"/>
      <c r="C98" s="525"/>
      <c r="D98" s="525"/>
      <c r="E98" s="534"/>
      <c r="F98" s="477" t="str">
        <f t="shared" si="20"/>
        <v>-</v>
      </c>
      <c r="G98" s="100" t="str">
        <f t="shared" si="17"/>
        <v>-</v>
      </c>
      <c r="H98" s="474" t="str">
        <f t="shared" si="15"/>
        <v>-</v>
      </c>
      <c r="I98" s="98"/>
    </row>
    <row r="99" spans="1:19" ht="12.75">
      <c r="A99" s="535" t="s">
        <v>251</v>
      </c>
      <c r="B99" s="536">
        <f>+B92-B94</f>
        <v>0</v>
      </c>
      <c r="C99" s="536">
        <f>+C92-C94</f>
        <v>0</v>
      </c>
      <c r="D99" s="536">
        <f>+D92-D94</f>
        <v>0</v>
      </c>
      <c r="E99" s="537">
        <f>+E92-E94</f>
        <v>0</v>
      </c>
      <c r="F99" s="480" t="str">
        <f t="shared" si="20"/>
        <v>-</v>
      </c>
      <c r="G99" s="443" t="str">
        <f t="shared" si="17"/>
        <v>-</v>
      </c>
      <c r="H99" s="476" t="str">
        <f t="shared" si="15"/>
        <v>-</v>
      </c>
      <c r="I99" s="98"/>
    </row>
    <row r="100" spans="1:19" ht="12.75">
      <c r="A100" s="456" t="s">
        <v>252</v>
      </c>
      <c r="B100" s="441">
        <f>IFERROR(('Financial Statement'!$J$147)*$E$2/$E$3,"-")</f>
        <v>0</v>
      </c>
      <c r="C100" s="543">
        <f>IFERROR(('Financial Statement'!$I$147)*$E$2/$E$3,"-")</f>
        <v>0</v>
      </c>
      <c r="D100" s="543">
        <f>IFERROR(('Financial Statement'!$H$147)*$E$2/$E$3,"-")</f>
        <v>0</v>
      </c>
      <c r="E100" s="544">
        <f>IFERROR(('Financial Statement'!$G$147)*$E$2/$E$3,"-")</f>
        <v>0</v>
      </c>
      <c r="F100" s="477" t="str">
        <f t="shared" si="20"/>
        <v>-</v>
      </c>
      <c r="G100" s="100" t="str">
        <f t="shared" si="17"/>
        <v>-</v>
      </c>
      <c r="H100" s="474" t="str">
        <f t="shared" si="15"/>
        <v>-</v>
      </c>
      <c r="I100" s="98"/>
      <c r="M100" s="103"/>
    </row>
    <row r="101" spans="1:19" ht="12.75">
      <c r="A101" s="535" t="s">
        <v>253</v>
      </c>
      <c r="B101" s="536">
        <f>+B99-B100</f>
        <v>0</v>
      </c>
      <c r="C101" s="536">
        <f>+C99-C100</f>
        <v>0</v>
      </c>
      <c r="D101" s="536">
        <f>+D99-D100</f>
        <v>0</v>
      </c>
      <c r="E101" s="537">
        <f>+E99-E100</f>
        <v>0</v>
      </c>
      <c r="F101" s="480" t="str">
        <f t="shared" si="20"/>
        <v>-</v>
      </c>
      <c r="G101" s="443" t="str">
        <f t="shared" si="17"/>
        <v>-</v>
      </c>
      <c r="H101" s="476" t="str">
        <f t="shared" si="15"/>
        <v>-</v>
      </c>
      <c r="I101" s="98"/>
    </row>
    <row r="102" spans="1:19" ht="12.75">
      <c r="A102" s="456" t="s">
        <v>254</v>
      </c>
      <c r="B102" s="441">
        <f>IFERROR((-'Financial Statement'!J135+'Financial Statement'!J192)*$E$2/$E$3,"-")</f>
        <v>0</v>
      </c>
      <c r="C102" s="543">
        <f>IFERROR((-'Financial Statement'!I135+'Financial Statement'!I192)*$E$2/$E$3,"-")</f>
        <v>0</v>
      </c>
      <c r="D102" s="543">
        <f>IFERROR((-'Financial Statement'!H135+'Financial Statement'!H192)*$E$2/$E$3,"-")</f>
        <v>0</v>
      </c>
      <c r="E102" s="544">
        <f>IFERROR(('Financial Statement'!G135-'Financial Statement'!G192)*$E$2/$E$3,"-")</f>
        <v>0</v>
      </c>
      <c r="F102" s="477" t="str">
        <f t="shared" si="20"/>
        <v>-</v>
      </c>
      <c r="G102" s="100" t="str">
        <f t="shared" si="17"/>
        <v>-</v>
      </c>
      <c r="H102" s="474" t="str">
        <f t="shared" si="15"/>
        <v>-</v>
      </c>
      <c r="I102" s="98"/>
    </row>
    <row r="103" spans="1:19" ht="12.75">
      <c r="A103" s="549" t="s">
        <v>255</v>
      </c>
      <c r="B103" s="538">
        <f>+B101+B77+B79+B102+B78</f>
        <v>0</v>
      </c>
      <c r="C103" s="538">
        <f>+C101+C77+C79+C102+C78</f>
        <v>0</v>
      </c>
      <c r="D103" s="538">
        <f>+D101+D77+D79+D102+D78</f>
        <v>0</v>
      </c>
      <c r="E103" s="539">
        <f>+E101+E77+E79+E102+E78</f>
        <v>0</v>
      </c>
      <c r="F103" s="480" t="str">
        <f t="shared" si="20"/>
        <v>-</v>
      </c>
      <c r="G103" s="443" t="str">
        <f t="shared" si="17"/>
        <v>-</v>
      </c>
      <c r="H103" s="476" t="str">
        <f t="shared" si="15"/>
        <v>-</v>
      </c>
      <c r="I103" s="98"/>
    </row>
    <row r="104" spans="1:19" s="98" customFormat="1" ht="13.5" thickBot="1">
      <c r="A104" s="550" t="s">
        <v>256</v>
      </c>
      <c r="B104" s="551">
        <f>+B68</f>
        <v>0</v>
      </c>
      <c r="C104" s="551">
        <f>+C68</f>
        <v>0</v>
      </c>
      <c r="D104" s="551">
        <f>+D68</f>
        <v>0</v>
      </c>
      <c r="E104" s="552">
        <f>+E68</f>
        <v>0</v>
      </c>
      <c r="F104" s="481" t="str">
        <f t="shared" si="20"/>
        <v>-</v>
      </c>
      <c r="G104" s="482" t="str">
        <f t="shared" si="17"/>
        <v>-</v>
      </c>
      <c r="H104" s="483" t="str">
        <f t="shared" si="15"/>
        <v>-</v>
      </c>
      <c r="K104" s="95"/>
      <c r="L104" s="95"/>
      <c r="M104" s="95"/>
      <c r="N104" s="95"/>
      <c r="O104" s="95"/>
      <c r="P104" s="95"/>
      <c r="Q104" s="95"/>
      <c r="R104" s="95"/>
      <c r="S104" s="95"/>
    </row>
    <row r="105" spans="1:19" s="98" customFormat="1" ht="13.5" thickBot="1">
      <c r="A105" s="106"/>
      <c r="B105" s="106"/>
      <c r="C105" s="106"/>
      <c r="D105" s="106"/>
      <c r="E105" s="106"/>
      <c r="F105" s="106"/>
      <c r="G105" s="106"/>
      <c r="H105" s="106"/>
      <c r="K105" s="95"/>
      <c r="L105" s="95"/>
      <c r="M105" s="95"/>
      <c r="N105" s="95"/>
      <c r="O105" s="95"/>
      <c r="P105" s="95"/>
      <c r="Q105" s="95"/>
      <c r="R105" s="95"/>
      <c r="S105" s="95"/>
    </row>
    <row r="106" spans="1:19" s="98" customFormat="1" ht="13.5" thickBot="1">
      <c r="A106" s="556" t="s">
        <v>257</v>
      </c>
      <c r="B106" s="557">
        <f>+B104-B103</f>
        <v>0</v>
      </c>
      <c r="C106" s="557">
        <f>+C104-C103</f>
        <v>0</v>
      </c>
      <c r="D106" s="557">
        <f>+D104-D103</f>
        <v>0</v>
      </c>
      <c r="E106" s="557">
        <f>+E104-E103</f>
        <v>0</v>
      </c>
      <c r="F106" s="558"/>
      <c r="G106" s="558"/>
      <c r="H106" s="559"/>
      <c r="K106" s="95"/>
      <c r="L106" s="95"/>
      <c r="M106" s="95"/>
      <c r="N106" s="95"/>
      <c r="O106" s="95"/>
      <c r="P106" s="95"/>
      <c r="Q106" s="95"/>
      <c r="R106" s="95"/>
      <c r="S106" s="95"/>
    </row>
    <row r="109" spans="1:19" s="98" customFormat="1" ht="12.75" hidden="1">
      <c r="A109" s="111" t="s">
        <v>258</v>
      </c>
      <c r="B109" s="111"/>
      <c r="C109" s="111" t="s">
        <v>259</v>
      </c>
      <c r="D109" s="112"/>
      <c r="E109" s="113"/>
      <c r="F109" s="96"/>
      <c r="G109" s="97"/>
      <c r="H109" s="97"/>
      <c r="I109" s="97"/>
      <c r="K109" s="95"/>
      <c r="L109" s="95"/>
      <c r="M109" s="95"/>
      <c r="N109" s="95"/>
      <c r="O109" s="95"/>
      <c r="P109" s="95"/>
      <c r="Q109" s="95"/>
      <c r="R109" s="95"/>
      <c r="S109" s="95"/>
    </row>
    <row r="110" spans="1:19" s="98" customFormat="1" ht="12.75" hidden="1">
      <c r="A110" s="114" t="s">
        <v>13</v>
      </c>
      <c r="B110" s="115">
        <f>C37</f>
        <v>0</v>
      </c>
      <c r="C110" s="115">
        <f t="shared" ref="C110:C115" si="21">B110</f>
        <v>0</v>
      </c>
      <c r="D110" s="112"/>
      <c r="E110" s="113"/>
      <c r="F110" s="96"/>
      <c r="G110" s="97"/>
      <c r="H110" s="97"/>
      <c r="I110" s="97"/>
      <c r="K110" s="95"/>
      <c r="L110" s="95"/>
      <c r="M110" s="95"/>
      <c r="N110" s="95"/>
      <c r="O110" s="95"/>
      <c r="P110" s="95"/>
      <c r="Q110" s="95"/>
      <c r="R110" s="95"/>
      <c r="S110" s="95"/>
    </row>
    <row r="111" spans="1:19" s="98" customFormat="1" ht="12.75" hidden="1">
      <c r="A111" s="114" t="s">
        <v>260</v>
      </c>
      <c r="B111" s="115">
        <f>C19</f>
        <v>0</v>
      </c>
      <c r="C111" s="115">
        <f t="shared" si="21"/>
        <v>0</v>
      </c>
      <c r="D111" s="112"/>
      <c r="E111" s="113"/>
      <c r="F111" s="96"/>
      <c r="G111" s="97"/>
      <c r="H111" s="97"/>
      <c r="I111" s="97"/>
      <c r="K111" s="95"/>
      <c r="L111" s="95"/>
      <c r="M111" s="95"/>
      <c r="N111" s="95"/>
      <c r="O111" s="95"/>
      <c r="P111" s="95"/>
      <c r="Q111" s="95"/>
      <c r="R111" s="95"/>
      <c r="S111" s="95"/>
    </row>
    <row r="112" spans="1:19" s="98" customFormat="1" ht="12.75" hidden="1">
      <c r="A112" s="114" t="s">
        <v>261</v>
      </c>
      <c r="B112" s="115">
        <f>C18</f>
        <v>0</v>
      </c>
      <c r="C112" s="115">
        <f t="shared" si="21"/>
        <v>0</v>
      </c>
      <c r="D112" s="112"/>
      <c r="E112" s="113"/>
      <c r="F112" s="96"/>
      <c r="G112" s="97"/>
      <c r="H112" s="97"/>
      <c r="I112" s="97"/>
      <c r="K112" s="95"/>
      <c r="L112" s="95"/>
      <c r="M112" s="95"/>
      <c r="N112" s="95"/>
      <c r="O112" s="95"/>
      <c r="P112" s="95"/>
      <c r="Q112" s="95"/>
      <c r="R112" s="95"/>
      <c r="S112" s="95"/>
    </row>
    <row r="113" spans="1:19" s="98" customFormat="1" ht="12.75" hidden="1">
      <c r="A113" s="114" t="s">
        <v>262</v>
      </c>
      <c r="B113" s="115">
        <f>'Financial Spread'!C29</f>
        <v>0</v>
      </c>
      <c r="C113" s="115">
        <f t="shared" si="21"/>
        <v>0</v>
      </c>
      <c r="D113" s="112"/>
      <c r="E113" s="113"/>
      <c r="F113" s="96"/>
      <c r="G113" s="97"/>
      <c r="H113" s="97"/>
      <c r="I113" s="97"/>
      <c r="K113" s="95"/>
      <c r="L113" s="95"/>
      <c r="M113" s="95"/>
      <c r="N113" s="95"/>
      <c r="O113" s="95"/>
      <c r="P113" s="95"/>
      <c r="Q113" s="95"/>
      <c r="R113" s="95"/>
      <c r="S113" s="95"/>
    </row>
    <row r="114" spans="1:19" s="98" customFormat="1" ht="12.75" hidden="1">
      <c r="A114" s="114" t="s">
        <v>263</v>
      </c>
      <c r="B114" s="115">
        <f>C31</f>
        <v>0</v>
      </c>
      <c r="C114" s="115">
        <f t="shared" si="21"/>
        <v>0</v>
      </c>
      <c r="D114" s="112"/>
      <c r="E114" s="113"/>
      <c r="F114" s="96"/>
      <c r="G114" s="97"/>
      <c r="H114" s="97"/>
      <c r="I114" s="97"/>
      <c r="K114" s="95"/>
      <c r="L114" s="95"/>
      <c r="M114" s="95"/>
      <c r="N114" s="95"/>
      <c r="O114" s="95"/>
      <c r="P114" s="95"/>
      <c r="Q114" s="95"/>
      <c r="R114" s="95"/>
      <c r="S114" s="95"/>
    </row>
    <row r="115" spans="1:19" s="98" customFormat="1" ht="12.75" hidden="1">
      <c r="A115" s="114" t="s">
        <v>43</v>
      </c>
      <c r="B115" s="115">
        <f>'Financial Spread'!C25</f>
        <v>0</v>
      </c>
      <c r="C115" s="115">
        <f t="shared" si="21"/>
        <v>0</v>
      </c>
      <c r="D115" s="112"/>
      <c r="E115" s="113"/>
      <c r="F115" s="96"/>
      <c r="G115" s="97"/>
      <c r="H115" s="97"/>
      <c r="I115" s="97"/>
      <c r="K115" s="95"/>
      <c r="L115" s="95"/>
      <c r="M115" s="95"/>
      <c r="N115" s="95"/>
      <c r="O115" s="95"/>
      <c r="P115" s="95"/>
      <c r="Q115" s="95"/>
      <c r="R115" s="95"/>
      <c r="S115" s="95"/>
    </row>
    <row r="116" spans="1:19" s="98" customFormat="1" ht="12.75" hidden="1">
      <c r="A116" s="116" t="s">
        <v>264</v>
      </c>
      <c r="B116" s="117">
        <f>SUM(B110:B115)</f>
        <v>0</v>
      </c>
      <c r="C116" s="117">
        <f>SUM(C110:C115)</f>
        <v>0</v>
      </c>
      <c r="D116" s="112"/>
      <c r="E116" s="113"/>
      <c r="F116" s="96"/>
      <c r="G116" s="97"/>
      <c r="H116" s="97"/>
      <c r="I116" s="97"/>
      <c r="K116" s="95"/>
      <c r="L116" s="95"/>
      <c r="M116" s="95"/>
      <c r="N116" s="95"/>
      <c r="O116" s="95"/>
      <c r="P116" s="95"/>
      <c r="Q116" s="95"/>
      <c r="R116" s="95"/>
      <c r="S116" s="95"/>
    </row>
    <row r="117" spans="1:19" s="98" customFormat="1" ht="12.75" hidden="1">
      <c r="A117" s="114"/>
      <c r="B117" s="118"/>
      <c r="C117" s="118"/>
      <c r="D117" s="112"/>
      <c r="E117" s="113"/>
      <c r="F117" s="96"/>
      <c r="G117" s="97"/>
      <c r="H117" s="97"/>
      <c r="I117" s="97"/>
      <c r="K117" s="95"/>
      <c r="L117" s="95"/>
      <c r="M117" s="95"/>
      <c r="N117" s="95"/>
      <c r="O117" s="95"/>
      <c r="P117" s="95"/>
      <c r="Q117" s="95"/>
      <c r="R117" s="95"/>
      <c r="S117" s="95"/>
    </row>
    <row r="118" spans="1:19" s="98" customFormat="1" ht="12.75" hidden="1">
      <c r="A118" s="114" t="s">
        <v>263</v>
      </c>
      <c r="B118" s="115">
        <f>B114</f>
        <v>0</v>
      </c>
      <c r="C118" s="115">
        <f>B118</f>
        <v>0</v>
      </c>
      <c r="D118" s="112"/>
      <c r="E118" s="113"/>
      <c r="F118" s="96"/>
      <c r="G118" s="97"/>
      <c r="H118" s="97"/>
      <c r="I118" s="97"/>
      <c r="K118" s="95"/>
      <c r="L118" s="95"/>
      <c r="M118" s="95"/>
      <c r="N118" s="95"/>
      <c r="O118" s="95"/>
      <c r="P118" s="95"/>
      <c r="Q118" s="95"/>
      <c r="R118" s="95"/>
      <c r="S118" s="95"/>
    </row>
    <row r="119" spans="1:19" s="98" customFormat="1" ht="12.75" hidden="1">
      <c r="A119" s="114" t="s">
        <v>265</v>
      </c>
      <c r="B119" s="118" t="e">
        <f>B49</f>
        <v>#REF!</v>
      </c>
      <c r="C119" s="118" t="e">
        <f>B119*12</f>
        <v>#REF!</v>
      </c>
      <c r="D119" s="112"/>
      <c r="E119" s="113"/>
      <c r="F119" s="96"/>
      <c r="G119" s="97"/>
      <c r="H119" s="97"/>
      <c r="I119" s="97"/>
      <c r="K119" s="95"/>
      <c r="L119" s="95"/>
      <c r="M119" s="95"/>
      <c r="N119" s="95"/>
      <c r="O119" s="95"/>
      <c r="P119" s="95"/>
      <c r="Q119" s="95"/>
      <c r="R119" s="95"/>
      <c r="S119" s="95"/>
    </row>
    <row r="120" spans="1:19" s="97" customFormat="1" ht="12.75" hidden="1">
      <c r="A120" s="114" t="s">
        <v>266</v>
      </c>
      <c r="B120" s="118" t="e">
        <f>B51</f>
        <v>#REF!</v>
      </c>
      <c r="C120" s="118" t="e">
        <f>B120*12</f>
        <v>#REF!</v>
      </c>
      <c r="D120" s="112"/>
      <c r="E120" s="113"/>
      <c r="F120" s="96"/>
      <c r="J120" s="98"/>
      <c r="K120" s="95"/>
      <c r="L120" s="95"/>
      <c r="M120" s="95"/>
      <c r="N120" s="95"/>
      <c r="O120" s="95"/>
      <c r="P120" s="95"/>
      <c r="Q120" s="95"/>
      <c r="R120" s="95"/>
      <c r="S120" s="95"/>
    </row>
    <row r="121" spans="1:19" s="97" customFormat="1" ht="12.75" hidden="1">
      <c r="A121" s="116" t="s">
        <v>267</v>
      </c>
      <c r="B121" s="117" t="e">
        <f>SUM(B118:B120)</f>
        <v>#REF!</v>
      </c>
      <c r="C121" s="117" t="e">
        <f>SUM(C118:C120)</f>
        <v>#REF!</v>
      </c>
      <c r="D121" s="112"/>
      <c r="E121" s="113"/>
      <c r="F121" s="96"/>
      <c r="J121" s="98"/>
      <c r="K121" s="95"/>
      <c r="L121" s="95"/>
      <c r="M121" s="95"/>
      <c r="N121" s="95"/>
      <c r="O121" s="95"/>
      <c r="P121" s="95"/>
      <c r="Q121" s="95"/>
      <c r="R121" s="95"/>
      <c r="S121" s="95"/>
    </row>
    <row r="122" spans="1:19" s="97" customFormat="1" ht="12.75" hidden="1">
      <c r="A122" s="114"/>
      <c r="B122" s="114"/>
      <c r="C122" s="114"/>
      <c r="D122" s="112"/>
      <c r="E122" s="113"/>
      <c r="F122" s="96"/>
      <c r="J122" s="98"/>
      <c r="K122" s="95"/>
      <c r="L122" s="95"/>
      <c r="M122" s="95"/>
      <c r="N122" s="95"/>
      <c r="O122" s="95"/>
      <c r="P122" s="95"/>
      <c r="Q122" s="95"/>
      <c r="R122" s="95"/>
      <c r="S122" s="95"/>
    </row>
    <row r="123" spans="1:19" s="97" customFormat="1" ht="12.75" hidden="1">
      <c r="A123" s="116" t="s">
        <v>162</v>
      </c>
      <c r="B123" s="119"/>
      <c r="C123" s="120" t="e">
        <f>C116/C121</f>
        <v>#REF!</v>
      </c>
      <c r="D123" s="112" t="s">
        <v>268</v>
      </c>
      <c r="E123" s="113"/>
      <c r="F123" s="96"/>
      <c r="J123" s="98"/>
      <c r="K123" s="95"/>
      <c r="L123" s="95"/>
      <c r="M123" s="95"/>
      <c r="N123" s="95"/>
      <c r="O123" s="95"/>
      <c r="P123" s="95"/>
      <c r="Q123" s="95"/>
      <c r="R123" s="95"/>
      <c r="S123" s="95"/>
    </row>
    <row r="124" spans="1:19" s="97" customFormat="1" ht="12.75" hidden="1">
      <c r="A124" s="116" t="s">
        <v>269</v>
      </c>
      <c r="B124" s="119"/>
      <c r="C124" s="121" t="e">
        <f>C116/(C121-C120)</f>
        <v>#REF!</v>
      </c>
      <c r="D124" s="112"/>
      <c r="E124" s="113"/>
      <c r="F124" s="96"/>
      <c r="J124" s="98"/>
      <c r="K124" s="95"/>
      <c r="L124" s="95"/>
      <c r="M124" s="95"/>
      <c r="N124" s="95"/>
      <c r="O124" s="95"/>
      <c r="P124" s="95"/>
      <c r="Q124" s="95"/>
      <c r="R124" s="95"/>
      <c r="S124" s="95"/>
    </row>
    <row r="125" spans="1:19" s="97" customFormat="1" ht="12.75" hidden="1">
      <c r="A125" s="112"/>
      <c r="B125" s="112"/>
      <c r="C125" s="112"/>
      <c r="D125" s="122"/>
      <c r="E125" s="113"/>
      <c r="F125" s="96"/>
      <c r="J125" s="98"/>
      <c r="K125" s="95"/>
      <c r="L125" s="95"/>
      <c r="M125" s="95"/>
      <c r="N125" s="95"/>
      <c r="O125" s="95"/>
      <c r="P125" s="95"/>
      <c r="Q125" s="95"/>
      <c r="R125" s="95"/>
      <c r="S125" s="95"/>
    </row>
    <row r="126" spans="1:19" s="97" customFormat="1" ht="12.75" hidden="1">
      <c r="A126" s="123"/>
      <c r="B126" s="112"/>
      <c r="C126" s="112"/>
      <c r="D126" s="112"/>
      <c r="E126" s="113"/>
      <c r="F126" s="96"/>
      <c r="J126" s="98"/>
      <c r="K126" s="95"/>
      <c r="L126" s="95"/>
      <c r="M126" s="95"/>
      <c r="N126" s="95"/>
      <c r="O126" s="95"/>
      <c r="P126" s="95"/>
      <c r="Q126" s="95"/>
      <c r="R126" s="95"/>
      <c r="S126" s="95"/>
    </row>
    <row r="127" spans="1:19" s="97" customFormat="1" ht="12.75" hidden="1">
      <c r="A127" s="112"/>
      <c r="B127" s="112"/>
      <c r="C127" s="112"/>
      <c r="D127" s="112"/>
      <c r="E127" s="113"/>
      <c r="F127" s="96"/>
      <c r="J127" s="98"/>
      <c r="K127" s="95"/>
      <c r="L127" s="95"/>
      <c r="M127" s="95"/>
      <c r="N127" s="95"/>
      <c r="O127" s="95"/>
      <c r="P127" s="95"/>
      <c r="Q127" s="95"/>
      <c r="R127" s="95"/>
      <c r="S127" s="95"/>
    </row>
    <row r="128" spans="1:19" s="97" customFormat="1" ht="12.75" hidden="1">
      <c r="A128" s="124" t="s">
        <v>18</v>
      </c>
      <c r="B128" s="124">
        <f>'Financial Spread'!B6</f>
        <v>0</v>
      </c>
      <c r="C128" s="124" t="str">
        <f>'Financial Spread'!C6</f>
        <v>-</v>
      </c>
      <c r="D128" s="124" t="str">
        <f>'Financial Spread'!D6</f>
        <v>-</v>
      </c>
      <c r="E128" s="124" t="str">
        <f>'Financial Spread'!E6</f>
        <v>-</v>
      </c>
      <c r="F128" s="96"/>
      <c r="J128" s="98"/>
      <c r="K128" s="95"/>
      <c r="L128" s="95"/>
      <c r="M128" s="95"/>
      <c r="N128" s="95"/>
      <c r="O128" s="95"/>
      <c r="P128" s="95"/>
      <c r="Q128" s="95"/>
      <c r="R128" s="95"/>
      <c r="S128" s="95"/>
    </row>
    <row r="129" spans="1:19" s="97" customFormat="1" ht="12.75" hidden="1">
      <c r="A129" s="114" t="s">
        <v>270</v>
      </c>
      <c r="B129" s="125" t="e">
        <f>('Financial Spread'!B85/'Financial Spread'!B7)*365</f>
        <v>#DIV/0!</v>
      </c>
      <c r="C129" s="125" t="e">
        <f>('Financial Spread'!C85/'Financial Spread'!C7)*365</f>
        <v>#DIV/0!</v>
      </c>
      <c r="D129" s="125" t="e">
        <f>('Financial Spread'!D85/'Financial Spread'!D7)*365</f>
        <v>#DIV/0!</v>
      </c>
      <c r="E129" s="125" t="e">
        <f>('Financial Spread'!E85/'Financial Spread'!E7)*365</f>
        <v>#DIV/0!</v>
      </c>
      <c r="F129" s="96"/>
      <c r="G129" s="95" t="s">
        <v>271</v>
      </c>
      <c r="J129" s="98"/>
      <c r="K129" s="95"/>
      <c r="L129" s="95"/>
      <c r="M129" s="95"/>
      <c r="N129" s="95"/>
      <c r="O129" s="95"/>
      <c r="P129" s="95"/>
      <c r="Q129" s="95"/>
      <c r="R129" s="95"/>
      <c r="S129" s="95"/>
    </row>
    <row r="130" spans="1:19" s="97" customFormat="1" ht="12.75" hidden="1">
      <c r="A130" s="114" t="s">
        <v>272</v>
      </c>
      <c r="B130" s="125" t="e">
        <f>((('Financial Spread'!B8+'Financial Spread'!B9)/2)/'Financial Spread'!B13)*365</f>
        <v>#DIV/0!</v>
      </c>
      <c r="C130" s="125" t="e">
        <f>((('Financial Spread'!C8+'Financial Spread'!C9)/2)/'Financial Spread'!C13)*365</f>
        <v>#DIV/0!</v>
      </c>
      <c r="D130" s="125" t="e">
        <f>((('Financial Spread'!D8+'Financial Spread'!D9)/2)/'Financial Spread'!D13)*365</f>
        <v>#DIV/0!</v>
      </c>
      <c r="E130" s="125" t="e">
        <f>((('Financial Spread'!E8+'Financial Spread'!E9)/2)/'Financial Spread'!E13)*365</f>
        <v>#DIV/0!</v>
      </c>
      <c r="F130" s="96"/>
      <c r="J130" s="98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 s="97" customFormat="1" ht="12.75" hidden="1">
      <c r="A131" s="114" t="s">
        <v>273</v>
      </c>
      <c r="B131" s="125" t="e">
        <f>('Financial Spread'!B95/'Financial Spread'!B11)*365</f>
        <v>#DIV/0!</v>
      </c>
      <c r="C131" s="125" t="e">
        <f>('Financial Spread'!C95/'Financial Spread'!C11)*365</f>
        <v>#DIV/0!</v>
      </c>
      <c r="D131" s="125" t="e">
        <f>('Financial Spread'!D95/'Financial Spread'!D11)*365</f>
        <v>#DIV/0!</v>
      </c>
      <c r="E131" s="125" t="e">
        <f>('Financial Spread'!E95/'Financial Spread'!E11)*365</f>
        <v>#DIV/0!</v>
      </c>
      <c r="F131" s="96"/>
      <c r="J131" s="98"/>
      <c r="K131" s="95"/>
      <c r="L131" s="95"/>
      <c r="M131" s="95"/>
      <c r="N131" s="95"/>
      <c r="O131" s="95"/>
      <c r="P131" s="95"/>
      <c r="Q131" s="95"/>
      <c r="R131" s="95"/>
      <c r="S131" s="95"/>
    </row>
    <row r="132" spans="1:19" s="97" customFormat="1" ht="12.75" hidden="1">
      <c r="A132" s="114" t="s">
        <v>274</v>
      </c>
      <c r="B132" s="126" t="str">
        <f>'Financial Spread'!B15</f>
        <v>-</v>
      </c>
      <c r="C132" s="126" t="str">
        <f>'Financial Spread'!C15</f>
        <v>-</v>
      </c>
      <c r="D132" s="126" t="str">
        <f>'Financial Spread'!D15</f>
        <v>-</v>
      </c>
      <c r="E132" s="126" t="str">
        <f>'Financial Spread'!E15</f>
        <v>-</v>
      </c>
      <c r="F132" s="96"/>
      <c r="J132" s="98"/>
      <c r="K132" s="95"/>
      <c r="L132" s="95"/>
      <c r="M132" s="95"/>
      <c r="N132" s="95"/>
      <c r="O132" s="95"/>
      <c r="P132" s="95"/>
      <c r="Q132" s="95"/>
      <c r="R132" s="95"/>
      <c r="S132" s="95"/>
    </row>
    <row r="133" spans="1:19" s="97" customFormat="1" ht="12.75" hidden="1">
      <c r="A133" s="114" t="s">
        <v>275</v>
      </c>
      <c r="B133" s="126" t="e">
        <f>'Financial Spread'!B37/'Financial Spread'!B7</f>
        <v>#DIV/0!</v>
      </c>
      <c r="C133" s="126" t="e">
        <f>'Financial Spread'!C37/'Financial Spread'!C7</f>
        <v>#DIV/0!</v>
      </c>
      <c r="D133" s="126" t="e">
        <f>'Financial Spread'!D37/'Financial Spread'!D7</f>
        <v>#DIV/0!</v>
      </c>
      <c r="E133" s="126" t="e">
        <f>'Financial Spread'!E37/'Financial Spread'!E7</f>
        <v>#DIV/0!</v>
      </c>
      <c r="F133" s="96"/>
      <c r="G133" s="95" t="s">
        <v>191</v>
      </c>
      <c r="J133" s="98"/>
      <c r="K133" s="95"/>
      <c r="L133" s="95"/>
      <c r="M133" s="95"/>
      <c r="N133" s="95"/>
      <c r="O133" s="95"/>
      <c r="P133" s="95"/>
      <c r="Q133" s="95"/>
      <c r="R133" s="95"/>
      <c r="S133" s="95"/>
    </row>
    <row r="134" spans="1:19" s="97" customFormat="1" ht="12.75" hidden="1">
      <c r="A134" s="114" t="s">
        <v>276</v>
      </c>
      <c r="B134" s="126" t="e">
        <f>B38/B7</f>
        <v>#DIV/0!</v>
      </c>
      <c r="C134" s="126" t="e">
        <f>C38/C7</f>
        <v>#DIV/0!</v>
      </c>
      <c r="D134" s="126" t="e">
        <f>D38/D7</f>
        <v>#DIV/0!</v>
      </c>
      <c r="E134" s="126" t="e">
        <f>E38/E7</f>
        <v>#DIV/0!</v>
      </c>
      <c r="F134" s="96"/>
      <c r="G134" s="95"/>
      <c r="J134" s="98"/>
      <c r="K134" s="95"/>
      <c r="L134" s="95"/>
      <c r="M134" s="95"/>
      <c r="N134" s="95"/>
      <c r="O134" s="95"/>
      <c r="P134" s="95"/>
      <c r="Q134" s="95"/>
      <c r="R134" s="95"/>
      <c r="S134" s="95"/>
    </row>
    <row r="135" spans="1:19" s="97" customFormat="1" ht="12.75" hidden="1">
      <c r="A135" s="114" t="s">
        <v>277</v>
      </c>
      <c r="B135" s="127" t="e">
        <f>B21/(B34-B32)</f>
        <v>#DIV/0!</v>
      </c>
      <c r="C135" s="127" t="e">
        <f>C21/(C34-C32)</f>
        <v>#DIV/0!</v>
      </c>
      <c r="D135" s="127" t="e">
        <f>D21/(D34-D32)</f>
        <v>#DIV/0!</v>
      </c>
      <c r="E135" s="127" t="e">
        <f>E21/(E34-E32)</f>
        <v>#DIV/0!</v>
      </c>
      <c r="F135" s="96"/>
      <c r="J135" s="98"/>
      <c r="K135" s="95"/>
      <c r="L135" s="95"/>
      <c r="M135" s="95"/>
      <c r="N135" s="95"/>
      <c r="O135" s="95"/>
      <c r="P135" s="95"/>
      <c r="Q135" s="95"/>
      <c r="R135" s="95"/>
      <c r="S135" s="95"/>
    </row>
    <row r="136" spans="1:19" s="97" customFormat="1" ht="12.75" hidden="1">
      <c r="A136" s="114" t="s">
        <v>278</v>
      </c>
      <c r="B136" s="125" t="e">
        <f>('Financial Spread'!B92)/('Financial Spread'!B94+'Financial Spread'!B100)</f>
        <v>#DIV/0!</v>
      </c>
      <c r="C136" s="125" t="e">
        <f>('Financial Spread'!C92)/('Financial Spread'!C94+'Financial Spread'!C100)</f>
        <v>#DIV/0!</v>
      </c>
      <c r="D136" s="125" t="e">
        <f>('Financial Spread'!D92)/('Financial Spread'!D94+'Financial Spread'!D100)</f>
        <v>#DIV/0!</v>
      </c>
      <c r="E136" s="125" t="e">
        <f>('Financial Spread'!E92)/('Financial Spread'!E94+'Financial Spread'!E100)</f>
        <v>#DIV/0!</v>
      </c>
      <c r="F136" s="96"/>
      <c r="J136" s="98"/>
      <c r="K136" s="95"/>
      <c r="L136" s="95"/>
      <c r="M136" s="95"/>
      <c r="N136" s="95"/>
      <c r="O136" s="95"/>
      <c r="P136" s="95"/>
      <c r="Q136" s="95"/>
      <c r="R136" s="95"/>
      <c r="S136" s="95"/>
    </row>
    <row r="137" spans="1:19" s="97" customFormat="1" ht="12.75" hidden="1">
      <c r="A137" s="114" t="s">
        <v>279</v>
      </c>
      <c r="B137" s="125" t="e">
        <f>('Financial Spread'!B67+'Financial Spread'!B94+'Financial Spread'!B100)/'Financial Spread'!B61</f>
        <v>#DIV/0!</v>
      </c>
      <c r="C137" s="125" t="e">
        <f>('Financial Spread'!C67+'Financial Spread'!C94+'Financial Spread'!C100)/'Financial Spread'!C61</f>
        <v>#DIV/0!</v>
      </c>
      <c r="D137" s="125" t="e">
        <f>('Financial Spread'!D67+'Financial Spread'!D94+'Financial Spread'!D100)/'Financial Spread'!D61</f>
        <v>#DIV/0!</v>
      </c>
      <c r="E137" s="125" t="e">
        <f>('Financial Spread'!E67+'Financial Spread'!E94+'Financial Spread'!E100)/'Financial Spread'!E61</f>
        <v>#DIV/0!</v>
      </c>
      <c r="F137" s="96"/>
      <c r="G137" s="95" t="s">
        <v>271</v>
      </c>
      <c r="J137" s="98"/>
      <c r="K137" s="95"/>
      <c r="L137" s="95"/>
      <c r="M137" s="95"/>
      <c r="N137" s="95"/>
      <c r="O137" s="95"/>
      <c r="P137" s="95"/>
      <c r="Q137" s="95"/>
      <c r="R137" s="95"/>
      <c r="S137" s="95"/>
    </row>
    <row r="138" spans="1:19" s="97" customFormat="1" ht="12.75" hidden="1">
      <c r="A138" s="114" t="s">
        <v>280</v>
      </c>
      <c r="B138" s="125" t="e">
        <f>'Financial Spread'!B7/'Financial Spread'!B77</f>
        <v>#DIV/0!</v>
      </c>
      <c r="C138" s="125" t="e">
        <f>'Financial Spread'!C7/'Financial Spread'!C77</f>
        <v>#DIV/0!</v>
      </c>
      <c r="D138" s="125" t="e">
        <f>'Financial Spread'!D7/'Financial Spread'!D77</f>
        <v>#DIV/0!</v>
      </c>
      <c r="E138" s="125" t="e">
        <f>'Financial Spread'!E7/'Financial Spread'!E77</f>
        <v>#DIV/0!</v>
      </c>
      <c r="F138" s="96"/>
      <c r="J138" s="98"/>
      <c r="K138" s="95"/>
      <c r="L138" s="95"/>
      <c r="M138" s="95"/>
      <c r="N138" s="95"/>
      <c r="O138" s="95"/>
      <c r="P138" s="95"/>
      <c r="Q138" s="95"/>
      <c r="R138" s="95"/>
      <c r="S138" s="95"/>
    </row>
    <row r="139" spans="1:19" s="97" customFormat="1" ht="12.75" hidden="1">
      <c r="A139" s="114" t="s">
        <v>281</v>
      </c>
      <c r="B139" s="125" t="e">
        <f>'Financial Spread'!B7/'Financial Spread'!B101</f>
        <v>#DIV/0!</v>
      </c>
      <c r="C139" s="125" t="e">
        <f>'Financial Spread'!C7/'Financial Spread'!C101</f>
        <v>#DIV/0!</v>
      </c>
      <c r="D139" s="125" t="e">
        <f>'Financial Spread'!D7/'Financial Spread'!D101</f>
        <v>#DIV/0!</v>
      </c>
      <c r="E139" s="125" t="e">
        <f>'Financial Spread'!E7/'Financial Spread'!E101</f>
        <v>#DIV/0!</v>
      </c>
      <c r="F139" s="96"/>
      <c r="J139" s="98"/>
      <c r="K139" s="95"/>
      <c r="L139" s="95"/>
      <c r="M139" s="95"/>
      <c r="N139" s="95"/>
      <c r="O139" s="95"/>
      <c r="P139" s="95"/>
      <c r="Q139" s="95"/>
      <c r="R139" s="95"/>
      <c r="S139" s="95"/>
    </row>
    <row r="140" spans="1:19" s="97" customFormat="1" ht="12.75" hidden="1">
      <c r="A140" s="109" t="s">
        <v>282</v>
      </c>
      <c r="B140" s="128" t="e">
        <f>'Financial Spread'!B27/('Financial Spread'!B68+'Financial Spread'!B100)</f>
        <v>#DIV/0!</v>
      </c>
      <c r="C140" s="128" t="e">
        <f>'Financial Spread'!C27/('Financial Spread'!C68+'Financial Spread'!C100)</f>
        <v>#DIV/0!</v>
      </c>
      <c r="D140" s="128" t="e">
        <f>'Financial Spread'!D27/('Financial Spread'!D68+'Financial Spread'!D100)</f>
        <v>#DIV/0!</v>
      </c>
      <c r="E140" s="128" t="e">
        <f>'Financial Spread'!E27/('Financial Spread'!E68+'Financial Spread'!E100)</f>
        <v>#DIV/0!</v>
      </c>
      <c r="F140" s="96"/>
      <c r="J140" s="98"/>
      <c r="K140" s="95"/>
      <c r="L140" s="95"/>
      <c r="M140" s="95"/>
      <c r="N140" s="95"/>
      <c r="O140" s="95"/>
      <c r="P140" s="95"/>
      <c r="Q140" s="95"/>
      <c r="R140" s="95"/>
      <c r="S140" s="95"/>
    </row>
    <row r="141" spans="1:19" s="97" customFormat="1" ht="12.75" hidden="1">
      <c r="A141" s="109" t="s">
        <v>283</v>
      </c>
      <c r="B141" s="128" t="e">
        <f>'Financial Spread'!B35/('Financial Spread'!B77+'Financial Spread'!B78+'Financial Spread'!B92)</f>
        <v>#DIV/0!</v>
      </c>
      <c r="C141" s="128" t="e">
        <f>'Financial Spread'!C35/('Financial Spread'!C77+'Financial Spread'!C78+'Financial Spread'!C92)</f>
        <v>#DIV/0!</v>
      </c>
      <c r="D141" s="128" t="e">
        <f>'Financial Spread'!D35/('Financial Spread'!D77+'Financial Spread'!D78+'Financial Spread'!D92)</f>
        <v>#DIV/0!</v>
      </c>
      <c r="E141" s="128" t="e">
        <f>'Financial Spread'!E35/('Financial Spread'!E77+'Financial Spread'!E78+'Financial Spread'!E92)</f>
        <v>#DIV/0!</v>
      </c>
      <c r="F141" s="96"/>
      <c r="J141" s="98"/>
      <c r="K141" s="95"/>
      <c r="L141" s="95"/>
      <c r="M141" s="95"/>
      <c r="N141" s="95"/>
      <c r="O141" s="95"/>
      <c r="P141" s="95"/>
      <c r="Q141" s="95"/>
      <c r="R141" s="95"/>
      <c r="S141" s="95"/>
    </row>
    <row r="142" spans="1:19" s="97" customFormat="1" ht="12.75" hidden="1">
      <c r="A142" s="109" t="s">
        <v>284</v>
      </c>
      <c r="B142" s="129" t="e">
        <f>(B67+B50)/B61</f>
        <v>#REF!</v>
      </c>
      <c r="C142" s="130" t="e">
        <f>(C67+B50)/C61</f>
        <v>#REF!</v>
      </c>
      <c r="D142" s="109" t="e">
        <f>'Financial Spread'!D67/'Financial Spread'!D61</f>
        <v>#DIV/0!</v>
      </c>
      <c r="E142" s="109" t="e">
        <f>'Financial Spread'!E67/'Financial Spread'!E61</f>
        <v>#DIV/0!</v>
      </c>
      <c r="F142" s="96"/>
      <c r="G142" s="95" t="s">
        <v>271</v>
      </c>
      <c r="J142" s="98"/>
      <c r="K142" s="95"/>
      <c r="L142" s="95"/>
      <c r="M142" s="95"/>
      <c r="N142" s="95"/>
      <c r="O142" s="95"/>
      <c r="P142" s="95"/>
      <c r="Q142" s="95"/>
      <c r="R142" s="95"/>
      <c r="S142" s="95"/>
    </row>
    <row r="143" spans="1:19" s="97" customFormat="1" ht="12.75" hidden="1">
      <c r="A143" s="123"/>
      <c r="B143" s="113"/>
      <c r="C143" s="113"/>
      <c r="D143" s="113"/>
      <c r="E143" s="113"/>
      <c r="F143" s="96"/>
      <c r="J143" s="98"/>
      <c r="K143" s="95"/>
      <c r="L143" s="95"/>
      <c r="M143" s="95"/>
      <c r="N143" s="95"/>
      <c r="O143" s="95"/>
      <c r="P143" s="95"/>
      <c r="Q143" s="95"/>
      <c r="R143" s="95"/>
      <c r="S143" s="95"/>
    </row>
    <row r="144" spans="1:19" s="97" customFormat="1" ht="12.75" hidden="1">
      <c r="A144" s="131" t="s">
        <v>285</v>
      </c>
      <c r="B144" s="132"/>
      <c r="C144" s="132"/>
      <c r="D144" s="113"/>
      <c r="E144" s="113"/>
      <c r="F144" s="96"/>
      <c r="J144" s="98"/>
      <c r="K144" s="95"/>
      <c r="L144" s="95"/>
      <c r="M144" s="95"/>
      <c r="N144" s="95"/>
      <c r="O144" s="95"/>
      <c r="P144" s="95"/>
      <c r="Q144" s="95"/>
      <c r="R144" s="95"/>
      <c r="S144" s="95"/>
    </row>
    <row r="145" spans="1:19" s="97" customFormat="1" ht="12.75" hidden="1">
      <c r="A145" s="124"/>
      <c r="B145" s="124" t="str">
        <f>'Financial Spread'!C55</f>
        <v>-</v>
      </c>
      <c r="C145" s="124" t="str">
        <f>'Financial Spread'!D55</f>
        <v>-</v>
      </c>
      <c r="D145" s="113"/>
      <c r="E145" s="113"/>
      <c r="F145" s="96"/>
      <c r="J145" s="98"/>
      <c r="K145" s="95"/>
      <c r="L145" s="95"/>
      <c r="M145" s="95"/>
      <c r="N145" s="95"/>
      <c r="O145" s="95"/>
      <c r="P145" s="95"/>
      <c r="Q145" s="95"/>
      <c r="R145" s="95"/>
      <c r="S145" s="95"/>
    </row>
    <row r="146" spans="1:19" s="97" customFormat="1" ht="12.75" hidden="1">
      <c r="A146" s="133" t="s">
        <v>286</v>
      </c>
      <c r="B146" s="134">
        <f>C37+C18+C19</f>
        <v>0</v>
      </c>
      <c r="C146" s="134">
        <f>D37+D18+D19</f>
        <v>0</v>
      </c>
      <c r="D146" s="113"/>
      <c r="E146" s="113"/>
      <c r="F146" s="96"/>
      <c r="J146" s="98"/>
      <c r="K146" s="95"/>
      <c r="L146" s="95"/>
      <c r="M146" s="95"/>
      <c r="N146" s="95"/>
      <c r="O146" s="95"/>
      <c r="P146" s="95"/>
      <c r="Q146" s="95"/>
      <c r="R146" s="95"/>
      <c r="S146" s="95"/>
    </row>
    <row r="147" spans="1:19" s="97" customFormat="1" ht="12.75" hidden="1">
      <c r="A147" s="133" t="s">
        <v>43</v>
      </c>
      <c r="B147" s="135">
        <f>C25</f>
        <v>0</v>
      </c>
      <c r="C147" s="135">
        <f>'Financial Spread'!D25</f>
        <v>0</v>
      </c>
      <c r="D147" s="113"/>
      <c r="E147" s="113"/>
      <c r="F147" s="96"/>
      <c r="J147" s="98"/>
      <c r="K147" s="95"/>
      <c r="L147" s="95"/>
      <c r="M147" s="95"/>
      <c r="N147" s="95"/>
      <c r="O147" s="95"/>
      <c r="P147" s="95"/>
      <c r="Q147" s="95"/>
      <c r="R147" s="95"/>
      <c r="S147" s="95"/>
    </row>
    <row r="148" spans="1:19" s="97" customFormat="1" ht="12.75" hidden="1">
      <c r="A148" s="133" t="s">
        <v>287</v>
      </c>
      <c r="B148" s="135">
        <f>'Financial Spread'!C34</f>
        <v>0</v>
      </c>
      <c r="C148" s="135">
        <f>'Financial Spread'!D34</f>
        <v>0</v>
      </c>
      <c r="D148" s="113"/>
      <c r="E148" s="113"/>
      <c r="F148" s="96"/>
      <c r="J148" s="98"/>
      <c r="K148" s="95"/>
      <c r="L148" s="95"/>
      <c r="M148" s="95"/>
      <c r="N148" s="95"/>
      <c r="O148" s="95"/>
      <c r="P148" s="95"/>
      <c r="Q148" s="95"/>
      <c r="R148" s="95"/>
      <c r="S148" s="95"/>
    </row>
    <row r="149" spans="1:19" s="97" customFormat="1" ht="12.75" hidden="1">
      <c r="A149" s="136" t="s">
        <v>20</v>
      </c>
      <c r="B149" s="137">
        <f>SUM(B146:B148)</f>
        <v>0</v>
      </c>
      <c r="C149" s="137">
        <f>SUM(C146:C148)</f>
        <v>0</v>
      </c>
      <c r="D149" s="113"/>
      <c r="E149" s="113"/>
      <c r="F149" s="96"/>
      <c r="J149" s="98"/>
      <c r="K149" s="95"/>
      <c r="L149" s="95"/>
      <c r="M149" s="95"/>
      <c r="N149" s="95"/>
      <c r="O149" s="95"/>
      <c r="P149" s="95"/>
      <c r="Q149" s="95"/>
      <c r="R149" s="95"/>
      <c r="S149" s="95"/>
    </row>
    <row r="150" spans="1:19" s="97" customFormat="1" ht="12.75" hidden="1">
      <c r="A150" s="138" t="s">
        <v>288</v>
      </c>
      <c r="B150" s="135"/>
      <c r="C150" s="135"/>
      <c r="D150" s="113"/>
      <c r="E150" s="113"/>
      <c r="F150" s="96"/>
      <c r="J150" s="98"/>
      <c r="K150" s="95"/>
      <c r="L150" s="95"/>
      <c r="M150" s="95"/>
      <c r="N150" s="95"/>
      <c r="O150" s="95"/>
      <c r="P150" s="95"/>
      <c r="Q150" s="95"/>
      <c r="R150" s="95"/>
      <c r="S150" s="95"/>
    </row>
    <row r="151" spans="1:19" s="97" customFormat="1" ht="12.75" hidden="1">
      <c r="A151" s="133" t="s">
        <v>289</v>
      </c>
      <c r="B151" s="139">
        <f>'Financial Spread'!D85-'Financial Spread'!C85</f>
        <v>0</v>
      </c>
      <c r="C151" s="139">
        <f>'Financial Spread'!E85-'Financial Spread'!D85</f>
        <v>0</v>
      </c>
      <c r="D151" s="113"/>
      <c r="E151" s="113"/>
      <c r="F151" s="96"/>
      <c r="J151" s="98"/>
      <c r="K151" s="95"/>
      <c r="L151" s="95"/>
      <c r="M151" s="95"/>
      <c r="N151" s="95"/>
      <c r="O151" s="95"/>
      <c r="P151" s="95"/>
      <c r="Q151" s="95"/>
      <c r="R151" s="95"/>
      <c r="S151" s="95"/>
    </row>
    <row r="152" spans="1:19" s="97" customFormat="1" ht="12.75" hidden="1">
      <c r="A152" s="133" t="s">
        <v>290</v>
      </c>
      <c r="B152" s="139">
        <f>SUM('Financial Spread'!D83:D84)-SUM('Financial Spread'!C83:C84)</f>
        <v>0</v>
      </c>
      <c r="C152" s="139">
        <f>SUM('Financial Spread'!E83:E84)-SUM('Financial Spread'!D83:D84)</f>
        <v>0</v>
      </c>
      <c r="D152" s="113"/>
      <c r="E152" s="113"/>
      <c r="F152" s="96"/>
      <c r="J152" s="98"/>
      <c r="K152" s="95"/>
      <c r="L152" s="95"/>
      <c r="M152" s="95"/>
      <c r="N152" s="95"/>
      <c r="O152" s="95"/>
      <c r="P152" s="95"/>
      <c r="Q152" s="95"/>
      <c r="R152" s="95"/>
      <c r="S152" s="95"/>
    </row>
    <row r="153" spans="1:19" s="97" customFormat="1" ht="12.75" hidden="1">
      <c r="A153" s="133" t="s">
        <v>291</v>
      </c>
      <c r="B153" s="139">
        <f>'Financial Spread'!D88-'Financial Spread'!C88</f>
        <v>0</v>
      </c>
      <c r="C153" s="139">
        <f>'Financial Spread'!E88-'Financial Spread'!D88</f>
        <v>0</v>
      </c>
      <c r="D153" s="113"/>
      <c r="E153" s="113"/>
      <c r="F153" s="96"/>
      <c r="J153" s="98"/>
      <c r="K153" s="95"/>
      <c r="L153" s="95"/>
      <c r="M153" s="95"/>
      <c r="N153" s="95"/>
      <c r="O153" s="95"/>
      <c r="P153" s="95"/>
      <c r="Q153" s="95"/>
      <c r="R153" s="95"/>
      <c r="S153" s="95"/>
    </row>
    <row r="154" spans="1:19" s="97" customFormat="1" ht="12.75" hidden="1">
      <c r="A154" s="133" t="s">
        <v>292</v>
      </c>
      <c r="B154" s="139">
        <f>'Financial Spread'!D90-'Financial Spread'!C90+'Financial Spread'!D89-'Financial Spread'!C89</f>
        <v>0</v>
      </c>
      <c r="C154" s="139">
        <f>'Financial Spread'!E90-'Financial Spread'!D90</f>
        <v>0</v>
      </c>
      <c r="D154" s="113"/>
      <c r="E154" s="113"/>
      <c r="F154" s="96"/>
      <c r="J154" s="98"/>
      <c r="K154" s="95"/>
      <c r="L154" s="95"/>
      <c r="M154" s="95"/>
      <c r="N154" s="95"/>
      <c r="O154" s="95"/>
      <c r="P154" s="95"/>
      <c r="Q154" s="95"/>
      <c r="R154" s="95"/>
      <c r="S154" s="95"/>
    </row>
    <row r="155" spans="1:19" s="97" customFormat="1" ht="12.75" hidden="1">
      <c r="A155" s="133" t="s">
        <v>293</v>
      </c>
      <c r="B155" s="139">
        <f>'Financial Spread'!C94-'Financial Spread'!D94</f>
        <v>0</v>
      </c>
      <c r="C155" s="139">
        <f>'Financial Spread'!D94-'Financial Spread'!E94</f>
        <v>0</v>
      </c>
      <c r="D155" s="113"/>
      <c r="E155" s="113"/>
      <c r="F155" s="96"/>
      <c r="J155" s="98"/>
      <c r="K155" s="95"/>
      <c r="L155" s="95"/>
      <c r="M155" s="95"/>
      <c r="N155" s="95"/>
      <c r="O155" s="95"/>
      <c r="P155" s="95"/>
      <c r="Q155" s="95"/>
      <c r="R155" s="95"/>
      <c r="S155" s="95"/>
    </row>
    <row r="156" spans="1:19" s="97" customFormat="1" ht="25.5" hidden="1">
      <c r="A156" s="140" t="s">
        <v>294</v>
      </c>
      <c r="B156" s="141">
        <f>SUM(B151:B155)</f>
        <v>0</v>
      </c>
      <c r="C156" s="141">
        <f>SUM(C151:C155)</f>
        <v>0</v>
      </c>
      <c r="D156" s="113"/>
      <c r="E156" s="113"/>
      <c r="F156" s="96"/>
      <c r="J156" s="98"/>
      <c r="K156" s="95"/>
      <c r="L156" s="95"/>
      <c r="M156" s="95"/>
      <c r="N156" s="95"/>
      <c r="O156" s="95"/>
      <c r="P156" s="95"/>
      <c r="Q156" s="95"/>
      <c r="R156" s="95"/>
      <c r="S156" s="95"/>
    </row>
    <row r="157" spans="1:19" s="97" customFormat="1" ht="12.75" hidden="1">
      <c r="A157" s="133"/>
      <c r="B157" s="135"/>
      <c r="C157" s="135"/>
      <c r="D157" s="113"/>
      <c r="E157" s="113"/>
      <c r="F157" s="96"/>
      <c r="J157" s="98"/>
      <c r="K157" s="95"/>
      <c r="L157" s="95"/>
      <c r="M157" s="95"/>
      <c r="N157" s="95"/>
      <c r="O157" s="95"/>
      <c r="P157" s="95"/>
      <c r="Q157" s="95"/>
      <c r="R157" s="95"/>
      <c r="S157" s="95"/>
    </row>
    <row r="158" spans="1:19" s="97" customFormat="1" ht="25.5" hidden="1">
      <c r="A158" s="142" t="s">
        <v>295</v>
      </c>
      <c r="B158" s="143">
        <f>B149+B156</f>
        <v>0</v>
      </c>
      <c r="C158" s="143">
        <f>C156+C149</f>
        <v>0</v>
      </c>
      <c r="D158" s="113"/>
      <c r="E158" s="113"/>
      <c r="F158" s="96"/>
      <c r="G158" s="95" t="s">
        <v>191</v>
      </c>
      <c r="J158" s="98"/>
      <c r="K158" s="95"/>
      <c r="L158" s="95"/>
      <c r="M158" s="95"/>
      <c r="N158" s="95"/>
      <c r="O158" s="95"/>
      <c r="P158" s="95"/>
      <c r="Q158" s="95"/>
      <c r="R158" s="95"/>
      <c r="S158" s="95"/>
    </row>
    <row r="159" spans="1:19" hidden="1"/>
    <row r="160" spans="1:19" hidden="1"/>
    <row r="161" spans="1:8" hidden="1"/>
    <row r="162" spans="1:8" hidden="1"/>
    <row r="163" spans="1:8" hidden="1"/>
    <row r="164" spans="1:8" hidden="1"/>
    <row r="165" spans="1:8" hidden="1"/>
    <row r="166" spans="1:8" hidden="1"/>
    <row r="167" spans="1:8" hidden="1"/>
    <row r="168" spans="1:8" hidden="1"/>
    <row r="169" spans="1:8" hidden="1"/>
    <row r="170" spans="1:8" hidden="1"/>
    <row r="171" spans="1:8" hidden="1"/>
    <row r="172" spans="1:8" hidden="1"/>
    <row r="173" spans="1:8" ht="12" thickBot="1"/>
    <row r="174" spans="1:8" ht="13.5" thickBot="1">
      <c r="A174" s="510" t="s">
        <v>296</v>
      </c>
      <c r="B174" s="511" t="s">
        <v>297</v>
      </c>
      <c r="C174" s="511" t="s">
        <v>298</v>
      </c>
      <c r="D174" s="511" t="s">
        <v>299</v>
      </c>
      <c r="E174" s="906" t="s">
        <v>314</v>
      </c>
      <c r="F174" s="906"/>
      <c r="G174" s="906"/>
      <c r="H174" s="907"/>
    </row>
    <row r="175" spans="1:8" ht="12.75">
      <c r="A175" s="506" t="s">
        <v>137</v>
      </c>
      <c r="B175" s="512">
        <v>3</v>
      </c>
      <c r="C175" s="513" t="str">
        <f>IFERROR(B67/B61,"-")</f>
        <v>-</v>
      </c>
      <c r="D175" s="527" t="str">
        <f>IFERROR(C175-B175,"-")</f>
        <v>-</v>
      </c>
      <c r="E175" s="908" t="s">
        <v>316</v>
      </c>
      <c r="F175" s="909"/>
      <c r="G175" s="909"/>
      <c r="H175" s="910"/>
    </row>
    <row r="176" spans="1:8" ht="12.75">
      <c r="A176" s="456" t="s">
        <v>278</v>
      </c>
      <c r="B176" s="504">
        <v>1.3</v>
      </c>
      <c r="C176" s="505" t="str">
        <f>IFERROR(B92/B94,"-")</f>
        <v>-</v>
      </c>
      <c r="D176" s="528" t="str">
        <f t="shared" ref="D176:D183" si="22">IFERROR(C176-B176,"-")</f>
        <v>-</v>
      </c>
      <c r="E176" s="900" t="s">
        <v>315</v>
      </c>
      <c r="F176" s="901"/>
      <c r="G176" s="901"/>
      <c r="H176" s="902"/>
    </row>
    <row r="177" spans="1:8" ht="12.75">
      <c r="A177" s="456" t="s">
        <v>19</v>
      </c>
      <c r="B177" s="504">
        <v>1</v>
      </c>
      <c r="C177" s="505" t="str">
        <f>IFERROR((B92-B84)/B94,"-")</f>
        <v>-</v>
      </c>
      <c r="D177" s="528" t="str">
        <f t="shared" si="22"/>
        <v>-</v>
      </c>
      <c r="E177" s="900" t="s">
        <v>319</v>
      </c>
      <c r="F177" s="901"/>
      <c r="G177" s="901"/>
      <c r="H177" s="902"/>
    </row>
    <row r="178" spans="1:8" ht="12.75">
      <c r="A178" s="456" t="s">
        <v>583</v>
      </c>
      <c r="B178" s="504">
        <v>2</v>
      </c>
      <c r="C178" s="505" t="str">
        <f>IFERROR(B21/B34,"-")</f>
        <v>-</v>
      </c>
      <c r="D178" s="528" t="str">
        <f t="shared" si="22"/>
        <v>-</v>
      </c>
      <c r="E178" s="900" t="s">
        <v>322</v>
      </c>
      <c r="F178" s="901"/>
      <c r="G178" s="901"/>
      <c r="H178" s="902"/>
    </row>
    <row r="179" spans="1:8" ht="12.75">
      <c r="A179" s="456" t="s">
        <v>300</v>
      </c>
      <c r="B179" s="504">
        <v>7</v>
      </c>
      <c r="C179" s="505" t="str">
        <f>IFERROR(+(B67+B95)/B61,"-")</f>
        <v>-</v>
      </c>
      <c r="D179" s="528" t="str">
        <f t="shared" si="22"/>
        <v>-</v>
      </c>
      <c r="E179" s="900" t="s">
        <v>317</v>
      </c>
      <c r="F179" s="901"/>
      <c r="G179" s="901"/>
      <c r="H179" s="902"/>
    </row>
    <row r="180" spans="1:8" ht="12.75">
      <c r="A180" s="456" t="s">
        <v>301</v>
      </c>
      <c r="B180" s="504">
        <v>4</v>
      </c>
      <c r="C180" s="505" t="str">
        <f>IFERROR(B84/(B11-B10),"-")</f>
        <v>-</v>
      </c>
      <c r="D180" s="528" t="str">
        <f t="shared" si="22"/>
        <v>-</v>
      </c>
      <c r="E180" s="900" t="s">
        <v>324</v>
      </c>
      <c r="F180" s="901"/>
      <c r="G180" s="901"/>
      <c r="H180" s="902"/>
    </row>
    <row r="181" spans="1:8" ht="12.75">
      <c r="A181" s="456" t="s">
        <v>302</v>
      </c>
      <c r="B181" s="504">
        <v>90</v>
      </c>
      <c r="C181" s="505" t="str">
        <f>IFERROR((B95/B13)*365,"-")</f>
        <v>-</v>
      </c>
      <c r="D181" s="528" t="str">
        <f t="shared" si="22"/>
        <v>-</v>
      </c>
      <c r="E181" s="900" t="s">
        <v>323</v>
      </c>
      <c r="F181" s="901"/>
      <c r="G181" s="901"/>
      <c r="H181" s="902"/>
    </row>
    <row r="182" spans="1:8" ht="12.75">
      <c r="A182" s="456" t="s">
        <v>303</v>
      </c>
      <c r="B182" s="504">
        <v>90</v>
      </c>
      <c r="C182" s="505" t="str">
        <f>IFERROR((B85/B7)*365,"-")</f>
        <v>-</v>
      </c>
      <c r="D182" s="528" t="str">
        <f t="shared" si="22"/>
        <v>-</v>
      </c>
      <c r="E182" s="900" t="s">
        <v>318</v>
      </c>
      <c r="F182" s="901"/>
      <c r="G182" s="901"/>
      <c r="H182" s="902"/>
    </row>
    <row r="183" spans="1:8" ht="51" customHeight="1" thickBot="1">
      <c r="A183" s="507" t="s">
        <v>162</v>
      </c>
      <c r="B183" s="508">
        <v>1</v>
      </c>
      <c r="C183" s="509" t="str">
        <f>IFERROR(((B35+B25+B18+B19+B28-B36)/12)/(B49+B51),"-")</f>
        <v>-</v>
      </c>
      <c r="D183" s="529" t="str">
        <f t="shared" si="22"/>
        <v>-</v>
      </c>
      <c r="E183" s="903" t="s">
        <v>325</v>
      </c>
      <c r="F183" s="904"/>
      <c r="G183" s="904"/>
      <c r="H183" s="905"/>
    </row>
    <row r="185" spans="1:8">
      <c r="A185" s="95" t="s">
        <v>300</v>
      </c>
      <c r="B185" s="95" t="s">
        <v>304</v>
      </c>
    </row>
    <row r="186" spans="1:8">
      <c r="A186" s="95" t="s">
        <v>162</v>
      </c>
      <c r="B186" s="95" t="s">
        <v>305</v>
      </c>
    </row>
  </sheetData>
  <mergeCells count="17">
    <mergeCell ref="B1:C1"/>
    <mergeCell ref="B2:C2"/>
    <mergeCell ref="F5:H5"/>
    <mergeCell ref="I5:L5"/>
    <mergeCell ref="A5:E5"/>
    <mergeCell ref="E182:H182"/>
    <mergeCell ref="E183:H183"/>
    <mergeCell ref="E174:H174"/>
    <mergeCell ref="E175:H175"/>
    <mergeCell ref="E176:H176"/>
    <mergeCell ref="E177:H177"/>
    <mergeCell ref="E178:H178"/>
    <mergeCell ref="A54:E54"/>
    <mergeCell ref="F54:H54"/>
    <mergeCell ref="E179:H179"/>
    <mergeCell ref="E180:H180"/>
    <mergeCell ref="E181:H181"/>
  </mergeCells>
  <conditionalFormatting sqref="B4">
    <cfRule type="containsText" dxfId="171" priority="3" operator="containsText" text="No">
      <formula>NOT(ISERROR(SEARCH("No",B4)))</formula>
    </cfRule>
    <cfRule type="containsText" dxfId="170" priority="4" operator="containsText" text="Yes">
      <formula>NOT(ISERROR(SEARCH("Yes",B4)))</formula>
    </cfRule>
  </conditionalFormatting>
  <conditionalFormatting sqref="C3">
    <cfRule type="containsText" dxfId="169" priority="1" operator="containsText" text="No">
      <formula>NOT(ISERROR(SEARCH("No",C3)))</formula>
    </cfRule>
    <cfRule type="containsText" dxfId="168" priority="2" operator="containsText" text="Yes">
      <formula>NOT(ISERROR(SEARCH("Yes",C3)))</formula>
    </cfRule>
  </conditionalFormatting>
  <dataValidations count="2">
    <dataValidation type="list" allowBlank="1" showInputMessage="1" showErrorMessage="1" sqref="D4" xr:uid="{5AE21990-3BF1-41D4-9E5A-E2CA65C4989E}">
      <formula1>"Actuals, Thousands, Lakhs, Millions, Crores"</formula1>
    </dataValidation>
    <dataValidation type="list" allowBlank="1" showInputMessage="1" showErrorMessage="1" sqref="C3 B4" xr:uid="{00000000-0002-0000-0000-000000000000}">
      <formula1>$XFD$2:$XFD$3</formula1>
    </dataValidation>
  </dataValidations>
  <pageMargins left="0.75" right="0.75" top="1" bottom="1" header="0.5" footer="0.5"/>
  <pageSetup scale="51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Q17"/>
  <sheetViews>
    <sheetView workbookViewId="0">
      <selection activeCell="L9" sqref="L9"/>
    </sheetView>
  </sheetViews>
  <sheetFormatPr defaultRowHeight="15"/>
  <cols>
    <col min="2" max="2" width="12.7109375" bestFit="1" customWidth="1"/>
    <col min="11" max="11" width="12.85546875" bestFit="1" customWidth="1"/>
  </cols>
  <sheetData>
    <row r="1" spans="2:17" ht="15.75" thickBot="1"/>
    <row r="2" spans="2:17" ht="15.75" thickBot="1">
      <c r="B2" s="921">
        <f>'Business Profile'!D4</f>
        <v>0</v>
      </c>
      <c r="C2" s="922"/>
      <c r="D2" s="922"/>
      <c r="E2" s="922"/>
      <c r="F2" s="922"/>
      <c r="G2" s="922"/>
      <c r="H2" s="922"/>
      <c r="I2" s="922"/>
      <c r="J2" s="922"/>
      <c r="K2" s="922"/>
      <c r="L2" s="922"/>
      <c r="M2" s="922"/>
      <c r="N2" s="922"/>
      <c r="O2" s="922"/>
      <c r="P2" s="922"/>
      <c r="Q2" s="923"/>
    </row>
    <row r="3" spans="2:17">
      <c r="B3" s="589"/>
      <c r="C3" s="915" t="s">
        <v>606</v>
      </c>
      <c r="D3" s="916"/>
      <c r="E3" s="916"/>
      <c r="F3" s="916"/>
      <c r="G3" s="917"/>
      <c r="H3" s="590"/>
      <c r="I3" s="580"/>
      <c r="J3" s="580"/>
      <c r="K3" s="591"/>
      <c r="L3" s="915" t="s">
        <v>607</v>
      </c>
      <c r="M3" s="916"/>
      <c r="N3" s="916"/>
      <c r="O3" s="916"/>
      <c r="P3" s="917"/>
      <c r="Q3" s="590"/>
    </row>
    <row r="4" spans="2:17">
      <c r="B4" s="581" t="s">
        <v>312</v>
      </c>
      <c r="C4" s="582">
        <v>1</v>
      </c>
      <c r="D4" s="582">
        <v>5</v>
      </c>
      <c r="E4" s="582">
        <v>10</v>
      </c>
      <c r="F4" s="582">
        <v>15</v>
      </c>
      <c r="G4" s="582">
        <v>25</v>
      </c>
      <c r="H4" s="583" t="s">
        <v>143</v>
      </c>
      <c r="I4" s="580"/>
      <c r="J4" s="580"/>
      <c r="K4" s="581" t="s">
        <v>312</v>
      </c>
      <c r="L4" s="582">
        <v>1</v>
      </c>
      <c r="M4" s="582">
        <v>5</v>
      </c>
      <c r="N4" s="582">
        <v>10</v>
      </c>
      <c r="O4" s="582">
        <v>15</v>
      </c>
      <c r="P4" s="582">
        <v>25</v>
      </c>
      <c r="Q4" s="583" t="s">
        <v>143</v>
      </c>
    </row>
    <row r="5" spans="2:17">
      <c r="B5" s="584">
        <f>'Banking - Current'!B5</f>
        <v>43678</v>
      </c>
      <c r="C5" s="585">
        <f>'Banking - Current'!F5</f>
        <v>0</v>
      </c>
      <c r="D5" s="585">
        <f>'Banking - Current'!G5</f>
        <v>0</v>
      </c>
      <c r="E5" s="585">
        <f>'Banking - Current'!H5</f>
        <v>0</v>
      </c>
      <c r="F5" s="585">
        <f>'Banking - Current'!I5</f>
        <v>0</v>
      </c>
      <c r="G5" s="585">
        <f>'Banking - Current'!K5</f>
        <v>0</v>
      </c>
      <c r="H5" s="586">
        <f>SUM(C5:G5)/5</f>
        <v>0</v>
      </c>
      <c r="I5" s="580"/>
      <c r="J5" s="580"/>
      <c r="K5" s="584">
        <f>'Banking - Savings'!B5</f>
        <v>43678</v>
      </c>
      <c r="L5" s="585">
        <f>'Banking - Savings'!F5</f>
        <v>0</v>
      </c>
      <c r="M5" s="585">
        <f>'Banking - Savings'!G5</f>
        <v>0</v>
      </c>
      <c r="N5" s="585">
        <f>'Banking - Savings'!H5</f>
        <v>0</v>
      </c>
      <c r="O5" s="585">
        <f>'Banking - Savings'!I5</f>
        <v>0</v>
      </c>
      <c r="P5" s="585">
        <f>'Banking - Savings'!K5</f>
        <v>0</v>
      </c>
      <c r="Q5" s="586">
        <f>SUM(L5:P5)/5</f>
        <v>0</v>
      </c>
    </row>
    <row r="6" spans="2:17">
      <c r="B6" s="584">
        <f>EDATE(B5,-1)</f>
        <v>43647</v>
      </c>
      <c r="C6" s="585">
        <f>'Banking - Current'!F6</f>
        <v>0</v>
      </c>
      <c r="D6" s="585">
        <f>'Banking - Current'!G6</f>
        <v>0</v>
      </c>
      <c r="E6" s="585">
        <f>'Banking - Current'!H6</f>
        <v>0</v>
      </c>
      <c r="F6" s="585">
        <f>'Banking - Current'!I6</f>
        <v>0</v>
      </c>
      <c r="G6" s="585">
        <f>'Banking - Current'!K6</f>
        <v>0</v>
      </c>
      <c r="H6" s="586">
        <f t="shared" ref="H6:H16" si="0">SUM(C6:G6)/5</f>
        <v>0</v>
      </c>
      <c r="I6" s="580"/>
      <c r="J6" s="580"/>
      <c r="K6" s="584">
        <f>EDATE(K5,-1)</f>
        <v>43647</v>
      </c>
      <c r="L6" s="585">
        <f>'Banking - Savings'!F6</f>
        <v>0</v>
      </c>
      <c r="M6" s="585">
        <f>'Banking - Savings'!G6</f>
        <v>0</v>
      </c>
      <c r="N6" s="585">
        <f>'Banking - Savings'!H6</f>
        <v>0</v>
      </c>
      <c r="O6" s="585">
        <f>'Banking - Savings'!I6</f>
        <v>0</v>
      </c>
      <c r="P6" s="585">
        <f>'Banking - Savings'!K6</f>
        <v>0</v>
      </c>
      <c r="Q6" s="586">
        <f t="shared" ref="Q6:Q16" si="1">SUM(L6:P6)/5</f>
        <v>0</v>
      </c>
    </row>
    <row r="7" spans="2:17">
      <c r="B7" s="584">
        <f t="shared" ref="B7:B16" si="2">EDATE(B6,-1)</f>
        <v>43617</v>
      </c>
      <c r="C7" s="585">
        <f>'Banking - Current'!F7</f>
        <v>0</v>
      </c>
      <c r="D7" s="585">
        <f>'Banking - Current'!G7</f>
        <v>0</v>
      </c>
      <c r="E7" s="585">
        <f>'Banking - Current'!H7</f>
        <v>0</v>
      </c>
      <c r="F7" s="585">
        <f>'Banking - Current'!I7</f>
        <v>0</v>
      </c>
      <c r="G7" s="585">
        <f>'Banking - Current'!K7</f>
        <v>0</v>
      </c>
      <c r="H7" s="586">
        <f t="shared" si="0"/>
        <v>0</v>
      </c>
      <c r="I7" s="580"/>
      <c r="J7" s="580"/>
      <c r="K7" s="584">
        <f t="shared" ref="K7:K16" si="3">EDATE(K6,-1)</f>
        <v>43617</v>
      </c>
      <c r="L7" s="585">
        <f>'Banking - Savings'!F7</f>
        <v>0</v>
      </c>
      <c r="M7" s="585">
        <f>'Banking - Savings'!G7</f>
        <v>0</v>
      </c>
      <c r="N7" s="585">
        <f>'Banking - Savings'!H7</f>
        <v>0</v>
      </c>
      <c r="O7" s="585">
        <f>'Banking - Savings'!I7</f>
        <v>0</v>
      </c>
      <c r="P7" s="585">
        <f>'Banking - Savings'!K7</f>
        <v>0</v>
      </c>
      <c r="Q7" s="586">
        <f t="shared" si="1"/>
        <v>0</v>
      </c>
    </row>
    <row r="8" spans="2:17">
      <c r="B8" s="584">
        <f t="shared" si="2"/>
        <v>43586</v>
      </c>
      <c r="C8" s="585">
        <f>'Banking - Current'!F8</f>
        <v>0</v>
      </c>
      <c r="D8" s="585">
        <f>'Banking - Current'!G8</f>
        <v>0</v>
      </c>
      <c r="E8" s="585">
        <f>'Banking - Current'!H8</f>
        <v>0</v>
      </c>
      <c r="F8" s="585">
        <f>'Banking - Current'!I8</f>
        <v>0</v>
      </c>
      <c r="G8" s="585">
        <f>'Banking - Current'!K8</f>
        <v>0</v>
      </c>
      <c r="H8" s="586">
        <f t="shared" si="0"/>
        <v>0</v>
      </c>
      <c r="I8" s="580"/>
      <c r="J8" s="580"/>
      <c r="K8" s="584">
        <f t="shared" si="3"/>
        <v>43586</v>
      </c>
      <c r="L8" s="585">
        <f>'Banking - Savings'!F8</f>
        <v>0</v>
      </c>
      <c r="M8" s="585">
        <f>'Banking - Savings'!G8</f>
        <v>0</v>
      </c>
      <c r="N8" s="585">
        <f>'Banking - Savings'!H8</f>
        <v>0</v>
      </c>
      <c r="O8" s="585">
        <f>'Banking - Savings'!I8</f>
        <v>0</v>
      </c>
      <c r="P8" s="585">
        <f>'Banking - Savings'!K8</f>
        <v>0</v>
      </c>
      <c r="Q8" s="586">
        <f t="shared" si="1"/>
        <v>0</v>
      </c>
    </row>
    <row r="9" spans="2:17">
      <c r="B9" s="584">
        <f t="shared" si="2"/>
        <v>43556</v>
      </c>
      <c r="C9" s="585">
        <f>'Banking - Current'!F9</f>
        <v>0</v>
      </c>
      <c r="D9" s="585">
        <f>'Banking - Current'!G9</f>
        <v>0</v>
      </c>
      <c r="E9" s="585">
        <f>'Banking - Current'!H9</f>
        <v>0</v>
      </c>
      <c r="F9" s="585">
        <f>'Banking - Current'!I9</f>
        <v>0</v>
      </c>
      <c r="G9" s="585">
        <f>'Banking - Current'!K9</f>
        <v>0</v>
      </c>
      <c r="H9" s="586">
        <f t="shared" si="0"/>
        <v>0</v>
      </c>
      <c r="I9" s="580"/>
      <c r="J9" s="580"/>
      <c r="K9" s="584">
        <f t="shared" si="3"/>
        <v>43556</v>
      </c>
      <c r="L9" s="585">
        <f>'Banking - Savings'!F9</f>
        <v>0</v>
      </c>
      <c r="M9" s="585">
        <f>'Banking - Savings'!G9</f>
        <v>0</v>
      </c>
      <c r="N9" s="585">
        <f>'Banking - Savings'!H9</f>
        <v>0</v>
      </c>
      <c r="O9" s="585">
        <f>'Banking - Savings'!I9</f>
        <v>0</v>
      </c>
      <c r="P9" s="585">
        <f>'Banking - Savings'!K9</f>
        <v>0</v>
      </c>
      <c r="Q9" s="586">
        <f t="shared" si="1"/>
        <v>0</v>
      </c>
    </row>
    <row r="10" spans="2:17">
      <c r="B10" s="584">
        <f t="shared" si="2"/>
        <v>43525</v>
      </c>
      <c r="C10" s="585">
        <f>'Banking - Current'!F10</f>
        <v>0</v>
      </c>
      <c r="D10" s="585">
        <f>'Banking - Current'!G10</f>
        <v>0</v>
      </c>
      <c r="E10" s="585">
        <f>'Banking - Current'!H10</f>
        <v>0</v>
      </c>
      <c r="F10" s="585">
        <f>'Banking - Current'!I10</f>
        <v>0</v>
      </c>
      <c r="G10" s="585">
        <f>'Banking - Current'!K10</f>
        <v>0</v>
      </c>
      <c r="H10" s="586">
        <f t="shared" si="0"/>
        <v>0</v>
      </c>
      <c r="I10" s="580"/>
      <c r="J10" s="580"/>
      <c r="K10" s="584">
        <f t="shared" si="3"/>
        <v>43525</v>
      </c>
      <c r="L10" s="585">
        <f>'Banking - Savings'!F10</f>
        <v>0</v>
      </c>
      <c r="M10" s="585">
        <f>'Banking - Savings'!G10</f>
        <v>0</v>
      </c>
      <c r="N10" s="585">
        <f>'Banking - Savings'!H10</f>
        <v>0</v>
      </c>
      <c r="O10" s="585">
        <f>'Banking - Savings'!I10</f>
        <v>0</v>
      </c>
      <c r="P10" s="585">
        <f>'Banking - Savings'!K10</f>
        <v>0</v>
      </c>
      <c r="Q10" s="586">
        <f t="shared" si="1"/>
        <v>0</v>
      </c>
    </row>
    <row r="11" spans="2:17">
      <c r="B11" s="584">
        <f t="shared" si="2"/>
        <v>43497</v>
      </c>
      <c r="C11" s="585">
        <f>'Banking - Current'!F11</f>
        <v>0</v>
      </c>
      <c r="D11" s="585">
        <f>'Banking - Current'!G11</f>
        <v>0</v>
      </c>
      <c r="E11" s="585">
        <f>'Banking - Current'!H11</f>
        <v>0</v>
      </c>
      <c r="F11" s="585">
        <f>'Banking - Current'!I11</f>
        <v>0</v>
      </c>
      <c r="G11" s="585">
        <f>'Banking - Current'!K11</f>
        <v>0</v>
      </c>
      <c r="H11" s="586">
        <f t="shared" si="0"/>
        <v>0</v>
      </c>
      <c r="I11" s="580"/>
      <c r="J11" s="580"/>
      <c r="K11" s="584">
        <f t="shared" si="3"/>
        <v>43497</v>
      </c>
      <c r="L11" s="585">
        <f>'Banking - Savings'!F11</f>
        <v>0</v>
      </c>
      <c r="M11" s="585">
        <f>'Banking - Savings'!G11</f>
        <v>0</v>
      </c>
      <c r="N11" s="585">
        <f>'Banking - Savings'!H11</f>
        <v>0</v>
      </c>
      <c r="O11" s="585">
        <f>'Banking - Savings'!I11</f>
        <v>0</v>
      </c>
      <c r="P11" s="585">
        <f>'Banking - Savings'!K11</f>
        <v>0</v>
      </c>
      <c r="Q11" s="586">
        <f t="shared" si="1"/>
        <v>0</v>
      </c>
    </row>
    <row r="12" spans="2:17">
      <c r="B12" s="584">
        <f t="shared" si="2"/>
        <v>43466</v>
      </c>
      <c r="C12" s="585">
        <f>'Banking - Current'!F12</f>
        <v>0</v>
      </c>
      <c r="D12" s="585">
        <f>'Banking - Current'!G12</f>
        <v>0</v>
      </c>
      <c r="E12" s="585">
        <f>'Banking - Current'!H12</f>
        <v>0</v>
      </c>
      <c r="F12" s="585">
        <f>'Banking - Current'!I12</f>
        <v>0</v>
      </c>
      <c r="G12" s="585">
        <f>'Banking - Current'!K12</f>
        <v>0</v>
      </c>
      <c r="H12" s="586">
        <f t="shared" si="0"/>
        <v>0</v>
      </c>
      <c r="I12" s="580"/>
      <c r="J12" s="580"/>
      <c r="K12" s="584">
        <f t="shared" si="3"/>
        <v>43466</v>
      </c>
      <c r="L12" s="585">
        <f>'Banking - Savings'!F12</f>
        <v>0</v>
      </c>
      <c r="M12" s="585">
        <f>'Banking - Savings'!G12</f>
        <v>0</v>
      </c>
      <c r="N12" s="585">
        <f>'Banking - Savings'!H12</f>
        <v>0</v>
      </c>
      <c r="O12" s="585">
        <f>'Banking - Savings'!I12</f>
        <v>0</v>
      </c>
      <c r="P12" s="585">
        <f>'Banking - Savings'!K12</f>
        <v>0</v>
      </c>
      <c r="Q12" s="586">
        <f t="shared" si="1"/>
        <v>0</v>
      </c>
    </row>
    <row r="13" spans="2:17">
      <c r="B13" s="584">
        <f t="shared" si="2"/>
        <v>43435</v>
      </c>
      <c r="C13" s="585">
        <f>'Banking - Current'!F13</f>
        <v>0</v>
      </c>
      <c r="D13" s="585">
        <f>'Banking - Current'!G13</f>
        <v>0</v>
      </c>
      <c r="E13" s="585">
        <f>'Banking - Current'!H13</f>
        <v>0</v>
      </c>
      <c r="F13" s="585">
        <f>'Banking - Current'!I13</f>
        <v>0</v>
      </c>
      <c r="G13" s="585">
        <f>'Banking - Current'!K13</f>
        <v>0</v>
      </c>
      <c r="H13" s="586">
        <f t="shared" si="0"/>
        <v>0</v>
      </c>
      <c r="I13" s="580"/>
      <c r="J13" s="580"/>
      <c r="K13" s="584">
        <f t="shared" si="3"/>
        <v>43435</v>
      </c>
      <c r="L13" s="585">
        <f>'Banking - Savings'!F13</f>
        <v>0</v>
      </c>
      <c r="M13" s="585">
        <f>'Banking - Savings'!G13</f>
        <v>0</v>
      </c>
      <c r="N13" s="585">
        <f>'Banking - Savings'!H13</f>
        <v>0</v>
      </c>
      <c r="O13" s="585">
        <f>'Banking - Savings'!I13</f>
        <v>0</v>
      </c>
      <c r="P13" s="585">
        <f>'Banking - Savings'!K13</f>
        <v>0</v>
      </c>
      <c r="Q13" s="586">
        <f t="shared" si="1"/>
        <v>0</v>
      </c>
    </row>
    <row r="14" spans="2:17">
      <c r="B14" s="584">
        <f t="shared" si="2"/>
        <v>43405</v>
      </c>
      <c r="C14" s="585">
        <f>'Banking - Current'!F14</f>
        <v>0</v>
      </c>
      <c r="D14" s="585">
        <f>'Banking - Current'!G14</f>
        <v>0</v>
      </c>
      <c r="E14" s="585">
        <f>'Banking - Current'!H14</f>
        <v>0</v>
      </c>
      <c r="F14" s="585">
        <f>'Banking - Current'!I14</f>
        <v>0</v>
      </c>
      <c r="G14" s="585">
        <f>'Banking - Current'!K14</f>
        <v>0</v>
      </c>
      <c r="H14" s="586">
        <f t="shared" si="0"/>
        <v>0</v>
      </c>
      <c r="I14" s="580"/>
      <c r="J14" s="580"/>
      <c r="K14" s="584">
        <f t="shared" si="3"/>
        <v>43405</v>
      </c>
      <c r="L14" s="585">
        <f>'Banking - Savings'!F14</f>
        <v>0</v>
      </c>
      <c r="M14" s="585">
        <f>'Banking - Savings'!G14</f>
        <v>0</v>
      </c>
      <c r="N14" s="585">
        <f>'Banking - Savings'!H14</f>
        <v>0</v>
      </c>
      <c r="O14" s="585">
        <f>'Banking - Savings'!I14</f>
        <v>0</v>
      </c>
      <c r="P14" s="585">
        <f>'Banking - Savings'!K14</f>
        <v>0</v>
      </c>
      <c r="Q14" s="586">
        <f t="shared" si="1"/>
        <v>0</v>
      </c>
    </row>
    <row r="15" spans="2:17">
      <c r="B15" s="584">
        <f t="shared" si="2"/>
        <v>43374</v>
      </c>
      <c r="C15" s="585">
        <f>'Banking - Current'!F15</f>
        <v>0</v>
      </c>
      <c r="D15" s="585">
        <f>'Banking - Current'!G15</f>
        <v>0</v>
      </c>
      <c r="E15" s="585">
        <f>'Banking - Current'!H15</f>
        <v>0</v>
      </c>
      <c r="F15" s="585">
        <f>'Banking - Current'!I15</f>
        <v>0</v>
      </c>
      <c r="G15" s="585">
        <f>'Banking - Current'!K15</f>
        <v>0</v>
      </c>
      <c r="H15" s="586">
        <f t="shared" si="0"/>
        <v>0</v>
      </c>
      <c r="I15" s="580"/>
      <c r="J15" s="580"/>
      <c r="K15" s="584">
        <f t="shared" si="3"/>
        <v>43374</v>
      </c>
      <c r="L15" s="585">
        <f>'Banking - Savings'!F15</f>
        <v>0</v>
      </c>
      <c r="M15" s="585">
        <f>'Banking - Savings'!G15</f>
        <v>0</v>
      </c>
      <c r="N15" s="585">
        <f>'Banking - Savings'!H15</f>
        <v>0</v>
      </c>
      <c r="O15" s="585">
        <f>'Banking - Savings'!I15</f>
        <v>0</v>
      </c>
      <c r="P15" s="585">
        <f>'Banking - Savings'!K15</f>
        <v>0</v>
      </c>
      <c r="Q15" s="586">
        <f t="shared" si="1"/>
        <v>0</v>
      </c>
    </row>
    <row r="16" spans="2:17">
      <c r="B16" s="584">
        <f t="shared" si="2"/>
        <v>43344</v>
      </c>
      <c r="C16" s="585">
        <f>'Banking - Current'!F16</f>
        <v>0</v>
      </c>
      <c r="D16" s="585">
        <f>'Banking - Current'!G16</f>
        <v>0</v>
      </c>
      <c r="E16" s="585">
        <f>'Banking - Current'!H16</f>
        <v>0</v>
      </c>
      <c r="F16" s="585">
        <f>'Banking - Current'!I16</f>
        <v>0</v>
      </c>
      <c r="G16" s="585">
        <f>'Banking - Current'!K16</f>
        <v>0</v>
      </c>
      <c r="H16" s="586">
        <f t="shared" si="0"/>
        <v>0</v>
      </c>
      <c r="I16" s="580"/>
      <c r="J16" s="580"/>
      <c r="K16" s="584">
        <f t="shared" si="3"/>
        <v>43344</v>
      </c>
      <c r="L16" s="585">
        <f>'Banking - Savings'!F16</f>
        <v>0</v>
      </c>
      <c r="M16" s="585">
        <f>'Banking - Savings'!G16</f>
        <v>0</v>
      </c>
      <c r="N16" s="585">
        <f>'Banking - Savings'!H16</f>
        <v>0</v>
      </c>
      <c r="O16" s="585">
        <f>'Banking - Savings'!I16</f>
        <v>0</v>
      </c>
      <c r="P16" s="585">
        <f>'Banking - Savings'!K16</f>
        <v>0</v>
      </c>
      <c r="Q16" s="586">
        <f t="shared" si="1"/>
        <v>0</v>
      </c>
    </row>
    <row r="17" spans="2:17" ht="15.75" thickBot="1">
      <c r="B17" s="918" t="s">
        <v>313</v>
      </c>
      <c r="C17" s="919"/>
      <c r="D17" s="919"/>
      <c r="E17" s="919"/>
      <c r="F17" s="919"/>
      <c r="G17" s="920"/>
      <c r="H17" s="588">
        <f>SUM(H5:H16)/12</f>
        <v>0</v>
      </c>
      <c r="I17" s="587"/>
      <c r="J17" s="587"/>
      <c r="K17" s="918" t="s">
        <v>313</v>
      </c>
      <c r="L17" s="919"/>
      <c r="M17" s="919"/>
      <c r="N17" s="919"/>
      <c r="O17" s="919"/>
      <c r="P17" s="920"/>
      <c r="Q17" s="588">
        <f>SUM(Q5:Q16)/12</f>
        <v>0</v>
      </c>
    </row>
  </sheetData>
  <mergeCells count="5">
    <mergeCell ref="C3:G3"/>
    <mergeCell ref="B17:G17"/>
    <mergeCell ref="K17:P17"/>
    <mergeCell ref="L3:P3"/>
    <mergeCell ref="B2:Q2"/>
  </mergeCells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511B-3435-44A6-9916-3DDE1EA37666}">
  <sheetPr codeName="Sheet14"/>
  <dimension ref="B1:P157"/>
  <sheetViews>
    <sheetView workbookViewId="0">
      <selection activeCell="K22" sqref="K22"/>
    </sheetView>
  </sheetViews>
  <sheetFormatPr defaultRowHeight="15"/>
  <cols>
    <col min="1" max="1" width="3.140625" customWidth="1"/>
    <col min="2" max="2" width="9.85546875" customWidth="1"/>
    <col min="257" max="257" width="3.140625" customWidth="1"/>
    <col min="258" max="258" width="9.85546875" customWidth="1"/>
    <col min="513" max="513" width="3.140625" customWidth="1"/>
    <col min="514" max="514" width="9.85546875" customWidth="1"/>
    <col min="769" max="769" width="3.140625" customWidth="1"/>
    <col min="770" max="770" width="9.85546875" customWidth="1"/>
    <col min="1025" max="1025" width="3.140625" customWidth="1"/>
    <col min="1026" max="1026" width="9.85546875" customWidth="1"/>
    <col min="1281" max="1281" width="3.140625" customWidth="1"/>
    <col min="1282" max="1282" width="9.85546875" customWidth="1"/>
    <col min="1537" max="1537" width="3.140625" customWidth="1"/>
    <col min="1538" max="1538" width="9.85546875" customWidth="1"/>
    <col min="1793" max="1793" width="3.140625" customWidth="1"/>
    <col min="1794" max="1794" width="9.85546875" customWidth="1"/>
    <col min="2049" max="2049" width="3.140625" customWidth="1"/>
    <col min="2050" max="2050" width="9.85546875" customWidth="1"/>
    <col min="2305" max="2305" width="3.140625" customWidth="1"/>
    <col min="2306" max="2306" width="9.85546875" customWidth="1"/>
    <col min="2561" max="2561" width="3.140625" customWidth="1"/>
    <col min="2562" max="2562" width="9.85546875" customWidth="1"/>
    <col min="2817" max="2817" width="3.140625" customWidth="1"/>
    <col min="2818" max="2818" width="9.85546875" customWidth="1"/>
    <col min="3073" max="3073" width="3.140625" customWidth="1"/>
    <col min="3074" max="3074" width="9.85546875" customWidth="1"/>
    <col min="3329" max="3329" width="3.140625" customWidth="1"/>
    <col min="3330" max="3330" width="9.85546875" customWidth="1"/>
    <col min="3585" max="3585" width="3.140625" customWidth="1"/>
    <col min="3586" max="3586" width="9.85546875" customWidth="1"/>
    <col min="3841" max="3841" width="3.140625" customWidth="1"/>
    <col min="3842" max="3842" width="9.85546875" customWidth="1"/>
    <col min="4097" max="4097" width="3.140625" customWidth="1"/>
    <col min="4098" max="4098" width="9.85546875" customWidth="1"/>
    <col min="4353" max="4353" width="3.140625" customWidth="1"/>
    <col min="4354" max="4354" width="9.85546875" customWidth="1"/>
    <col min="4609" max="4609" width="3.140625" customWidth="1"/>
    <col min="4610" max="4610" width="9.85546875" customWidth="1"/>
    <col min="4865" max="4865" width="3.140625" customWidth="1"/>
    <col min="4866" max="4866" width="9.85546875" customWidth="1"/>
    <col min="5121" max="5121" width="3.140625" customWidth="1"/>
    <col min="5122" max="5122" width="9.85546875" customWidth="1"/>
    <col min="5377" max="5377" width="3.140625" customWidth="1"/>
    <col min="5378" max="5378" width="9.85546875" customWidth="1"/>
    <col min="5633" max="5633" width="3.140625" customWidth="1"/>
    <col min="5634" max="5634" width="9.85546875" customWidth="1"/>
    <col min="5889" max="5889" width="3.140625" customWidth="1"/>
    <col min="5890" max="5890" width="9.85546875" customWidth="1"/>
    <col min="6145" max="6145" width="3.140625" customWidth="1"/>
    <col min="6146" max="6146" width="9.85546875" customWidth="1"/>
    <col min="6401" max="6401" width="3.140625" customWidth="1"/>
    <col min="6402" max="6402" width="9.85546875" customWidth="1"/>
    <col min="6657" max="6657" width="3.140625" customWidth="1"/>
    <col min="6658" max="6658" width="9.85546875" customWidth="1"/>
    <col min="6913" max="6913" width="3.140625" customWidth="1"/>
    <col min="6914" max="6914" width="9.85546875" customWidth="1"/>
    <col min="7169" max="7169" width="3.140625" customWidth="1"/>
    <col min="7170" max="7170" width="9.85546875" customWidth="1"/>
    <col min="7425" max="7425" width="3.140625" customWidth="1"/>
    <col min="7426" max="7426" width="9.85546875" customWidth="1"/>
    <col min="7681" max="7681" width="3.140625" customWidth="1"/>
    <col min="7682" max="7682" width="9.85546875" customWidth="1"/>
    <col min="7937" max="7937" width="3.140625" customWidth="1"/>
    <col min="7938" max="7938" width="9.85546875" customWidth="1"/>
    <col min="8193" max="8193" width="3.140625" customWidth="1"/>
    <col min="8194" max="8194" width="9.85546875" customWidth="1"/>
    <col min="8449" max="8449" width="3.140625" customWidth="1"/>
    <col min="8450" max="8450" width="9.85546875" customWidth="1"/>
    <col min="8705" max="8705" width="3.140625" customWidth="1"/>
    <col min="8706" max="8706" width="9.85546875" customWidth="1"/>
    <col min="8961" max="8961" width="3.140625" customWidth="1"/>
    <col min="8962" max="8962" width="9.85546875" customWidth="1"/>
    <col min="9217" max="9217" width="3.140625" customWidth="1"/>
    <col min="9218" max="9218" width="9.85546875" customWidth="1"/>
    <col min="9473" max="9473" width="3.140625" customWidth="1"/>
    <col min="9474" max="9474" width="9.85546875" customWidth="1"/>
    <col min="9729" max="9729" width="3.140625" customWidth="1"/>
    <col min="9730" max="9730" width="9.85546875" customWidth="1"/>
    <col min="9985" max="9985" width="3.140625" customWidth="1"/>
    <col min="9986" max="9986" width="9.85546875" customWidth="1"/>
    <col min="10241" max="10241" width="3.140625" customWidth="1"/>
    <col min="10242" max="10242" width="9.85546875" customWidth="1"/>
    <col min="10497" max="10497" width="3.140625" customWidth="1"/>
    <col min="10498" max="10498" width="9.85546875" customWidth="1"/>
    <col min="10753" max="10753" width="3.140625" customWidth="1"/>
    <col min="10754" max="10754" width="9.85546875" customWidth="1"/>
    <col min="11009" max="11009" width="3.140625" customWidth="1"/>
    <col min="11010" max="11010" width="9.85546875" customWidth="1"/>
    <col min="11265" max="11265" width="3.140625" customWidth="1"/>
    <col min="11266" max="11266" width="9.85546875" customWidth="1"/>
    <col min="11521" max="11521" width="3.140625" customWidth="1"/>
    <col min="11522" max="11522" width="9.85546875" customWidth="1"/>
    <col min="11777" max="11777" width="3.140625" customWidth="1"/>
    <col min="11778" max="11778" width="9.85546875" customWidth="1"/>
    <col min="12033" max="12033" width="3.140625" customWidth="1"/>
    <col min="12034" max="12034" width="9.85546875" customWidth="1"/>
    <col min="12289" max="12289" width="3.140625" customWidth="1"/>
    <col min="12290" max="12290" width="9.85546875" customWidth="1"/>
    <col min="12545" max="12545" width="3.140625" customWidth="1"/>
    <col min="12546" max="12546" width="9.85546875" customWidth="1"/>
    <col min="12801" max="12801" width="3.140625" customWidth="1"/>
    <col min="12802" max="12802" width="9.85546875" customWidth="1"/>
    <col min="13057" max="13057" width="3.140625" customWidth="1"/>
    <col min="13058" max="13058" width="9.85546875" customWidth="1"/>
    <col min="13313" max="13313" width="3.140625" customWidth="1"/>
    <col min="13314" max="13314" width="9.85546875" customWidth="1"/>
    <col min="13569" max="13569" width="3.140625" customWidth="1"/>
    <col min="13570" max="13570" width="9.85546875" customWidth="1"/>
    <col min="13825" max="13825" width="3.140625" customWidth="1"/>
    <col min="13826" max="13826" width="9.85546875" customWidth="1"/>
    <col min="14081" max="14081" width="3.140625" customWidth="1"/>
    <col min="14082" max="14082" width="9.85546875" customWidth="1"/>
    <col min="14337" max="14337" width="3.140625" customWidth="1"/>
    <col min="14338" max="14338" width="9.85546875" customWidth="1"/>
    <col min="14593" max="14593" width="3.140625" customWidth="1"/>
    <col min="14594" max="14594" width="9.85546875" customWidth="1"/>
    <col min="14849" max="14849" width="3.140625" customWidth="1"/>
    <col min="14850" max="14850" width="9.85546875" customWidth="1"/>
    <col min="15105" max="15105" width="3.140625" customWidth="1"/>
    <col min="15106" max="15106" width="9.85546875" customWidth="1"/>
    <col min="15361" max="15361" width="3.140625" customWidth="1"/>
    <col min="15362" max="15362" width="9.85546875" customWidth="1"/>
    <col min="15617" max="15617" width="3.140625" customWidth="1"/>
    <col min="15618" max="15618" width="9.85546875" customWidth="1"/>
    <col min="15873" max="15873" width="3.140625" customWidth="1"/>
    <col min="15874" max="15874" width="9.85546875" customWidth="1"/>
    <col min="16129" max="16129" width="3.140625" customWidth="1"/>
    <col min="16130" max="16130" width="9.85546875" customWidth="1"/>
  </cols>
  <sheetData>
    <row r="1" spans="2:16" ht="15.75" thickBot="1"/>
    <row r="2" spans="2:16">
      <c r="B2" s="931" t="s">
        <v>327</v>
      </c>
      <c r="C2" s="932"/>
      <c r="D2" s="933"/>
      <c r="E2" s="932"/>
      <c r="F2" s="932"/>
      <c r="G2" s="932"/>
      <c r="H2" s="932"/>
      <c r="I2" s="932"/>
      <c r="J2" s="932"/>
      <c r="K2" s="932"/>
      <c r="L2" s="932"/>
      <c r="M2" s="932"/>
      <c r="N2" s="932"/>
      <c r="O2" s="932"/>
      <c r="P2" s="934"/>
    </row>
    <row r="3" spans="2:16">
      <c r="B3" s="155" t="s">
        <v>328</v>
      </c>
      <c r="C3" s="939" t="s">
        <v>329</v>
      </c>
      <c r="D3" s="940"/>
      <c r="E3" s="939" t="s">
        <v>330</v>
      </c>
      <c r="F3" s="941"/>
      <c r="G3" s="941"/>
      <c r="H3" s="941"/>
      <c r="I3" s="941"/>
      <c r="J3" s="941"/>
      <c r="K3" s="940"/>
      <c r="L3" s="942" t="s">
        <v>331</v>
      </c>
      <c r="M3" s="942" t="s">
        <v>332</v>
      </c>
      <c r="N3" s="939" t="s">
        <v>333</v>
      </c>
      <c r="O3" s="940"/>
      <c r="P3" s="944" t="s">
        <v>334</v>
      </c>
    </row>
    <row r="4" spans="2:16">
      <c r="B4" s="156" t="s">
        <v>335</v>
      </c>
      <c r="C4" s="157" t="s">
        <v>336</v>
      </c>
      <c r="D4" s="157" t="s">
        <v>337</v>
      </c>
      <c r="E4" s="157" t="s">
        <v>338</v>
      </c>
      <c r="F4" s="157" t="s">
        <v>339</v>
      </c>
      <c r="G4" s="157" t="s">
        <v>340</v>
      </c>
      <c r="H4" s="157" t="s">
        <v>341</v>
      </c>
      <c r="I4" s="157" t="s">
        <v>342</v>
      </c>
      <c r="J4" s="157" t="s">
        <v>343</v>
      </c>
      <c r="K4" s="157" t="s">
        <v>344</v>
      </c>
      <c r="L4" s="943"/>
      <c r="M4" s="943"/>
      <c r="N4" s="157" t="s">
        <v>345</v>
      </c>
      <c r="O4" s="157" t="s">
        <v>346</v>
      </c>
      <c r="P4" s="945"/>
    </row>
    <row r="5" spans="2:16">
      <c r="B5" s="158">
        <f>MAX(B32,B59,B86,B113,B140)</f>
        <v>43678</v>
      </c>
      <c r="C5" s="159">
        <f>SUMIF($B$32:$B$157,$B5,C$32:C$157)</f>
        <v>0</v>
      </c>
      <c r="D5" s="159">
        <f>SUMIF($B$32:$B$157,$B5,D$32:D$157)</f>
        <v>0</v>
      </c>
      <c r="E5" s="160">
        <f>SUM(F5:K5)/COUNT(F5:K5)</f>
        <v>0</v>
      </c>
      <c r="F5" s="159">
        <f t="shared" ref="F5:P5" si="0">SUMIF($B$32:$B$157,$B5,F$32:F$157)</f>
        <v>0</v>
      </c>
      <c r="G5" s="159">
        <f t="shared" si="0"/>
        <v>0</v>
      </c>
      <c r="H5" s="159">
        <f t="shared" si="0"/>
        <v>0</v>
      </c>
      <c r="I5" s="159">
        <f t="shared" si="0"/>
        <v>0</v>
      </c>
      <c r="J5" s="159">
        <f t="shared" si="0"/>
        <v>0</v>
      </c>
      <c r="K5" s="159">
        <f t="shared" si="0"/>
        <v>0</v>
      </c>
      <c r="L5" s="161">
        <f t="shared" si="0"/>
        <v>0</v>
      </c>
      <c r="M5" s="161">
        <f t="shared" si="0"/>
        <v>0</v>
      </c>
      <c r="N5" s="161">
        <f t="shared" si="0"/>
        <v>0</v>
      </c>
      <c r="O5" s="161">
        <f t="shared" si="0"/>
        <v>0</v>
      </c>
      <c r="P5" s="162">
        <f t="shared" si="0"/>
        <v>0</v>
      </c>
    </row>
    <row r="6" spans="2:16">
      <c r="B6" s="163">
        <f>EDATE(B5,-1)</f>
        <v>43647</v>
      </c>
      <c r="C6" s="159">
        <f t="shared" ref="C6:P16" si="1">SUMIF($B$32:$B$157,$B6,C$32:C$157)</f>
        <v>0</v>
      </c>
      <c r="D6" s="159">
        <f t="shared" si="1"/>
        <v>0</v>
      </c>
      <c r="E6" s="160">
        <f t="shared" ref="E6:E16" si="2">SUM(F6:K6)/COUNT(F6:K6)</f>
        <v>0</v>
      </c>
      <c r="F6" s="159">
        <f t="shared" si="1"/>
        <v>0</v>
      </c>
      <c r="G6" s="159">
        <f t="shared" si="1"/>
        <v>0</v>
      </c>
      <c r="H6" s="159">
        <f t="shared" si="1"/>
        <v>0</v>
      </c>
      <c r="I6" s="159">
        <f t="shared" si="1"/>
        <v>0</v>
      </c>
      <c r="J6" s="159">
        <f t="shared" si="1"/>
        <v>0</v>
      </c>
      <c r="K6" s="159">
        <f t="shared" si="1"/>
        <v>0</v>
      </c>
      <c r="L6" s="161">
        <f t="shared" si="1"/>
        <v>0</v>
      </c>
      <c r="M6" s="161">
        <f t="shared" si="1"/>
        <v>0</v>
      </c>
      <c r="N6" s="161">
        <f t="shared" si="1"/>
        <v>0</v>
      </c>
      <c r="O6" s="161">
        <f t="shared" si="1"/>
        <v>0</v>
      </c>
      <c r="P6" s="162">
        <f t="shared" si="1"/>
        <v>0</v>
      </c>
    </row>
    <row r="7" spans="2:16">
      <c r="B7" s="163">
        <f t="shared" ref="B7:B16" si="3">EDATE(B6,-1)</f>
        <v>43617</v>
      </c>
      <c r="C7" s="159">
        <f t="shared" si="1"/>
        <v>0</v>
      </c>
      <c r="D7" s="159">
        <f t="shared" si="1"/>
        <v>0</v>
      </c>
      <c r="E7" s="160">
        <f t="shared" si="2"/>
        <v>0</v>
      </c>
      <c r="F7" s="159">
        <f t="shared" si="1"/>
        <v>0</v>
      </c>
      <c r="G7" s="159">
        <f t="shared" si="1"/>
        <v>0</v>
      </c>
      <c r="H7" s="159">
        <f t="shared" si="1"/>
        <v>0</v>
      </c>
      <c r="I7" s="159">
        <f t="shared" si="1"/>
        <v>0</v>
      </c>
      <c r="J7" s="159">
        <f t="shared" si="1"/>
        <v>0</v>
      </c>
      <c r="K7" s="159">
        <f t="shared" si="1"/>
        <v>0</v>
      </c>
      <c r="L7" s="161">
        <f t="shared" si="1"/>
        <v>0</v>
      </c>
      <c r="M7" s="161">
        <f t="shared" si="1"/>
        <v>0</v>
      </c>
      <c r="N7" s="161">
        <f t="shared" si="1"/>
        <v>0</v>
      </c>
      <c r="O7" s="161">
        <f t="shared" si="1"/>
        <v>0</v>
      </c>
      <c r="P7" s="162">
        <f t="shared" si="1"/>
        <v>0</v>
      </c>
    </row>
    <row r="8" spans="2:16">
      <c r="B8" s="163">
        <f t="shared" si="3"/>
        <v>43586</v>
      </c>
      <c r="C8" s="159">
        <f t="shared" si="1"/>
        <v>0</v>
      </c>
      <c r="D8" s="159">
        <f t="shared" si="1"/>
        <v>0</v>
      </c>
      <c r="E8" s="160">
        <f t="shared" si="2"/>
        <v>0</v>
      </c>
      <c r="F8" s="159">
        <f t="shared" si="1"/>
        <v>0</v>
      </c>
      <c r="G8" s="159">
        <f t="shared" si="1"/>
        <v>0</v>
      </c>
      <c r="H8" s="159">
        <f t="shared" si="1"/>
        <v>0</v>
      </c>
      <c r="I8" s="159">
        <f t="shared" si="1"/>
        <v>0</v>
      </c>
      <c r="J8" s="159">
        <f t="shared" si="1"/>
        <v>0</v>
      </c>
      <c r="K8" s="159">
        <f t="shared" si="1"/>
        <v>0</v>
      </c>
      <c r="L8" s="161">
        <f t="shared" si="1"/>
        <v>0</v>
      </c>
      <c r="M8" s="161">
        <f t="shared" si="1"/>
        <v>0</v>
      </c>
      <c r="N8" s="161">
        <f t="shared" si="1"/>
        <v>0</v>
      </c>
      <c r="O8" s="161">
        <f t="shared" si="1"/>
        <v>0</v>
      </c>
      <c r="P8" s="162">
        <f t="shared" si="1"/>
        <v>0</v>
      </c>
    </row>
    <row r="9" spans="2:16">
      <c r="B9" s="163">
        <f t="shared" si="3"/>
        <v>43556</v>
      </c>
      <c r="C9" s="159">
        <f t="shared" si="1"/>
        <v>0</v>
      </c>
      <c r="D9" s="159">
        <f t="shared" si="1"/>
        <v>0</v>
      </c>
      <c r="E9" s="160">
        <f t="shared" si="2"/>
        <v>0</v>
      </c>
      <c r="F9" s="159">
        <f t="shared" si="1"/>
        <v>0</v>
      </c>
      <c r="G9" s="159">
        <f t="shared" si="1"/>
        <v>0</v>
      </c>
      <c r="H9" s="159">
        <f t="shared" si="1"/>
        <v>0</v>
      </c>
      <c r="I9" s="159">
        <f t="shared" si="1"/>
        <v>0</v>
      </c>
      <c r="J9" s="159">
        <f t="shared" si="1"/>
        <v>0</v>
      </c>
      <c r="K9" s="159">
        <f t="shared" si="1"/>
        <v>0</v>
      </c>
      <c r="L9" s="161">
        <f t="shared" si="1"/>
        <v>0</v>
      </c>
      <c r="M9" s="161">
        <f t="shared" si="1"/>
        <v>0</v>
      </c>
      <c r="N9" s="161">
        <f t="shared" si="1"/>
        <v>0</v>
      </c>
      <c r="O9" s="161">
        <f t="shared" si="1"/>
        <v>0</v>
      </c>
      <c r="P9" s="162">
        <f t="shared" si="1"/>
        <v>0</v>
      </c>
    </row>
    <row r="10" spans="2:16">
      <c r="B10" s="163">
        <f t="shared" si="3"/>
        <v>43525</v>
      </c>
      <c r="C10" s="159">
        <f t="shared" si="1"/>
        <v>0</v>
      </c>
      <c r="D10" s="159">
        <f t="shared" si="1"/>
        <v>0</v>
      </c>
      <c r="E10" s="160">
        <f t="shared" si="2"/>
        <v>0</v>
      </c>
      <c r="F10" s="159">
        <f t="shared" si="1"/>
        <v>0</v>
      </c>
      <c r="G10" s="159">
        <f t="shared" si="1"/>
        <v>0</v>
      </c>
      <c r="H10" s="159">
        <f t="shared" si="1"/>
        <v>0</v>
      </c>
      <c r="I10" s="159">
        <f t="shared" si="1"/>
        <v>0</v>
      </c>
      <c r="J10" s="159">
        <f t="shared" si="1"/>
        <v>0</v>
      </c>
      <c r="K10" s="159">
        <f t="shared" si="1"/>
        <v>0</v>
      </c>
      <c r="L10" s="161">
        <f t="shared" si="1"/>
        <v>0</v>
      </c>
      <c r="M10" s="161">
        <f t="shared" si="1"/>
        <v>0</v>
      </c>
      <c r="N10" s="161">
        <f t="shared" si="1"/>
        <v>0</v>
      </c>
      <c r="O10" s="161">
        <f t="shared" si="1"/>
        <v>0</v>
      </c>
      <c r="P10" s="162">
        <f t="shared" si="1"/>
        <v>0</v>
      </c>
    </row>
    <row r="11" spans="2:16">
      <c r="B11" s="163">
        <f t="shared" si="3"/>
        <v>43497</v>
      </c>
      <c r="C11" s="159">
        <f t="shared" si="1"/>
        <v>0</v>
      </c>
      <c r="D11" s="159">
        <f t="shared" si="1"/>
        <v>0</v>
      </c>
      <c r="E11" s="160">
        <f t="shared" si="2"/>
        <v>0</v>
      </c>
      <c r="F11" s="159">
        <f t="shared" si="1"/>
        <v>0</v>
      </c>
      <c r="G11" s="159">
        <f t="shared" si="1"/>
        <v>0</v>
      </c>
      <c r="H11" s="159">
        <f t="shared" si="1"/>
        <v>0</v>
      </c>
      <c r="I11" s="159">
        <f t="shared" si="1"/>
        <v>0</v>
      </c>
      <c r="J11" s="159">
        <f t="shared" si="1"/>
        <v>0</v>
      </c>
      <c r="K11" s="159">
        <f t="shared" si="1"/>
        <v>0</v>
      </c>
      <c r="L11" s="161">
        <f t="shared" si="1"/>
        <v>0</v>
      </c>
      <c r="M11" s="161">
        <f t="shared" si="1"/>
        <v>0</v>
      </c>
      <c r="N11" s="161">
        <f t="shared" si="1"/>
        <v>0</v>
      </c>
      <c r="O11" s="161">
        <f t="shared" si="1"/>
        <v>0</v>
      </c>
      <c r="P11" s="162">
        <f t="shared" si="1"/>
        <v>0</v>
      </c>
    </row>
    <row r="12" spans="2:16">
      <c r="B12" s="163">
        <f t="shared" si="3"/>
        <v>43466</v>
      </c>
      <c r="C12" s="159">
        <f t="shared" si="1"/>
        <v>0</v>
      </c>
      <c r="D12" s="159">
        <f t="shared" si="1"/>
        <v>0</v>
      </c>
      <c r="E12" s="160">
        <f t="shared" si="2"/>
        <v>0</v>
      </c>
      <c r="F12" s="159">
        <f t="shared" si="1"/>
        <v>0</v>
      </c>
      <c r="G12" s="159">
        <f t="shared" si="1"/>
        <v>0</v>
      </c>
      <c r="H12" s="159">
        <f t="shared" si="1"/>
        <v>0</v>
      </c>
      <c r="I12" s="159">
        <f t="shared" si="1"/>
        <v>0</v>
      </c>
      <c r="J12" s="159">
        <f t="shared" si="1"/>
        <v>0</v>
      </c>
      <c r="K12" s="159">
        <f t="shared" si="1"/>
        <v>0</v>
      </c>
      <c r="L12" s="161">
        <f t="shared" si="1"/>
        <v>0</v>
      </c>
      <c r="M12" s="161">
        <f t="shared" si="1"/>
        <v>0</v>
      </c>
      <c r="N12" s="161">
        <f t="shared" si="1"/>
        <v>0</v>
      </c>
      <c r="O12" s="161">
        <f t="shared" si="1"/>
        <v>0</v>
      </c>
      <c r="P12" s="162">
        <f t="shared" si="1"/>
        <v>0</v>
      </c>
    </row>
    <row r="13" spans="2:16">
      <c r="B13" s="163">
        <f t="shared" si="3"/>
        <v>43435</v>
      </c>
      <c r="C13" s="159">
        <f t="shared" si="1"/>
        <v>0</v>
      </c>
      <c r="D13" s="159">
        <f t="shared" si="1"/>
        <v>0</v>
      </c>
      <c r="E13" s="160">
        <f t="shared" si="2"/>
        <v>0</v>
      </c>
      <c r="F13" s="159">
        <f t="shared" si="1"/>
        <v>0</v>
      </c>
      <c r="G13" s="159">
        <f t="shared" si="1"/>
        <v>0</v>
      </c>
      <c r="H13" s="159">
        <f t="shared" si="1"/>
        <v>0</v>
      </c>
      <c r="I13" s="159">
        <f t="shared" si="1"/>
        <v>0</v>
      </c>
      <c r="J13" s="159">
        <f t="shared" si="1"/>
        <v>0</v>
      </c>
      <c r="K13" s="159">
        <f t="shared" si="1"/>
        <v>0</v>
      </c>
      <c r="L13" s="161">
        <f t="shared" si="1"/>
        <v>0</v>
      </c>
      <c r="M13" s="161">
        <f t="shared" si="1"/>
        <v>0</v>
      </c>
      <c r="N13" s="161">
        <f t="shared" si="1"/>
        <v>0</v>
      </c>
      <c r="O13" s="161">
        <f t="shared" si="1"/>
        <v>0</v>
      </c>
      <c r="P13" s="162">
        <f t="shared" si="1"/>
        <v>0</v>
      </c>
    </row>
    <row r="14" spans="2:16">
      <c r="B14" s="163">
        <f t="shared" si="3"/>
        <v>43405</v>
      </c>
      <c r="C14" s="159">
        <f t="shared" si="1"/>
        <v>0</v>
      </c>
      <c r="D14" s="159">
        <f t="shared" si="1"/>
        <v>0</v>
      </c>
      <c r="E14" s="160">
        <f t="shared" si="2"/>
        <v>0</v>
      </c>
      <c r="F14" s="159">
        <f t="shared" si="1"/>
        <v>0</v>
      </c>
      <c r="G14" s="159">
        <f t="shared" si="1"/>
        <v>0</v>
      </c>
      <c r="H14" s="159">
        <f t="shared" si="1"/>
        <v>0</v>
      </c>
      <c r="I14" s="159">
        <f t="shared" si="1"/>
        <v>0</v>
      </c>
      <c r="J14" s="159">
        <f t="shared" si="1"/>
        <v>0</v>
      </c>
      <c r="K14" s="159">
        <f t="shared" si="1"/>
        <v>0</v>
      </c>
      <c r="L14" s="161">
        <f t="shared" si="1"/>
        <v>0</v>
      </c>
      <c r="M14" s="161">
        <f t="shared" si="1"/>
        <v>0</v>
      </c>
      <c r="N14" s="161">
        <f t="shared" si="1"/>
        <v>0</v>
      </c>
      <c r="O14" s="161">
        <f t="shared" si="1"/>
        <v>0</v>
      </c>
      <c r="P14" s="162">
        <f t="shared" si="1"/>
        <v>0</v>
      </c>
    </row>
    <row r="15" spans="2:16">
      <c r="B15" s="163">
        <f t="shared" si="3"/>
        <v>43374</v>
      </c>
      <c r="C15" s="159">
        <f t="shared" si="1"/>
        <v>0</v>
      </c>
      <c r="D15" s="159">
        <f t="shared" si="1"/>
        <v>0</v>
      </c>
      <c r="E15" s="160">
        <f t="shared" si="2"/>
        <v>0</v>
      </c>
      <c r="F15" s="159">
        <f t="shared" si="1"/>
        <v>0</v>
      </c>
      <c r="G15" s="159">
        <f t="shared" si="1"/>
        <v>0</v>
      </c>
      <c r="H15" s="159">
        <f t="shared" si="1"/>
        <v>0</v>
      </c>
      <c r="I15" s="159">
        <f t="shared" si="1"/>
        <v>0</v>
      </c>
      <c r="J15" s="159">
        <f t="shared" si="1"/>
        <v>0</v>
      </c>
      <c r="K15" s="159">
        <f t="shared" si="1"/>
        <v>0</v>
      </c>
      <c r="L15" s="161">
        <f t="shared" si="1"/>
        <v>0</v>
      </c>
      <c r="M15" s="161">
        <f t="shared" si="1"/>
        <v>0</v>
      </c>
      <c r="N15" s="161">
        <f t="shared" si="1"/>
        <v>0</v>
      </c>
      <c r="O15" s="161">
        <f t="shared" si="1"/>
        <v>0</v>
      </c>
      <c r="P15" s="162">
        <f t="shared" si="1"/>
        <v>0</v>
      </c>
    </row>
    <row r="16" spans="2:16">
      <c r="B16" s="163">
        <f t="shared" si="3"/>
        <v>43344</v>
      </c>
      <c r="C16" s="159">
        <f t="shared" si="1"/>
        <v>0</v>
      </c>
      <c r="D16" s="159">
        <f t="shared" si="1"/>
        <v>0</v>
      </c>
      <c r="E16" s="160">
        <f t="shared" si="2"/>
        <v>0</v>
      </c>
      <c r="F16" s="159">
        <f t="shared" si="1"/>
        <v>0</v>
      </c>
      <c r="G16" s="159">
        <f t="shared" si="1"/>
        <v>0</v>
      </c>
      <c r="H16" s="159">
        <f t="shared" si="1"/>
        <v>0</v>
      </c>
      <c r="I16" s="159">
        <f t="shared" si="1"/>
        <v>0</v>
      </c>
      <c r="J16" s="159">
        <f t="shared" si="1"/>
        <v>0</v>
      </c>
      <c r="K16" s="159">
        <f t="shared" si="1"/>
        <v>0</v>
      </c>
      <c r="L16" s="161">
        <f t="shared" si="1"/>
        <v>0</v>
      </c>
      <c r="M16" s="161">
        <f t="shared" si="1"/>
        <v>0</v>
      </c>
      <c r="N16" s="161">
        <f t="shared" si="1"/>
        <v>0</v>
      </c>
      <c r="O16" s="161">
        <f t="shared" si="1"/>
        <v>0</v>
      </c>
      <c r="P16" s="162">
        <f t="shared" si="1"/>
        <v>0</v>
      </c>
    </row>
    <row r="17" spans="2:16">
      <c r="B17" s="164" t="s">
        <v>347</v>
      </c>
      <c r="C17" s="924">
        <f>D22-D20+C20</f>
        <v>0</v>
      </c>
      <c r="D17" s="925"/>
      <c r="E17" s="165"/>
      <c r="F17" s="165"/>
      <c r="G17" s="165"/>
      <c r="H17" s="165"/>
      <c r="I17" s="165"/>
      <c r="J17" s="165"/>
      <c r="K17" s="165"/>
      <c r="L17" s="165"/>
      <c r="M17" s="165"/>
      <c r="N17" s="166"/>
      <c r="O17" s="166"/>
      <c r="P17" s="167"/>
    </row>
    <row r="18" spans="2:16" ht="24">
      <c r="B18" s="168" t="s">
        <v>348</v>
      </c>
      <c r="C18" s="169">
        <f>SUM(C5:C16)</f>
        <v>0</v>
      </c>
      <c r="D18" s="169">
        <f>SUM(D5:D16)</f>
        <v>0</v>
      </c>
      <c r="E18" s="170"/>
      <c r="F18" s="170"/>
      <c r="G18" s="170"/>
      <c r="H18" s="170"/>
      <c r="I18" s="170"/>
      <c r="J18" s="170"/>
      <c r="K18" s="170"/>
      <c r="L18" s="170"/>
      <c r="M18" s="170"/>
      <c r="N18" s="171"/>
      <c r="O18" s="171"/>
      <c r="P18" s="172"/>
    </row>
    <row r="19" spans="2:16">
      <c r="B19" s="156" t="s">
        <v>11</v>
      </c>
      <c r="C19" s="169">
        <f>+C46+C73+C100+C127+C154</f>
        <v>0</v>
      </c>
      <c r="D19" s="169">
        <f>+D46+D73+D100+D127+D154</f>
        <v>0</v>
      </c>
      <c r="E19" s="170"/>
      <c r="F19" s="170"/>
      <c r="G19" s="170"/>
      <c r="H19" s="170"/>
      <c r="I19" s="170"/>
      <c r="J19" s="170"/>
      <c r="K19" s="170"/>
      <c r="L19" s="170"/>
      <c r="M19" s="170"/>
      <c r="N19" s="171"/>
      <c r="O19" s="171"/>
      <c r="P19" s="172"/>
    </row>
    <row r="20" spans="2:16">
      <c r="B20" s="156" t="s">
        <v>20</v>
      </c>
      <c r="C20" s="169">
        <f>C18+C19</f>
        <v>0</v>
      </c>
      <c r="D20" s="169">
        <f>D18+D19</f>
        <v>0</v>
      </c>
      <c r="E20" s="170"/>
      <c r="F20" s="170"/>
      <c r="G20" s="170"/>
      <c r="H20" s="170"/>
      <c r="I20" s="170"/>
      <c r="J20" s="170"/>
      <c r="K20" s="170"/>
      <c r="L20" s="170"/>
      <c r="M20" s="170"/>
      <c r="N20" s="173">
        <f>SUM(N5:N16)</f>
        <v>0</v>
      </c>
      <c r="O20" s="173">
        <f t="shared" ref="O20:P20" si="4">SUM(O5:O16)</f>
        <v>0</v>
      </c>
      <c r="P20" s="174">
        <f t="shared" si="4"/>
        <v>0</v>
      </c>
    </row>
    <row r="21" spans="2:16">
      <c r="B21" s="175" t="s">
        <v>143</v>
      </c>
      <c r="C21" s="176">
        <f>+AVERAGE(C5:C16)</f>
        <v>0</v>
      </c>
      <c r="D21" s="176">
        <f>+AVERAGE(D5:D16)</f>
        <v>0</v>
      </c>
      <c r="E21" s="176">
        <f>AVERAGE(F5:K16)</f>
        <v>0</v>
      </c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7"/>
    </row>
    <row r="22" spans="2:16" ht="15.75" thickBot="1">
      <c r="B22" s="926" t="s">
        <v>349</v>
      </c>
      <c r="C22" s="927"/>
      <c r="D22" s="178">
        <f>+D49+D76+D103+D130+D157</f>
        <v>0</v>
      </c>
      <c r="E22" s="928"/>
      <c r="F22" s="929"/>
      <c r="G22" s="930"/>
      <c r="H22" s="179"/>
      <c r="I22" s="179"/>
      <c r="J22" s="179"/>
      <c r="K22" s="179"/>
      <c r="L22" s="179"/>
      <c r="M22" s="179"/>
      <c r="N22" s="179"/>
      <c r="O22" s="179"/>
      <c r="P22" s="180"/>
    </row>
    <row r="23" spans="2:16" ht="15.75" thickBot="1"/>
    <row r="24" spans="2:16">
      <c r="B24" s="931" t="s">
        <v>350</v>
      </c>
      <c r="C24" s="932"/>
      <c r="D24" s="933"/>
      <c r="E24" s="932"/>
      <c r="F24" s="932"/>
      <c r="G24" s="932"/>
      <c r="H24" s="932"/>
      <c r="I24" s="932"/>
      <c r="J24" s="932"/>
      <c r="K24" s="932"/>
      <c r="L24" s="932"/>
      <c r="M24" s="932"/>
      <c r="N24" s="932"/>
      <c r="O24" s="932"/>
      <c r="P24" s="934"/>
    </row>
    <row r="25" spans="2:16">
      <c r="B25" s="935" t="s">
        <v>351</v>
      </c>
      <c r="C25" s="936"/>
      <c r="D25" s="937"/>
      <c r="E25" s="936"/>
      <c r="F25" s="936"/>
      <c r="G25" s="936"/>
      <c r="H25" s="936"/>
      <c r="I25" s="936"/>
      <c r="J25" s="936"/>
      <c r="K25" s="936"/>
      <c r="L25" s="936"/>
      <c r="M25" s="936"/>
      <c r="N25" s="936"/>
      <c r="O25" s="936"/>
      <c r="P25" s="938"/>
    </row>
    <row r="26" spans="2:16">
      <c r="B26" s="946" t="s">
        <v>352</v>
      </c>
      <c r="C26" s="947"/>
      <c r="D26" s="563"/>
      <c r="E26" s="563"/>
      <c r="F26" s="563"/>
      <c r="G26" s="563"/>
      <c r="H26" s="564"/>
      <c r="I26" s="950" t="s">
        <v>353</v>
      </c>
      <c r="J26" s="947"/>
      <c r="K26" s="960"/>
      <c r="L26" s="960"/>
      <c r="M26" s="960"/>
      <c r="N26" s="960"/>
      <c r="O26" s="960"/>
      <c r="P26" s="961"/>
    </row>
    <row r="27" spans="2:16">
      <c r="B27" s="946" t="s">
        <v>354</v>
      </c>
      <c r="C27" s="947"/>
      <c r="D27" s="948"/>
      <c r="E27" s="948"/>
      <c r="F27" s="948"/>
      <c r="G27" s="948"/>
      <c r="H27" s="949"/>
      <c r="I27" s="950" t="s">
        <v>355</v>
      </c>
      <c r="J27" s="947"/>
      <c r="K27" s="960"/>
      <c r="L27" s="960"/>
      <c r="M27" s="960"/>
      <c r="N27" s="960"/>
      <c r="O27" s="960"/>
      <c r="P27" s="961"/>
    </row>
    <row r="28" spans="2:16">
      <c r="B28" s="946" t="s">
        <v>356</v>
      </c>
      <c r="C28" s="947"/>
      <c r="D28" s="948"/>
      <c r="E28" s="948"/>
      <c r="F28" s="948"/>
      <c r="G28" s="948"/>
      <c r="H28" s="949"/>
      <c r="I28" s="950" t="s">
        <v>357</v>
      </c>
      <c r="J28" s="947"/>
      <c r="K28" s="951"/>
      <c r="L28" s="951"/>
      <c r="M28" s="951"/>
      <c r="N28" s="951"/>
      <c r="O28" s="951"/>
      <c r="P28" s="952"/>
    </row>
    <row r="29" spans="2:16">
      <c r="B29" s="953" t="s">
        <v>358</v>
      </c>
      <c r="C29" s="954"/>
      <c r="D29" s="955"/>
      <c r="E29" s="956"/>
      <c r="F29" s="956"/>
      <c r="G29" s="956"/>
      <c r="H29" s="957"/>
      <c r="I29" s="958"/>
      <c r="J29" s="949"/>
      <c r="K29" s="958"/>
      <c r="L29" s="948"/>
      <c r="M29" s="948"/>
      <c r="N29" s="948"/>
      <c r="O29" s="948"/>
      <c r="P29" s="959"/>
    </row>
    <row r="30" spans="2:16">
      <c r="B30" s="155" t="s">
        <v>328</v>
      </c>
      <c r="C30" s="939" t="s">
        <v>329</v>
      </c>
      <c r="D30" s="940"/>
      <c r="E30" s="939" t="s">
        <v>330</v>
      </c>
      <c r="F30" s="941"/>
      <c r="G30" s="941"/>
      <c r="H30" s="941"/>
      <c r="I30" s="941"/>
      <c r="J30" s="941"/>
      <c r="K30" s="940"/>
      <c r="L30" s="942" t="s">
        <v>331</v>
      </c>
      <c r="M30" s="942" t="s">
        <v>332</v>
      </c>
      <c r="N30" s="939" t="s">
        <v>333</v>
      </c>
      <c r="O30" s="940"/>
      <c r="P30" s="944" t="s">
        <v>334</v>
      </c>
    </row>
    <row r="31" spans="2:16">
      <c r="B31" s="156" t="s">
        <v>335</v>
      </c>
      <c r="C31" s="157" t="s">
        <v>336</v>
      </c>
      <c r="D31" s="157" t="s">
        <v>337</v>
      </c>
      <c r="E31" s="157" t="s">
        <v>338</v>
      </c>
      <c r="F31" s="157" t="s">
        <v>339</v>
      </c>
      <c r="G31" s="157" t="s">
        <v>340</v>
      </c>
      <c r="H31" s="157" t="s">
        <v>341</v>
      </c>
      <c r="I31" s="157" t="s">
        <v>342</v>
      </c>
      <c r="J31" s="157" t="s">
        <v>343</v>
      </c>
      <c r="K31" s="157" t="s">
        <v>344</v>
      </c>
      <c r="L31" s="943"/>
      <c r="M31" s="943"/>
      <c r="N31" s="157" t="s">
        <v>345</v>
      </c>
      <c r="O31" s="157" t="s">
        <v>346</v>
      </c>
      <c r="P31" s="945"/>
    </row>
    <row r="32" spans="2:16">
      <c r="B32" s="158">
        <v>43678</v>
      </c>
      <c r="C32" s="183"/>
      <c r="D32" s="183"/>
      <c r="E32" s="160" t="e">
        <f>SUM(F32:K32)/COUNT(F32:K32)</f>
        <v>#DIV/0!</v>
      </c>
      <c r="F32" s="184"/>
      <c r="G32" s="184"/>
      <c r="H32" s="184"/>
      <c r="I32" s="184"/>
      <c r="J32" s="184"/>
      <c r="K32" s="184"/>
      <c r="L32" s="185"/>
      <c r="M32" s="185"/>
      <c r="N32" s="186"/>
      <c r="O32" s="186"/>
      <c r="P32" s="167"/>
    </row>
    <row r="33" spans="2:16">
      <c r="B33" s="163">
        <f>EDATE(B32,-1)</f>
        <v>43647</v>
      </c>
      <c r="C33" s="183"/>
      <c r="D33" s="183"/>
      <c r="E33" s="160" t="e">
        <f t="shared" ref="E33:E43" si="5">SUM(F33:K33)/COUNT(F33:K33)</f>
        <v>#DIV/0!</v>
      </c>
      <c r="F33" s="184"/>
      <c r="G33" s="184"/>
      <c r="H33" s="184"/>
      <c r="I33" s="184"/>
      <c r="J33" s="184"/>
      <c r="K33" s="184"/>
      <c r="L33" s="185"/>
      <c r="M33" s="185"/>
      <c r="N33" s="186"/>
      <c r="O33" s="186"/>
      <c r="P33" s="167"/>
    </row>
    <row r="34" spans="2:16">
      <c r="B34" s="163">
        <f t="shared" ref="B34:B43" si="6">EDATE(B33,-1)</f>
        <v>43617</v>
      </c>
      <c r="C34" s="183"/>
      <c r="D34" s="183"/>
      <c r="E34" s="160" t="e">
        <f t="shared" si="5"/>
        <v>#DIV/0!</v>
      </c>
      <c r="F34" s="184"/>
      <c r="G34" s="184"/>
      <c r="H34" s="184"/>
      <c r="I34" s="184"/>
      <c r="J34" s="184"/>
      <c r="K34" s="184"/>
      <c r="L34" s="185"/>
      <c r="M34" s="185"/>
      <c r="N34" s="186"/>
      <c r="O34" s="186"/>
      <c r="P34" s="167"/>
    </row>
    <row r="35" spans="2:16">
      <c r="B35" s="163">
        <f t="shared" si="6"/>
        <v>43586</v>
      </c>
      <c r="C35" s="183"/>
      <c r="D35" s="183"/>
      <c r="E35" s="160" t="e">
        <f t="shared" si="5"/>
        <v>#DIV/0!</v>
      </c>
      <c r="F35" s="184"/>
      <c r="G35" s="184"/>
      <c r="H35" s="184"/>
      <c r="I35" s="184"/>
      <c r="J35" s="184"/>
      <c r="K35" s="184"/>
      <c r="L35" s="185"/>
      <c r="M35" s="185"/>
      <c r="N35" s="186"/>
      <c r="O35" s="186"/>
      <c r="P35" s="167"/>
    </row>
    <row r="36" spans="2:16">
      <c r="B36" s="163">
        <f t="shared" si="6"/>
        <v>43556</v>
      </c>
      <c r="C36" s="183"/>
      <c r="D36" s="183"/>
      <c r="E36" s="160" t="e">
        <f t="shared" si="5"/>
        <v>#DIV/0!</v>
      </c>
      <c r="F36" s="184"/>
      <c r="G36" s="184"/>
      <c r="H36" s="184"/>
      <c r="I36" s="184"/>
      <c r="J36" s="184"/>
      <c r="K36" s="184"/>
      <c r="L36" s="185"/>
      <c r="M36" s="185"/>
      <c r="N36" s="186"/>
      <c r="O36" s="186"/>
      <c r="P36" s="167"/>
    </row>
    <row r="37" spans="2:16">
      <c r="B37" s="163">
        <f t="shared" si="6"/>
        <v>43525</v>
      </c>
      <c r="C37" s="183"/>
      <c r="D37" s="183"/>
      <c r="E37" s="160" t="e">
        <f t="shared" si="5"/>
        <v>#DIV/0!</v>
      </c>
      <c r="F37" s="184"/>
      <c r="G37" s="184"/>
      <c r="H37" s="184"/>
      <c r="I37" s="184"/>
      <c r="J37" s="184"/>
      <c r="K37" s="184"/>
      <c r="L37" s="185"/>
      <c r="M37" s="185"/>
      <c r="N37" s="186"/>
      <c r="O37" s="186"/>
      <c r="P37" s="167"/>
    </row>
    <row r="38" spans="2:16">
      <c r="B38" s="163">
        <f t="shared" si="6"/>
        <v>43497</v>
      </c>
      <c r="C38" s="183"/>
      <c r="D38" s="183"/>
      <c r="E38" s="160" t="e">
        <f t="shared" si="5"/>
        <v>#DIV/0!</v>
      </c>
      <c r="F38" s="184"/>
      <c r="G38" s="184"/>
      <c r="H38" s="184"/>
      <c r="I38" s="184"/>
      <c r="J38" s="184"/>
      <c r="K38" s="184"/>
      <c r="L38" s="185"/>
      <c r="M38" s="185"/>
      <c r="N38" s="186"/>
      <c r="O38" s="186"/>
      <c r="P38" s="167"/>
    </row>
    <row r="39" spans="2:16">
      <c r="B39" s="163">
        <f t="shared" si="6"/>
        <v>43466</v>
      </c>
      <c r="C39" s="183"/>
      <c r="D39" s="183"/>
      <c r="E39" s="160" t="e">
        <f t="shared" si="5"/>
        <v>#DIV/0!</v>
      </c>
      <c r="F39" s="184"/>
      <c r="G39" s="184"/>
      <c r="H39" s="184"/>
      <c r="I39" s="184"/>
      <c r="J39" s="184"/>
      <c r="K39" s="184"/>
      <c r="L39" s="185"/>
      <c r="M39" s="185"/>
      <c r="N39" s="186"/>
      <c r="O39" s="186"/>
      <c r="P39" s="167"/>
    </row>
    <row r="40" spans="2:16">
      <c r="B40" s="163">
        <f t="shared" si="6"/>
        <v>43435</v>
      </c>
      <c r="C40" s="183"/>
      <c r="D40" s="183"/>
      <c r="E40" s="160" t="e">
        <f t="shared" si="5"/>
        <v>#DIV/0!</v>
      </c>
      <c r="F40" s="184"/>
      <c r="G40" s="184"/>
      <c r="H40" s="184"/>
      <c r="I40" s="184"/>
      <c r="J40" s="184"/>
      <c r="K40" s="184"/>
      <c r="L40" s="185"/>
      <c r="M40" s="185"/>
      <c r="N40" s="186"/>
      <c r="O40" s="186"/>
      <c r="P40" s="167"/>
    </row>
    <row r="41" spans="2:16">
      <c r="B41" s="163">
        <f t="shared" si="6"/>
        <v>43405</v>
      </c>
      <c r="C41" s="183"/>
      <c r="D41" s="183"/>
      <c r="E41" s="160" t="e">
        <f t="shared" si="5"/>
        <v>#DIV/0!</v>
      </c>
      <c r="F41" s="184"/>
      <c r="G41" s="184"/>
      <c r="H41" s="184"/>
      <c r="I41" s="184"/>
      <c r="J41" s="184"/>
      <c r="K41" s="184"/>
      <c r="L41" s="185"/>
      <c r="M41" s="185"/>
      <c r="N41" s="186"/>
      <c r="O41" s="186"/>
      <c r="P41" s="167"/>
    </row>
    <row r="42" spans="2:16">
      <c r="B42" s="163">
        <f t="shared" si="6"/>
        <v>43374</v>
      </c>
      <c r="C42" s="183"/>
      <c r="D42" s="183"/>
      <c r="E42" s="160" t="e">
        <f t="shared" si="5"/>
        <v>#DIV/0!</v>
      </c>
      <c r="F42" s="184"/>
      <c r="G42" s="184"/>
      <c r="H42" s="184"/>
      <c r="I42" s="184"/>
      <c r="J42" s="184"/>
      <c r="K42" s="184"/>
      <c r="L42" s="185"/>
      <c r="M42" s="185"/>
      <c r="N42" s="186"/>
      <c r="O42" s="186"/>
      <c r="P42" s="167"/>
    </row>
    <row r="43" spans="2:16">
      <c r="B43" s="163">
        <f t="shared" si="6"/>
        <v>43344</v>
      </c>
      <c r="C43" s="183"/>
      <c r="D43" s="183"/>
      <c r="E43" s="160" t="e">
        <f t="shared" si="5"/>
        <v>#DIV/0!</v>
      </c>
      <c r="F43" s="184"/>
      <c r="G43" s="184"/>
      <c r="H43" s="184"/>
      <c r="I43" s="184"/>
      <c r="J43" s="184"/>
      <c r="K43" s="184"/>
      <c r="L43" s="185"/>
      <c r="M43" s="185"/>
      <c r="N43" s="186"/>
      <c r="O43" s="186"/>
      <c r="P43" s="167"/>
    </row>
    <row r="44" spans="2:16">
      <c r="B44" s="164" t="s">
        <v>347</v>
      </c>
      <c r="C44" s="924">
        <f>D49-D47+C47</f>
        <v>0</v>
      </c>
      <c r="D44" s="925"/>
      <c r="E44" s="165"/>
      <c r="F44" s="165"/>
      <c r="G44" s="165"/>
      <c r="H44" s="165"/>
      <c r="I44" s="165"/>
      <c r="J44" s="165"/>
      <c r="K44" s="165"/>
      <c r="L44" s="165"/>
      <c r="M44" s="165"/>
      <c r="N44" s="166"/>
      <c r="O44" s="166"/>
      <c r="P44" s="167"/>
    </row>
    <row r="45" spans="2:16" ht="24">
      <c r="B45" s="168" t="s">
        <v>348</v>
      </c>
      <c r="C45" s="169">
        <f>SUM(C32:C43)</f>
        <v>0</v>
      </c>
      <c r="D45" s="169">
        <f>SUM(D32:D43)</f>
        <v>0</v>
      </c>
      <c r="E45" s="170"/>
      <c r="F45" s="170"/>
      <c r="G45" s="170"/>
      <c r="H45" s="170"/>
      <c r="I45" s="170"/>
      <c r="J45" s="170"/>
      <c r="K45" s="170"/>
      <c r="L45" s="170"/>
      <c r="M45" s="170"/>
      <c r="N45" s="171"/>
      <c r="O45" s="171"/>
      <c r="P45" s="172"/>
    </row>
    <row r="46" spans="2:16">
      <c r="B46" s="156" t="s">
        <v>11</v>
      </c>
      <c r="C46" s="169"/>
      <c r="D46" s="169"/>
      <c r="E46" s="170"/>
      <c r="F46" s="170"/>
      <c r="G46" s="170"/>
      <c r="H46" s="170"/>
      <c r="I46" s="170"/>
      <c r="J46" s="170"/>
      <c r="K46" s="170"/>
      <c r="L46" s="170"/>
      <c r="M46" s="170"/>
      <c r="N46" s="171"/>
      <c r="O46" s="171"/>
      <c r="P46" s="172"/>
    </row>
    <row r="47" spans="2:16">
      <c r="B47" s="156" t="s">
        <v>20</v>
      </c>
      <c r="C47" s="169">
        <f>C45+C46</f>
        <v>0</v>
      </c>
      <c r="D47" s="169">
        <f>D45+D46</f>
        <v>0</v>
      </c>
      <c r="E47" s="170"/>
      <c r="F47" s="170"/>
      <c r="G47" s="170"/>
      <c r="H47" s="170"/>
      <c r="I47" s="170"/>
      <c r="J47" s="170"/>
      <c r="K47" s="170"/>
      <c r="L47" s="170"/>
      <c r="M47" s="170"/>
      <c r="N47" s="173">
        <f>SUM(N32:N43)</f>
        <v>0</v>
      </c>
      <c r="O47" s="173">
        <f t="shared" ref="O47:P47" si="7">SUM(O32:O43)</f>
        <v>0</v>
      </c>
      <c r="P47" s="174">
        <f t="shared" si="7"/>
        <v>0</v>
      </c>
    </row>
    <row r="48" spans="2:16">
      <c r="B48" s="175" t="s">
        <v>143</v>
      </c>
      <c r="C48" s="176" t="e">
        <f>+AVERAGE(C32:C43)</f>
        <v>#DIV/0!</v>
      </c>
      <c r="D48" s="176" t="e">
        <f>+AVERAGE(D32:D43)</f>
        <v>#DIV/0!</v>
      </c>
      <c r="E48" s="176" t="e">
        <f>AVERAGE(F32:K43)</f>
        <v>#DIV/0!</v>
      </c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7"/>
    </row>
    <row r="49" spans="2:16" ht="15.75" thickBot="1">
      <c r="B49" s="926" t="s">
        <v>349</v>
      </c>
      <c r="C49" s="927"/>
      <c r="D49" s="178"/>
      <c r="E49" s="928"/>
      <c r="F49" s="929"/>
      <c r="G49" s="930"/>
      <c r="H49" s="179"/>
      <c r="I49" s="179"/>
      <c r="J49" s="179"/>
      <c r="K49" s="179"/>
      <c r="L49" s="179"/>
      <c r="M49" s="179"/>
      <c r="N49" s="179"/>
      <c r="O49" s="179"/>
      <c r="P49" s="180"/>
    </row>
    <row r="50" spans="2:16" ht="15.75" thickBot="1"/>
    <row r="51" spans="2:16">
      <c r="B51" s="931" t="s">
        <v>359</v>
      </c>
      <c r="C51" s="932"/>
      <c r="D51" s="933"/>
      <c r="E51" s="932"/>
      <c r="F51" s="932"/>
      <c r="G51" s="932"/>
      <c r="H51" s="932"/>
      <c r="I51" s="932"/>
      <c r="J51" s="932"/>
      <c r="K51" s="932"/>
      <c r="L51" s="932"/>
      <c r="M51" s="932"/>
      <c r="N51" s="932"/>
      <c r="O51" s="932"/>
      <c r="P51" s="934"/>
    </row>
    <row r="52" spans="2:16">
      <c r="B52" s="935" t="s">
        <v>351</v>
      </c>
      <c r="C52" s="936"/>
      <c r="D52" s="937"/>
      <c r="E52" s="936"/>
      <c r="F52" s="936"/>
      <c r="G52" s="936"/>
      <c r="H52" s="936"/>
      <c r="I52" s="936"/>
      <c r="J52" s="936"/>
      <c r="K52" s="936"/>
      <c r="L52" s="936"/>
      <c r="M52" s="936"/>
      <c r="N52" s="936"/>
      <c r="O52" s="936"/>
      <c r="P52" s="938"/>
    </row>
    <row r="53" spans="2:16">
      <c r="B53" s="946" t="s">
        <v>352</v>
      </c>
      <c r="C53" s="947"/>
      <c r="D53" s="563"/>
      <c r="E53" s="563"/>
      <c r="F53" s="563"/>
      <c r="G53" s="563"/>
      <c r="H53" s="564"/>
      <c r="I53" s="950" t="s">
        <v>353</v>
      </c>
      <c r="J53" s="947"/>
      <c r="K53" s="960"/>
      <c r="L53" s="960"/>
      <c r="M53" s="960"/>
      <c r="N53" s="960"/>
      <c r="O53" s="960"/>
      <c r="P53" s="961"/>
    </row>
    <row r="54" spans="2:16">
      <c r="B54" s="946" t="s">
        <v>354</v>
      </c>
      <c r="C54" s="947"/>
      <c r="D54" s="948"/>
      <c r="E54" s="948"/>
      <c r="F54" s="948"/>
      <c r="G54" s="948"/>
      <c r="H54" s="949"/>
      <c r="I54" s="950" t="s">
        <v>355</v>
      </c>
      <c r="J54" s="947"/>
      <c r="K54" s="960"/>
      <c r="L54" s="960"/>
      <c r="M54" s="960"/>
      <c r="N54" s="960"/>
      <c r="O54" s="960"/>
      <c r="P54" s="961"/>
    </row>
    <row r="55" spans="2:16">
      <c r="B55" s="946" t="s">
        <v>356</v>
      </c>
      <c r="C55" s="947"/>
      <c r="D55" s="948"/>
      <c r="E55" s="948"/>
      <c r="F55" s="948"/>
      <c r="G55" s="948"/>
      <c r="H55" s="949"/>
      <c r="I55" s="950" t="s">
        <v>357</v>
      </c>
      <c r="J55" s="947"/>
      <c r="K55" s="951"/>
      <c r="L55" s="951"/>
      <c r="M55" s="951"/>
      <c r="N55" s="951"/>
      <c r="O55" s="951"/>
      <c r="P55" s="952"/>
    </row>
    <row r="56" spans="2:16">
      <c r="B56" s="953" t="s">
        <v>358</v>
      </c>
      <c r="C56" s="954"/>
      <c r="D56" s="955"/>
      <c r="E56" s="956"/>
      <c r="F56" s="956"/>
      <c r="G56" s="956"/>
      <c r="H56" s="957"/>
      <c r="I56" s="958"/>
      <c r="J56" s="949"/>
      <c r="K56" s="958"/>
      <c r="L56" s="948"/>
      <c r="M56" s="948"/>
      <c r="N56" s="948"/>
      <c r="O56" s="948"/>
      <c r="P56" s="959"/>
    </row>
    <row r="57" spans="2:16">
      <c r="B57" s="155" t="s">
        <v>328</v>
      </c>
      <c r="C57" s="939" t="s">
        <v>329</v>
      </c>
      <c r="D57" s="940"/>
      <c r="E57" s="939" t="s">
        <v>330</v>
      </c>
      <c r="F57" s="941"/>
      <c r="G57" s="941"/>
      <c r="H57" s="941"/>
      <c r="I57" s="941"/>
      <c r="J57" s="941"/>
      <c r="K57" s="940"/>
      <c r="L57" s="942" t="s">
        <v>331</v>
      </c>
      <c r="M57" s="942" t="s">
        <v>332</v>
      </c>
      <c r="N57" s="939" t="s">
        <v>333</v>
      </c>
      <c r="O57" s="940"/>
      <c r="P57" s="944" t="s">
        <v>334</v>
      </c>
    </row>
    <row r="58" spans="2:16">
      <c r="B58" s="156" t="s">
        <v>335</v>
      </c>
      <c r="C58" s="157" t="s">
        <v>336</v>
      </c>
      <c r="D58" s="157" t="s">
        <v>337</v>
      </c>
      <c r="E58" s="157" t="s">
        <v>338</v>
      </c>
      <c r="F58" s="157" t="s">
        <v>339</v>
      </c>
      <c r="G58" s="157" t="s">
        <v>340</v>
      </c>
      <c r="H58" s="157" t="s">
        <v>341</v>
      </c>
      <c r="I58" s="157" t="s">
        <v>342</v>
      </c>
      <c r="J58" s="157" t="s">
        <v>343</v>
      </c>
      <c r="K58" s="157" t="s">
        <v>344</v>
      </c>
      <c r="L58" s="943"/>
      <c r="M58" s="943"/>
      <c r="N58" s="157" t="s">
        <v>345</v>
      </c>
      <c r="O58" s="157" t="s">
        <v>346</v>
      </c>
      <c r="P58" s="945"/>
    </row>
    <row r="59" spans="2:16">
      <c r="B59" s="158">
        <v>43678</v>
      </c>
      <c r="C59" s="183"/>
      <c r="D59" s="183"/>
      <c r="E59" s="160" t="e">
        <f>SUM(F59:K59)/COUNT(F59:K59)</f>
        <v>#DIV/0!</v>
      </c>
      <c r="F59" s="184"/>
      <c r="G59" s="184"/>
      <c r="H59" s="184"/>
      <c r="I59" s="184"/>
      <c r="J59" s="184"/>
      <c r="K59" s="184"/>
      <c r="L59" s="185"/>
      <c r="M59" s="185"/>
      <c r="N59" s="186"/>
      <c r="O59" s="186"/>
      <c r="P59" s="167"/>
    </row>
    <row r="60" spans="2:16">
      <c r="B60" s="163">
        <f>EDATE(B59,-1)</f>
        <v>43647</v>
      </c>
      <c r="C60" s="183"/>
      <c r="D60" s="183"/>
      <c r="E60" s="160" t="e">
        <f t="shared" ref="E60:E70" si="8">SUM(F60:K60)/COUNT(F60:K60)</f>
        <v>#DIV/0!</v>
      </c>
      <c r="F60" s="184"/>
      <c r="G60" s="184"/>
      <c r="H60" s="184"/>
      <c r="I60" s="184"/>
      <c r="J60" s="184"/>
      <c r="K60" s="184"/>
      <c r="L60" s="185"/>
      <c r="M60" s="185"/>
      <c r="N60" s="186"/>
      <c r="O60" s="186"/>
      <c r="P60" s="167"/>
    </row>
    <row r="61" spans="2:16">
      <c r="B61" s="163">
        <f t="shared" ref="B61:B70" si="9">EDATE(B60,-1)</f>
        <v>43617</v>
      </c>
      <c r="C61" s="183"/>
      <c r="D61" s="183"/>
      <c r="E61" s="160" t="e">
        <f t="shared" si="8"/>
        <v>#DIV/0!</v>
      </c>
      <c r="F61" s="184"/>
      <c r="G61" s="184"/>
      <c r="H61" s="184"/>
      <c r="I61" s="184"/>
      <c r="J61" s="184"/>
      <c r="K61" s="184"/>
      <c r="L61" s="185"/>
      <c r="M61" s="185"/>
      <c r="N61" s="186"/>
      <c r="O61" s="186"/>
      <c r="P61" s="167"/>
    </row>
    <row r="62" spans="2:16">
      <c r="B62" s="163">
        <f t="shared" si="9"/>
        <v>43586</v>
      </c>
      <c r="C62" s="183"/>
      <c r="D62" s="183"/>
      <c r="E62" s="160" t="e">
        <f t="shared" si="8"/>
        <v>#DIV/0!</v>
      </c>
      <c r="F62" s="184"/>
      <c r="G62" s="184"/>
      <c r="H62" s="184"/>
      <c r="I62" s="184"/>
      <c r="J62" s="184"/>
      <c r="K62" s="184"/>
      <c r="L62" s="185"/>
      <c r="M62" s="185"/>
      <c r="N62" s="186"/>
      <c r="O62" s="186"/>
      <c r="P62" s="167"/>
    </row>
    <row r="63" spans="2:16">
      <c r="B63" s="163">
        <f t="shared" si="9"/>
        <v>43556</v>
      </c>
      <c r="C63" s="183"/>
      <c r="D63" s="183"/>
      <c r="E63" s="160" t="e">
        <f t="shared" si="8"/>
        <v>#DIV/0!</v>
      </c>
      <c r="F63" s="184"/>
      <c r="G63" s="184"/>
      <c r="H63" s="184"/>
      <c r="I63" s="184"/>
      <c r="J63" s="184"/>
      <c r="K63" s="184"/>
      <c r="L63" s="185"/>
      <c r="M63" s="185"/>
      <c r="N63" s="186"/>
      <c r="O63" s="186"/>
      <c r="P63" s="167"/>
    </row>
    <row r="64" spans="2:16">
      <c r="B64" s="163">
        <f t="shared" si="9"/>
        <v>43525</v>
      </c>
      <c r="C64" s="183"/>
      <c r="D64" s="183"/>
      <c r="E64" s="160" t="e">
        <f t="shared" si="8"/>
        <v>#DIV/0!</v>
      </c>
      <c r="F64" s="184"/>
      <c r="G64" s="184"/>
      <c r="H64" s="184"/>
      <c r="I64" s="184"/>
      <c r="J64" s="184"/>
      <c r="K64" s="184"/>
      <c r="L64" s="185"/>
      <c r="M64" s="185"/>
      <c r="N64" s="186"/>
      <c r="O64" s="186"/>
      <c r="P64" s="167"/>
    </row>
    <row r="65" spans="2:16">
      <c r="B65" s="163">
        <f t="shared" si="9"/>
        <v>43497</v>
      </c>
      <c r="C65" s="183"/>
      <c r="D65" s="183"/>
      <c r="E65" s="160" t="e">
        <f t="shared" si="8"/>
        <v>#DIV/0!</v>
      </c>
      <c r="F65" s="184"/>
      <c r="G65" s="184"/>
      <c r="H65" s="184"/>
      <c r="I65" s="184"/>
      <c r="J65" s="184"/>
      <c r="K65" s="184"/>
      <c r="L65" s="185"/>
      <c r="M65" s="185"/>
      <c r="N65" s="186"/>
      <c r="O65" s="186"/>
      <c r="P65" s="167"/>
    </row>
    <row r="66" spans="2:16">
      <c r="B66" s="163">
        <f t="shared" si="9"/>
        <v>43466</v>
      </c>
      <c r="C66" s="183"/>
      <c r="D66" s="183"/>
      <c r="E66" s="160" t="e">
        <f t="shared" si="8"/>
        <v>#DIV/0!</v>
      </c>
      <c r="F66" s="184"/>
      <c r="G66" s="184"/>
      <c r="H66" s="184"/>
      <c r="I66" s="184"/>
      <c r="J66" s="184"/>
      <c r="K66" s="184"/>
      <c r="L66" s="185"/>
      <c r="M66" s="185"/>
      <c r="N66" s="186"/>
      <c r="O66" s="186"/>
      <c r="P66" s="167"/>
    </row>
    <row r="67" spans="2:16">
      <c r="B67" s="163">
        <f t="shared" si="9"/>
        <v>43435</v>
      </c>
      <c r="C67" s="183"/>
      <c r="D67" s="183"/>
      <c r="E67" s="160" t="e">
        <f t="shared" si="8"/>
        <v>#DIV/0!</v>
      </c>
      <c r="F67" s="184"/>
      <c r="G67" s="184"/>
      <c r="H67" s="184"/>
      <c r="I67" s="184"/>
      <c r="J67" s="184"/>
      <c r="K67" s="184"/>
      <c r="L67" s="185"/>
      <c r="M67" s="185"/>
      <c r="N67" s="186"/>
      <c r="O67" s="186"/>
      <c r="P67" s="167"/>
    </row>
    <row r="68" spans="2:16">
      <c r="B68" s="163">
        <f t="shared" si="9"/>
        <v>43405</v>
      </c>
      <c r="C68" s="183"/>
      <c r="D68" s="183"/>
      <c r="E68" s="160" t="e">
        <f t="shared" si="8"/>
        <v>#DIV/0!</v>
      </c>
      <c r="F68" s="184"/>
      <c r="G68" s="184"/>
      <c r="H68" s="184"/>
      <c r="I68" s="184"/>
      <c r="J68" s="184"/>
      <c r="K68" s="184"/>
      <c r="L68" s="185"/>
      <c r="M68" s="185"/>
      <c r="N68" s="186"/>
      <c r="O68" s="186"/>
      <c r="P68" s="167"/>
    </row>
    <row r="69" spans="2:16">
      <c r="B69" s="163">
        <f t="shared" si="9"/>
        <v>43374</v>
      </c>
      <c r="C69" s="183"/>
      <c r="D69" s="183"/>
      <c r="E69" s="160" t="e">
        <f t="shared" si="8"/>
        <v>#DIV/0!</v>
      </c>
      <c r="F69" s="184"/>
      <c r="G69" s="184"/>
      <c r="H69" s="184"/>
      <c r="I69" s="184"/>
      <c r="J69" s="184"/>
      <c r="K69" s="184"/>
      <c r="L69" s="185"/>
      <c r="M69" s="185"/>
      <c r="N69" s="186"/>
      <c r="O69" s="186"/>
      <c r="P69" s="167"/>
    </row>
    <row r="70" spans="2:16">
      <c r="B70" s="163">
        <f t="shared" si="9"/>
        <v>43344</v>
      </c>
      <c r="C70" s="183"/>
      <c r="D70" s="183"/>
      <c r="E70" s="160" t="e">
        <f t="shared" si="8"/>
        <v>#DIV/0!</v>
      </c>
      <c r="F70" s="184"/>
      <c r="G70" s="184"/>
      <c r="H70" s="184"/>
      <c r="I70" s="184"/>
      <c r="J70" s="184"/>
      <c r="K70" s="184"/>
      <c r="L70" s="185"/>
      <c r="M70" s="185"/>
      <c r="N70" s="186"/>
      <c r="O70" s="186"/>
      <c r="P70" s="167"/>
    </row>
    <row r="71" spans="2:16">
      <c r="B71" s="164" t="s">
        <v>347</v>
      </c>
      <c r="C71" s="924">
        <f>D76-D74+C74</f>
        <v>0</v>
      </c>
      <c r="D71" s="925"/>
      <c r="E71" s="165"/>
      <c r="F71" s="165"/>
      <c r="G71" s="165"/>
      <c r="H71" s="165"/>
      <c r="I71" s="165"/>
      <c r="J71" s="165"/>
      <c r="K71" s="165"/>
      <c r="L71" s="165"/>
      <c r="M71" s="165"/>
      <c r="N71" s="166"/>
      <c r="O71" s="166"/>
      <c r="P71" s="167"/>
    </row>
    <row r="72" spans="2:16" ht="24">
      <c r="B72" s="168" t="s">
        <v>348</v>
      </c>
      <c r="C72" s="169">
        <f>SUM(C59:C70)</f>
        <v>0</v>
      </c>
      <c r="D72" s="169">
        <f>SUM(D59:D70)</f>
        <v>0</v>
      </c>
      <c r="E72" s="170"/>
      <c r="F72" s="170"/>
      <c r="G72" s="170"/>
      <c r="H72" s="170"/>
      <c r="I72" s="170"/>
      <c r="J72" s="170"/>
      <c r="K72" s="170"/>
      <c r="L72" s="170"/>
      <c r="M72" s="170"/>
      <c r="N72" s="171"/>
      <c r="O72" s="171"/>
      <c r="P72" s="172"/>
    </row>
    <row r="73" spans="2:16">
      <c r="B73" s="156" t="s">
        <v>11</v>
      </c>
      <c r="C73" s="169"/>
      <c r="D73" s="169"/>
      <c r="E73" s="170"/>
      <c r="F73" s="170"/>
      <c r="G73" s="170"/>
      <c r="H73" s="170"/>
      <c r="I73" s="170"/>
      <c r="J73" s="170"/>
      <c r="K73" s="170"/>
      <c r="L73" s="170"/>
      <c r="M73" s="170"/>
      <c r="N73" s="171"/>
      <c r="O73" s="171"/>
      <c r="P73" s="172"/>
    </row>
    <row r="74" spans="2:16">
      <c r="B74" s="156" t="s">
        <v>20</v>
      </c>
      <c r="C74" s="169">
        <f>C72+C73</f>
        <v>0</v>
      </c>
      <c r="D74" s="169">
        <f>D72+D73</f>
        <v>0</v>
      </c>
      <c r="E74" s="170"/>
      <c r="F74" s="170"/>
      <c r="G74" s="170"/>
      <c r="H74" s="170"/>
      <c r="I74" s="170"/>
      <c r="J74" s="170"/>
      <c r="K74" s="170"/>
      <c r="L74" s="170"/>
      <c r="M74" s="170"/>
      <c r="N74" s="173">
        <f>SUM(N59:N70)</f>
        <v>0</v>
      </c>
      <c r="O74" s="173">
        <f t="shared" ref="O74:P74" si="10">SUM(O59:O70)</f>
        <v>0</v>
      </c>
      <c r="P74" s="174">
        <f t="shared" si="10"/>
        <v>0</v>
      </c>
    </row>
    <row r="75" spans="2:16">
      <c r="B75" s="175" t="s">
        <v>143</v>
      </c>
      <c r="C75" s="176" t="e">
        <f>+AVERAGE(C59:C70)</f>
        <v>#DIV/0!</v>
      </c>
      <c r="D75" s="176" t="e">
        <f>+AVERAGE(D59:D70)</f>
        <v>#DIV/0!</v>
      </c>
      <c r="E75" s="176" t="e">
        <f>AVERAGE(F59:K70)</f>
        <v>#DIV/0!</v>
      </c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7"/>
    </row>
    <row r="76" spans="2:16" ht="15.75" thickBot="1">
      <c r="B76" s="926" t="s">
        <v>349</v>
      </c>
      <c r="C76" s="927"/>
      <c r="D76" s="178"/>
      <c r="E76" s="928"/>
      <c r="F76" s="929"/>
      <c r="G76" s="930"/>
      <c r="H76" s="179"/>
      <c r="I76" s="179"/>
      <c r="J76" s="179"/>
      <c r="K76" s="179"/>
      <c r="L76" s="179"/>
      <c r="M76" s="179"/>
      <c r="N76" s="179"/>
      <c r="O76" s="179"/>
      <c r="P76" s="180"/>
    </row>
    <row r="77" spans="2:16" ht="15.75" thickBot="1"/>
    <row r="78" spans="2:16">
      <c r="B78" s="931" t="s">
        <v>360</v>
      </c>
      <c r="C78" s="932"/>
      <c r="D78" s="933"/>
      <c r="E78" s="932"/>
      <c r="F78" s="932"/>
      <c r="G78" s="932"/>
      <c r="H78" s="932"/>
      <c r="I78" s="932"/>
      <c r="J78" s="932"/>
      <c r="K78" s="932"/>
      <c r="L78" s="932"/>
      <c r="M78" s="932"/>
      <c r="N78" s="932"/>
      <c r="O78" s="932"/>
      <c r="P78" s="934"/>
    </row>
    <row r="79" spans="2:16">
      <c r="B79" s="935" t="s">
        <v>351</v>
      </c>
      <c r="C79" s="936"/>
      <c r="D79" s="937"/>
      <c r="E79" s="936"/>
      <c r="F79" s="936"/>
      <c r="G79" s="936"/>
      <c r="H79" s="936"/>
      <c r="I79" s="936"/>
      <c r="J79" s="936"/>
      <c r="K79" s="936"/>
      <c r="L79" s="936"/>
      <c r="M79" s="936"/>
      <c r="N79" s="936"/>
      <c r="O79" s="936"/>
      <c r="P79" s="938"/>
    </row>
    <row r="80" spans="2:16">
      <c r="B80" s="946" t="s">
        <v>352</v>
      </c>
      <c r="C80" s="947"/>
      <c r="D80" s="563"/>
      <c r="E80" s="563"/>
      <c r="F80" s="563"/>
      <c r="G80" s="563"/>
      <c r="H80" s="564"/>
      <c r="I80" s="950" t="s">
        <v>353</v>
      </c>
      <c r="J80" s="947"/>
      <c r="K80" s="960"/>
      <c r="L80" s="960"/>
      <c r="M80" s="960"/>
      <c r="N80" s="960"/>
      <c r="O80" s="960"/>
      <c r="P80" s="961"/>
    </row>
    <row r="81" spans="2:16">
      <c r="B81" s="946" t="s">
        <v>354</v>
      </c>
      <c r="C81" s="947"/>
      <c r="D81" s="948"/>
      <c r="E81" s="948"/>
      <c r="F81" s="948"/>
      <c r="G81" s="948"/>
      <c r="H81" s="949"/>
      <c r="I81" s="950" t="s">
        <v>355</v>
      </c>
      <c r="J81" s="947"/>
      <c r="K81" s="960"/>
      <c r="L81" s="960"/>
      <c r="M81" s="960"/>
      <c r="N81" s="960"/>
      <c r="O81" s="960"/>
      <c r="P81" s="961"/>
    </row>
    <row r="82" spans="2:16">
      <c r="B82" s="946" t="s">
        <v>356</v>
      </c>
      <c r="C82" s="947"/>
      <c r="D82" s="948"/>
      <c r="E82" s="948"/>
      <c r="F82" s="948"/>
      <c r="G82" s="948"/>
      <c r="H82" s="949"/>
      <c r="I82" s="950" t="s">
        <v>357</v>
      </c>
      <c r="J82" s="947"/>
      <c r="K82" s="951"/>
      <c r="L82" s="951"/>
      <c r="M82" s="951"/>
      <c r="N82" s="951"/>
      <c r="O82" s="951"/>
      <c r="P82" s="952"/>
    </row>
    <row r="83" spans="2:16">
      <c r="B83" s="953" t="s">
        <v>358</v>
      </c>
      <c r="C83" s="954"/>
      <c r="D83" s="955"/>
      <c r="E83" s="956"/>
      <c r="F83" s="956"/>
      <c r="G83" s="956"/>
      <c r="H83" s="957"/>
      <c r="I83" s="958"/>
      <c r="J83" s="949"/>
      <c r="K83" s="958"/>
      <c r="L83" s="948"/>
      <c r="M83" s="948"/>
      <c r="N83" s="948"/>
      <c r="O83" s="948"/>
      <c r="P83" s="959"/>
    </row>
    <row r="84" spans="2:16">
      <c r="B84" s="155" t="s">
        <v>328</v>
      </c>
      <c r="C84" s="939" t="s">
        <v>329</v>
      </c>
      <c r="D84" s="940"/>
      <c r="E84" s="939" t="s">
        <v>330</v>
      </c>
      <c r="F84" s="941"/>
      <c r="G84" s="941"/>
      <c r="H84" s="941"/>
      <c r="I84" s="941"/>
      <c r="J84" s="941"/>
      <c r="K84" s="940"/>
      <c r="L84" s="942" t="s">
        <v>331</v>
      </c>
      <c r="M84" s="942" t="s">
        <v>332</v>
      </c>
      <c r="N84" s="939" t="s">
        <v>333</v>
      </c>
      <c r="O84" s="940"/>
      <c r="P84" s="944" t="s">
        <v>334</v>
      </c>
    </row>
    <row r="85" spans="2:16">
      <c r="B85" s="156" t="s">
        <v>335</v>
      </c>
      <c r="C85" s="157" t="s">
        <v>336</v>
      </c>
      <c r="D85" s="157" t="s">
        <v>337</v>
      </c>
      <c r="E85" s="157" t="s">
        <v>338</v>
      </c>
      <c r="F85" s="157" t="s">
        <v>339</v>
      </c>
      <c r="G85" s="157" t="s">
        <v>340</v>
      </c>
      <c r="H85" s="157" t="s">
        <v>341</v>
      </c>
      <c r="I85" s="157" t="s">
        <v>342</v>
      </c>
      <c r="J85" s="157" t="s">
        <v>343</v>
      </c>
      <c r="K85" s="157" t="s">
        <v>344</v>
      </c>
      <c r="L85" s="943"/>
      <c r="M85" s="943"/>
      <c r="N85" s="157" t="s">
        <v>345</v>
      </c>
      <c r="O85" s="157" t="s">
        <v>346</v>
      </c>
      <c r="P85" s="945"/>
    </row>
    <row r="86" spans="2:16">
      <c r="B86" s="158">
        <v>43678</v>
      </c>
      <c r="C86" s="183"/>
      <c r="D86" s="183"/>
      <c r="E86" s="160" t="e">
        <f>SUM(F86:K86)/COUNT(F86:K86)</f>
        <v>#DIV/0!</v>
      </c>
      <c r="F86" s="184"/>
      <c r="G86" s="184"/>
      <c r="H86" s="184"/>
      <c r="I86" s="184"/>
      <c r="J86" s="184"/>
      <c r="K86" s="184"/>
      <c r="L86" s="185"/>
      <c r="M86" s="185"/>
      <c r="N86" s="186"/>
      <c r="O86" s="186"/>
      <c r="P86" s="167"/>
    </row>
    <row r="87" spans="2:16">
      <c r="B87" s="163">
        <f>EDATE(B86,-1)</f>
        <v>43647</v>
      </c>
      <c r="C87" s="183"/>
      <c r="D87" s="183"/>
      <c r="E87" s="160" t="e">
        <f t="shared" ref="E87:E97" si="11">SUM(F87:K87)/COUNT(F87:K87)</f>
        <v>#DIV/0!</v>
      </c>
      <c r="F87" s="184"/>
      <c r="G87" s="184"/>
      <c r="H87" s="184"/>
      <c r="I87" s="184"/>
      <c r="J87" s="184"/>
      <c r="K87" s="184"/>
      <c r="L87" s="185"/>
      <c r="M87" s="185"/>
      <c r="N87" s="186"/>
      <c r="O87" s="186"/>
      <c r="P87" s="167"/>
    </row>
    <row r="88" spans="2:16">
      <c r="B88" s="163">
        <f t="shared" ref="B88:B97" si="12">EDATE(B87,-1)</f>
        <v>43617</v>
      </c>
      <c r="C88" s="183"/>
      <c r="D88" s="183"/>
      <c r="E88" s="160" t="e">
        <f t="shared" si="11"/>
        <v>#DIV/0!</v>
      </c>
      <c r="F88" s="184"/>
      <c r="G88" s="184"/>
      <c r="H88" s="184"/>
      <c r="I88" s="184"/>
      <c r="J88" s="184"/>
      <c r="K88" s="184"/>
      <c r="L88" s="185"/>
      <c r="M88" s="185"/>
      <c r="N88" s="186"/>
      <c r="O88" s="186"/>
      <c r="P88" s="167"/>
    </row>
    <row r="89" spans="2:16">
      <c r="B89" s="163">
        <f t="shared" si="12"/>
        <v>43586</v>
      </c>
      <c r="C89" s="183"/>
      <c r="D89" s="183"/>
      <c r="E89" s="160" t="e">
        <f t="shared" si="11"/>
        <v>#DIV/0!</v>
      </c>
      <c r="F89" s="184"/>
      <c r="G89" s="184"/>
      <c r="H89" s="184"/>
      <c r="I89" s="184"/>
      <c r="J89" s="184"/>
      <c r="K89" s="184"/>
      <c r="L89" s="185"/>
      <c r="M89" s="185"/>
      <c r="N89" s="186"/>
      <c r="O89" s="186"/>
      <c r="P89" s="167"/>
    </row>
    <row r="90" spans="2:16">
      <c r="B90" s="163">
        <f t="shared" si="12"/>
        <v>43556</v>
      </c>
      <c r="C90" s="183"/>
      <c r="D90" s="183"/>
      <c r="E90" s="160" t="e">
        <f t="shared" si="11"/>
        <v>#DIV/0!</v>
      </c>
      <c r="F90" s="184"/>
      <c r="G90" s="184"/>
      <c r="H90" s="184"/>
      <c r="I90" s="184"/>
      <c r="J90" s="184"/>
      <c r="K90" s="184"/>
      <c r="L90" s="185"/>
      <c r="M90" s="185"/>
      <c r="N90" s="186"/>
      <c r="O90" s="186"/>
      <c r="P90" s="167"/>
    </row>
    <row r="91" spans="2:16">
      <c r="B91" s="163">
        <f t="shared" si="12"/>
        <v>43525</v>
      </c>
      <c r="C91" s="183"/>
      <c r="D91" s="183"/>
      <c r="E91" s="160" t="e">
        <f t="shared" si="11"/>
        <v>#DIV/0!</v>
      </c>
      <c r="F91" s="184"/>
      <c r="G91" s="184"/>
      <c r="H91" s="184"/>
      <c r="I91" s="184"/>
      <c r="J91" s="184"/>
      <c r="K91" s="184"/>
      <c r="L91" s="185"/>
      <c r="M91" s="185"/>
      <c r="N91" s="186"/>
      <c r="O91" s="186"/>
      <c r="P91" s="167"/>
    </row>
    <row r="92" spans="2:16">
      <c r="B92" s="163">
        <f t="shared" si="12"/>
        <v>43497</v>
      </c>
      <c r="C92" s="183"/>
      <c r="D92" s="183"/>
      <c r="E92" s="160" t="e">
        <f t="shared" si="11"/>
        <v>#DIV/0!</v>
      </c>
      <c r="F92" s="184"/>
      <c r="G92" s="184"/>
      <c r="H92" s="184"/>
      <c r="I92" s="184"/>
      <c r="J92" s="184"/>
      <c r="K92" s="184"/>
      <c r="L92" s="185"/>
      <c r="M92" s="185"/>
      <c r="N92" s="186"/>
      <c r="O92" s="186"/>
      <c r="P92" s="167"/>
    </row>
    <row r="93" spans="2:16">
      <c r="B93" s="163">
        <f t="shared" si="12"/>
        <v>43466</v>
      </c>
      <c r="C93" s="183"/>
      <c r="D93" s="183"/>
      <c r="E93" s="160" t="e">
        <f t="shared" si="11"/>
        <v>#DIV/0!</v>
      </c>
      <c r="F93" s="184"/>
      <c r="G93" s="184"/>
      <c r="H93" s="184"/>
      <c r="I93" s="184"/>
      <c r="J93" s="184"/>
      <c r="K93" s="184"/>
      <c r="L93" s="185"/>
      <c r="M93" s="185"/>
      <c r="N93" s="186"/>
      <c r="O93" s="186"/>
      <c r="P93" s="167"/>
    </row>
    <row r="94" spans="2:16">
      <c r="B94" s="163">
        <f t="shared" si="12"/>
        <v>43435</v>
      </c>
      <c r="C94" s="183"/>
      <c r="D94" s="183"/>
      <c r="E94" s="160" t="e">
        <f t="shared" si="11"/>
        <v>#DIV/0!</v>
      </c>
      <c r="F94" s="184"/>
      <c r="G94" s="184"/>
      <c r="H94" s="184"/>
      <c r="I94" s="184"/>
      <c r="J94" s="184"/>
      <c r="K94" s="184"/>
      <c r="L94" s="185"/>
      <c r="M94" s="185"/>
      <c r="N94" s="186"/>
      <c r="O94" s="186"/>
      <c r="P94" s="167"/>
    </row>
    <row r="95" spans="2:16">
      <c r="B95" s="163">
        <f t="shared" si="12"/>
        <v>43405</v>
      </c>
      <c r="C95" s="183"/>
      <c r="D95" s="183"/>
      <c r="E95" s="160" t="e">
        <f t="shared" si="11"/>
        <v>#DIV/0!</v>
      </c>
      <c r="F95" s="184"/>
      <c r="G95" s="184"/>
      <c r="H95" s="184"/>
      <c r="I95" s="184"/>
      <c r="J95" s="184"/>
      <c r="K95" s="184"/>
      <c r="L95" s="185"/>
      <c r="M95" s="185"/>
      <c r="N95" s="186"/>
      <c r="O95" s="186"/>
      <c r="P95" s="167"/>
    </row>
    <row r="96" spans="2:16">
      <c r="B96" s="163">
        <f t="shared" si="12"/>
        <v>43374</v>
      </c>
      <c r="C96" s="183"/>
      <c r="D96" s="183"/>
      <c r="E96" s="160" t="e">
        <f t="shared" si="11"/>
        <v>#DIV/0!</v>
      </c>
      <c r="F96" s="184"/>
      <c r="G96" s="184"/>
      <c r="H96" s="184"/>
      <c r="I96" s="184"/>
      <c r="J96" s="184"/>
      <c r="K96" s="184"/>
      <c r="L96" s="185"/>
      <c r="M96" s="185"/>
      <c r="N96" s="186"/>
      <c r="O96" s="186"/>
      <c r="P96" s="167"/>
    </row>
    <row r="97" spans="2:16">
      <c r="B97" s="163">
        <f t="shared" si="12"/>
        <v>43344</v>
      </c>
      <c r="C97" s="183"/>
      <c r="D97" s="183"/>
      <c r="E97" s="160" t="e">
        <f t="shared" si="11"/>
        <v>#DIV/0!</v>
      </c>
      <c r="F97" s="184"/>
      <c r="G97" s="184"/>
      <c r="H97" s="184"/>
      <c r="I97" s="184"/>
      <c r="J97" s="184"/>
      <c r="K97" s="184"/>
      <c r="L97" s="185"/>
      <c r="M97" s="185"/>
      <c r="N97" s="186"/>
      <c r="O97" s="186"/>
      <c r="P97" s="167"/>
    </row>
    <row r="98" spans="2:16">
      <c r="B98" s="164" t="s">
        <v>347</v>
      </c>
      <c r="C98" s="924">
        <f>D103-D101+C101</f>
        <v>0</v>
      </c>
      <c r="D98" s="925"/>
      <c r="E98" s="165"/>
      <c r="F98" s="165"/>
      <c r="G98" s="165"/>
      <c r="H98" s="165"/>
      <c r="I98" s="165"/>
      <c r="J98" s="165"/>
      <c r="K98" s="165"/>
      <c r="L98" s="165"/>
      <c r="M98" s="165"/>
      <c r="N98" s="166"/>
      <c r="O98" s="166"/>
      <c r="P98" s="167"/>
    </row>
    <row r="99" spans="2:16" ht="24">
      <c r="B99" s="168" t="s">
        <v>348</v>
      </c>
      <c r="C99" s="169">
        <f>SUM(C86:C97)</f>
        <v>0</v>
      </c>
      <c r="D99" s="169">
        <f>SUM(D86:D97)</f>
        <v>0</v>
      </c>
      <c r="E99" s="170"/>
      <c r="F99" s="170"/>
      <c r="G99" s="170"/>
      <c r="H99" s="170"/>
      <c r="I99" s="170"/>
      <c r="J99" s="170"/>
      <c r="K99" s="170"/>
      <c r="L99" s="170"/>
      <c r="M99" s="170"/>
      <c r="N99" s="171"/>
      <c r="O99" s="171"/>
      <c r="P99" s="172"/>
    </row>
    <row r="100" spans="2:16">
      <c r="B100" s="156" t="s">
        <v>11</v>
      </c>
      <c r="C100" s="169"/>
      <c r="D100" s="169"/>
      <c r="E100" s="170"/>
      <c r="F100" s="170"/>
      <c r="G100" s="170"/>
      <c r="H100" s="170"/>
      <c r="I100" s="170"/>
      <c r="J100" s="170"/>
      <c r="K100" s="170"/>
      <c r="L100" s="170"/>
      <c r="M100" s="170"/>
      <c r="N100" s="171"/>
      <c r="O100" s="171"/>
      <c r="P100" s="172"/>
    </row>
    <row r="101" spans="2:16">
      <c r="B101" s="156" t="s">
        <v>20</v>
      </c>
      <c r="C101" s="169">
        <f>C99+C100</f>
        <v>0</v>
      </c>
      <c r="D101" s="169">
        <f>D99+D100</f>
        <v>0</v>
      </c>
      <c r="E101" s="170"/>
      <c r="F101" s="170"/>
      <c r="G101" s="170"/>
      <c r="H101" s="170"/>
      <c r="I101" s="170"/>
      <c r="J101" s="170"/>
      <c r="K101" s="170"/>
      <c r="L101" s="170"/>
      <c r="M101" s="170"/>
      <c r="N101" s="173">
        <f>SUM(N86:N97)</f>
        <v>0</v>
      </c>
      <c r="O101" s="173">
        <f t="shared" ref="O101:P101" si="13">SUM(O86:O97)</f>
        <v>0</v>
      </c>
      <c r="P101" s="174">
        <f t="shared" si="13"/>
        <v>0</v>
      </c>
    </row>
    <row r="102" spans="2:16">
      <c r="B102" s="175" t="s">
        <v>143</v>
      </c>
      <c r="C102" s="176" t="e">
        <f>+AVERAGE(C86:C97)</f>
        <v>#DIV/0!</v>
      </c>
      <c r="D102" s="176" t="e">
        <f>+AVERAGE(D86:D97)</f>
        <v>#DIV/0!</v>
      </c>
      <c r="E102" s="176" t="e">
        <f>AVERAGE(F86:K97)</f>
        <v>#DIV/0!</v>
      </c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7"/>
    </row>
    <row r="103" spans="2:16" ht="15.75" thickBot="1">
      <c r="B103" s="926" t="s">
        <v>349</v>
      </c>
      <c r="C103" s="927"/>
      <c r="D103" s="178"/>
      <c r="E103" s="928"/>
      <c r="F103" s="929"/>
      <c r="G103" s="930"/>
      <c r="H103" s="179"/>
      <c r="I103" s="179"/>
      <c r="J103" s="179"/>
      <c r="K103" s="179"/>
      <c r="L103" s="179"/>
      <c r="M103" s="179"/>
      <c r="N103" s="179"/>
      <c r="O103" s="179"/>
      <c r="P103" s="180"/>
    </row>
    <row r="104" spans="2:16" ht="15.75" thickBot="1"/>
    <row r="105" spans="2:16">
      <c r="B105" s="931" t="s">
        <v>361</v>
      </c>
      <c r="C105" s="932"/>
      <c r="D105" s="933"/>
      <c r="E105" s="932"/>
      <c r="F105" s="932"/>
      <c r="G105" s="932"/>
      <c r="H105" s="932"/>
      <c r="I105" s="932"/>
      <c r="J105" s="932"/>
      <c r="K105" s="932"/>
      <c r="L105" s="932"/>
      <c r="M105" s="932"/>
      <c r="N105" s="932"/>
      <c r="O105" s="932"/>
      <c r="P105" s="934"/>
    </row>
    <row r="106" spans="2:16">
      <c r="B106" s="935" t="s">
        <v>351</v>
      </c>
      <c r="C106" s="936"/>
      <c r="D106" s="937"/>
      <c r="E106" s="936"/>
      <c r="F106" s="936"/>
      <c r="G106" s="936"/>
      <c r="H106" s="936"/>
      <c r="I106" s="936"/>
      <c r="J106" s="936"/>
      <c r="K106" s="936"/>
      <c r="L106" s="936"/>
      <c r="M106" s="936"/>
      <c r="N106" s="936"/>
      <c r="O106" s="936"/>
      <c r="P106" s="938"/>
    </row>
    <row r="107" spans="2:16">
      <c r="B107" s="946" t="s">
        <v>352</v>
      </c>
      <c r="C107" s="947"/>
      <c r="D107" s="563"/>
      <c r="E107" s="563"/>
      <c r="F107" s="563"/>
      <c r="G107" s="563"/>
      <c r="H107" s="564"/>
      <c r="I107" s="950" t="s">
        <v>353</v>
      </c>
      <c r="J107" s="947"/>
      <c r="K107" s="960"/>
      <c r="L107" s="960"/>
      <c r="M107" s="960"/>
      <c r="N107" s="960"/>
      <c r="O107" s="960"/>
      <c r="P107" s="961"/>
    </row>
    <row r="108" spans="2:16">
      <c r="B108" s="946" t="s">
        <v>354</v>
      </c>
      <c r="C108" s="947"/>
      <c r="D108" s="948"/>
      <c r="E108" s="948"/>
      <c r="F108" s="948"/>
      <c r="G108" s="948"/>
      <c r="H108" s="949"/>
      <c r="I108" s="950" t="s">
        <v>355</v>
      </c>
      <c r="J108" s="947"/>
      <c r="K108" s="960"/>
      <c r="L108" s="960"/>
      <c r="M108" s="960"/>
      <c r="N108" s="960"/>
      <c r="O108" s="960"/>
      <c r="P108" s="961"/>
    </row>
    <row r="109" spans="2:16">
      <c r="B109" s="946" t="s">
        <v>356</v>
      </c>
      <c r="C109" s="947"/>
      <c r="D109" s="948"/>
      <c r="E109" s="948"/>
      <c r="F109" s="948"/>
      <c r="G109" s="948"/>
      <c r="H109" s="949"/>
      <c r="I109" s="950" t="s">
        <v>357</v>
      </c>
      <c r="J109" s="947"/>
      <c r="K109" s="951"/>
      <c r="L109" s="951"/>
      <c r="M109" s="951"/>
      <c r="N109" s="951"/>
      <c r="O109" s="951"/>
      <c r="P109" s="952"/>
    </row>
    <row r="110" spans="2:16">
      <c r="B110" s="953" t="s">
        <v>358</v>
      </c>
      <c r="C110" s="954"/>
      <c r="D110" s="955"/>
      <c r="E110" s="956"/>
      <c r="F110" s="956"/>
      <c r="G110" s="956"/>
      <c r="H110" s="957"/>
      <c r="I110" s="958"/>
      <c r="J110" s="949"/>
      <c r="K110" s="958"/>
      <c r="L110" s="948"/>
      <c r="M110" s="948"/>
      <c r="N110" s="948"/>
      <c r="O110" s="948"/>
      <c r="P110" s="959"/>
    </row>
    <row r="111" spans="2:16">
      <c r="B111" s="155" t="s">
        <v>328</v>
      </c>
      <c r="C111" s="939" t="s">
        <v>329</v>
      </c>
      <c r="D111" s="940"/>
      <c r="E111" s="939" t="s">
        <v>330</v>
      </c>
      <c r="F111" s="941"/>
      <c r="G111" s="941"/>
      <c r="H111" s="941"/>
      <c r="I111" s="941"/>
      <c r="J111" s="941"/>
      <c r="K111" s="940"/>
      <c r="L111" s="942" t="s">
        <v>331</v>
      </c>
      <c r="M111" s="942" t="s">
        <v>332</v>
      </c>
      <c r="N111" s="939" t="s">
        <v>333</v>
      </c>
      <c r="O111" s="940"/>
      <c r="P111" s="944" t="s">
        <v>334</v>
      </c>
    </row>
    <row r="112" spans="2:16">
      <c r="B112" s="156" t="s">
        <v>335</v>
      </c>
      <c r="C112" s="157" t="s">
        <v>336</v>
      </c>
      <c r="D112" s="157" t="s">
        <v>337</v>
      </c>
      <c r="E112" s="157" t="s">
        <v>338</v>
      </c>
      <c r="F112" s="157" t="s">
        <v>339</v>
      </c>
      <c r="G112" s="157" t="s">
        <v>340</v>
      </c>
      <c r="H112" s="157" t="s">
        <v>341</v>
      </c>
      <c r="I112" s="157" t="s">
        <v>342</v>
      </c>
      <c r="J112" s="157" t="s">
        <v>343</v>
      </c>
      <c r="K112" s="157" t="s">
        <v>344</v>
      </c>
      <c r="L112" s="943"/>
      <c r="M112" s="943"/>
      <c r="N112" s="157" t="s">
        <v>345</v>
      </c>
      <c r="O112" s="157" t="s">
        <v>346</v>
      </c>
      <c r="P112" s="945"/>
    </row>
    <row r="113" spans="2:16">
      <c r="B113" s="158">
        <v>43678</v>
      </c>
      <c r="C113" s="183"/>
      <c r="D113" s="183"/>
      <c r="E113" s="160" t="e">
        <f>SUM(F113:K113)/COUNT(F113:K113)</f>
        <v>#DIV/0!</v>
      </c>
      <c r="F113" s="184"/>
      <c r="G113" s="184"/>
      <c r="H113" s="184"/>
      <c r="I113" s="184"/>
      <c r="J113" s="184"/>
      <c r="K113" s="184"/>
      <c r="L113" s="185"/>
      <c r="M113" s="185"/>
      <c r="N113" s="186"/>
      <c r="O113" s="186"/>
      <c r="P113" s="167"/>
    </row>
    <row r="114" spans="2:16">
      <c r="B114" s="163">
        <f>EDATE(B113,-1)</f>
        <v>43647</v>
      </c>
      <c r="C114" s="183"/>
      <c r="D114" s="183"/>
      <c r="E114" s="160" t="e">
        <f t="shared" ref="E114:E124" si="14">SUM(F114:K114)/COUNT(F114:K114)</f>
        <v>#DIV/0!</v>
      </c>
      <c r="F114" s="184"/>
      <c r="G114" s="184"/>
      <c r="H114" s="184"/>
      <c r="I114" s="184"/>
      <c r="J114" s="184"/>
      <c r="K114" s="184"/>
      <c r="L114" s="185"/>
      <c r="M114" s="185"/>
      <c r="N114" s="186"/>
      <c r="O114" s="186"/>
      <c r="P114" s="167"/>
    </row>
    <row r="115" spans="2:16">
      <c r="B115" s="163">
        <f t="shared" ref="B115:B124" si="15">EDATE(B114,-1)</f>
        <v>43617</v>
      </c>
      <c r="C115" s="183"/>
      <c r="D115" s="183"/>
      <c r="E115" s="160" t="e">
        <f t="shared" si="14"/>
        <v>#DIV/0!</v>
      </c>
      <c r="F115" s="184"/>
      <c r="G115" s="184"/>
      <c r="H115" s="184"/>
      <c r="I115" s="184"/>
      <c r="J115" s="184"/>
      <c r="K115" s="184"/>
      <c r="L115" s="185"/>
      <c r="M115" s="185"/>
      <c r="N115" s="186"/>
      <c r="O115" s="186"/>
      <c r="P115" s="167"/>
    </row>
    <row r="116" spans="2:16">
      <c r="B116" s="163">
        <f t="shared" si="15"/>
        <v>43586</v>
      </c>
      <c r="C116" s="183"/>
      <c r="D116" s="183"/>
      <c r="E116" s="160" t="e">
        <f t="shared" si="14"/>
        <v>#DIV/0!</v>
      </c>
      <c r="F116" s="184"/>
      <c r="G116" s="184"/>
      <c r="H116" s="184"/>
      <c r="I116" s="184"/>
      <c r="J116" s="184"/>
      <c r="K116" s="184"/>
      <c r="L116" s="185"/>
      <c r="M116" s="185"/>
      <c r="N116" s="186"/>
      <c r="O116" s="186"/>
      <c r="P116" s="167"/>
    </row>
    <row r="117" spans="2:16">
      <c r="B117" s="163">
        <f t="shared" si="15"/>
        <v>43556</v>
      </c>
      <c r="C117" s="183"/>
      <c r="D117" s="183"/>
      <c r="E117" s="160" t="e">
        <f t="shared" si="14"/>
        <v>#DIV/0!</v>
      </c>
      <c r="F117" s="184"/>
      <c r="G117" s="184"/>
      <c r="H117" s="184"/>
      <c r="I117" s="184"/>
      <c r="J117" s="184"/>
      <c r="K117" s="184"/>
      <c r="L117" s="185"/>
      <c r="M117" s="185"/>
      <c r="N117" s="186"/>
      <c r="O117" s="186"/>
      <c r="P117" s="167"/>
    </row>
    <row r="118" spans="2:16">
      <c r="B118" s="163">
        <f t="shared" si="15"/>
        <v>43525</v>
      </c>
      <c r="C118" s="183"/>
      <c r="D118" s="183"/>
      <c r="E118" s="160" t="e">
        <f t="shared" si="14"/>
        <v>#DIV/0!</v>
      </c>
      <c r="F118" s="184"/>
      <c r="G118" s="184"/>
      <c r="H118" s="184"/>
      <c r="I118" s="184"/>
      <c r="J118" s="184"/>
      <c r="K118" s="184"/>
      <c r="L118" s="185"/>
      <c r="M118" s="185"/>
      <c r="N118" s="186"/>
      <c r="O118" s="186"/>
      <c r="P118" s="167"/>
    </row>
    <row r="119" spans="2:16">
      <c r="B119" s="163">
        <f t="shared" si="15"/>
        <v>43497</v>
      </c>
      <c r="C119" s="183"/>
      <c r="D119" s="183"/>
      <c r="E119" s="160" t="e">
        <f t="shared" si="14"/>
        <v>#DIV/0!</v>
      </c>
      <c r="F119" s="184"/>
      <c r="G119" s="184"/>
      <c r="H119" s="184"/>
      <c r="I119" s="184"/>
      <c r="J119" s="184"/>
      <c r="K119" s="184"/>
      <c r="L119" s="185"/>
      <c r="M119" s="185"/>
      <c r="N119" s="186"/>
      <c r="O119" s="186"/>
      <c r="P119" s="167"/>
    </row>
    <row r="120" spans="2:16">
      <c r="B120" s="163">
        <f t="shared" si="15"/>
        <v>43466</v>
      </c>
      <c r="C120" s="183"/>
      <c r="D120" s="183"/>
      <c r="E120" s="160" t="e">
        <f t="shared" si="14"/>
        <v>#DIV/0!</v>
      </c>
      <c r="F120" s="184"/>
      <c r="G120" s="184"/>
      <c r="H120" s="184"/>
      <c r="I120" s="184"/>
      <c r="J120" s="184"/>
      <c r="K120" s="184"/>
      <c r="L120" s="185"/>
      <c r="M120" s="185"/>
      <c r="N120" s="186"/>
      <c r="O120" s="186"/>
      <c r="P120" s="167"/>
    </row>
    <row r="121" spans="2:16">
      <c r="B121" s="163">
        <f t="shared" si="15"/>
        <v>43435</v>
      </c>
      <c r="C121" s="183"/>
      <c r="D121" s="183"/>
      <c r="E121" s="160" t="e">
        <f t="shared" si="14"/>
        <v>#DIV/0!</v>
      </c>
      <c r="F121" s="184"/>
      <c r="G121" s="184"/>
      <c r="H121" s="184"/>
      <c r="I121" s="184"/>
      <c r="J121" s="184"/>
      <c r="K121" s="184"/>
      <c r="L121" s="185"/>
      <c r="M121" s="185"/>
      <c r="N121" s="186"/>
      <c r="O121" s="186"/>
      <c r="P121" s="167"/>
    </row>
    <row r="122" spans="2:16">
      <c r="B122" s="163">
        <f t="shared" si="15"/>
        <v>43405</v>
      </c>
      <c r="C122" s="183"/>
      <c r="D122" s="183"/>
      <c r="E122" s="160" t="e">
        <f t="shared" si="14"/>
        <v>#DIV/0!</v>
      </c>
      <c r="F122" s="184"/>
      <c r="G122" s="184"/>
      <c r="H122" s="184"/>
      <c r="I122" s="184"/>
      <c r="J122" s="184"/>
      <c r="K122" s="184"/>
      <c r="L122" s="185"/>
      <c r="M122" s="185"/>
      <c r="N122" s="186"/>
      <c r="O122" s="186"/>
      <c r="P122" s="167"/>
    </row>
    <row r="123" spans="2:16">
      <c r="B123" s="163">
        <f t="shared" si="15"/>
        <v>43374</v>
      </c>
      <c r="C123" s="183"/>
      <c r="D123" s="183"/>
      <c r="E123" s="160" t="e">
        <f t="shared" si="14"/>
        <v>#DIV/0!</v>
      </c>
      <c r="F123" s="184"/>
      <c r="G123" s="184"/>
      <c r="H123" s="184"/>
      <c r="I123" s="184"/>
      <c r="J123" s="184"/>
      <c r="K123" s="184"/>
      <c r="L123" s="185"/>
      <c r="M123" s="185"/>
      <c r="N123" s="186"/>
      <c r="O123" s="186"/>
      <c r="P123" s="167"/>
    </row>
    <row r="124" spans="2:16">
      <c r="B124" s="163">
        <f t="shared" si="15"/>
        <v>43344</v>
      </c>
      <c r="C124" s="183"/>
      <c r="D124" s="183"/>
      <c r="E124" s="160" t="e">
        <f t="shared" si="14"/>
        <v>#DIV/0!</v>
      </c>
      <c r="F124" s="184"/>
      <c r="G124" s="184"/>
      <c r="H124" s="184"/>
      <c r="I124" s="184"/>
      <c r="J124" s="184"/>
      <c r="K124" s="184"/>
      <c r="L124" s="185"/>
      <c r="M124" s="185"/>
      <c r="N124" s="186"/>
      <c r="O124" s="186"/>
      <c r="P124" s="167"/>
    </row>
    <row r="125" spans="2:16">
      <c r="B125" s="164" t="s">
        <v>347</v>
      </c>
      <c r="C125" s="924">
        <f>D130-D128+C128</f>
        <v>0</v>
      </c>
      <c r="D125" s="92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6"/>
      <c r="O125" s="166"/>
      <c r="P125" s="167"/>
    </row>
    <row r="126" spans="2:16" ht="24">
      <c r="B126" s="168" t="s">
        <v>348</v>
      </c>
      <c r="C126" s="169">
        <f>SUM(C113:C124)</f>
        <v>0</v>
      </c>
      <c r="D126" s="169">
        <f>SUM(D113:D124)</f>
        <v>0</v>
      </c>
      <c r="E126" s="170"/>
      <c r="F126" s="170"/>
      <c r="G126" s="170"/>
      <c r="H126" s="170"/>
      <c r="I126" s="170"/>
      <c r="J126" s="170"/>
      <c r="K126" s="170"/>
      <c r="L126" s="170"/>
      <c r="M126" s="170"/>
      <c r="N126" s="171"/>
      <c r="O126" s="171"/>
      <c r="P126" s="172"/>
    </row>
    <row r="127" spans="2:16">
      <c r="B127" s="156" t="s">
        <v>11</v>
      </c>
      <c r="C127" s="169"/>
      <c r="D127" s="169"/>
      <c r="E127" s="170"/>
      <c r="F127" s="170"/>
      <c r="G127" s="170"/>
      <c r="H127" s="170"/>
      <c r="I127" s="170"/>
      <c r="J127" s="170"/>
      <c r="K127" s="170"/>
      <c r="L127" s="170"/>
      <c r="M127" s="170"/>
      <c r="N127" s="171"/>
      <c r="O127" s="171"/>
      <c r="P127" s="172"/>
    </row>
    <row r="128" spans="2:16">
      <c r="B128" s="156" t="s">
        <v>20</v>
      </c>
      <c r="C128" s="169">
        <f>C126+C127</f>
        <v>0</v>
      </c>
      <c r="D128" s="169">
        <f>D126+D127</f>
        <v>0</v>
      </c>
      <c r="E128" s="170"/>
      <c r="F128" s="170"/>
      <c r="G128" s="170"/>
      <c r="H128" s="170"/>
      <c r="I128" s="170"/>
      <c r="J128" s="170"/>
      <c r="K128" s="170"/>
      <c r="L128" s="170"/>
      <c r="M128" s="170"/>
      <c r="N128" s="173">
        <f>SUM(N113:N124)</f>
        <v>0</v>
      </c>
      <c r="O128" s="173">
        <f t="shared" ref="O128:P128" si="16">SUM(O113:O124)</f>
        <v>0</v>
      </c>
      <c r="P128" s="174">
        <f t="shared" si="16"/>
        <v>0</v>
      </c>
    </row>
    <row r="129" spans="2:16">
      <c r="B129" s="175" t="s">
        <v>143</v>
      </c>
      <c r="C129" s="176" t="e">
        <f>+AVERAGE(C113:C124)</f>
        <v>#DIV/0!</v>
      </c>
      <c r="D129" s="176" t="e">
        <f>+AVERAGE(D113:D124)</f>
        <v>#DIV/0!</v>
      </c>
      <c r="E129" s="176" t="e">
        <f>AVERAGE(F113:K124)</f>
        <v>#DIV/0!</v>
      </c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7"/>
    </row>
    <row r="130" spans="2:16" ht="15.75" thickBot="1">
      <c r="B130" s="926" t="s">
        <v>349</v>
      </c>
      <c r="C130" s="927"/>
      <c r="D130" s="178"/>
      <c r="E130" s="928"/>
      <c r="F130" s="929"/>
      <c r="G130" s="930"/>
      <c r="H130" s="179"/>
      <c r="I130" s="179"/>
      <c r="J130" s="179"/>
      <c r="K130" s="179"/>
      <c r="L130" s="179"/>
      <c r="M130" s="179"/>
      <c r="N130" s="179"/>
      <c r="O130" s="179"/>
      <c r="P130" s="180"/>
    </row>
    <row r="131" spans="2:16" ht="15.75" thickBot="1"/>
    <row r="132" spans="2:16">
      <c r="B132" s="931" t="s">
        <v>362</v>
      </c>
      <c r="C132" s="932"/>
      <c r="D132" s="933"/>
      <c r="E132" s="932"/>
      <c r="F132" s="932"/>
      <c r="G132" s="932"/>
      <c r="H132" s="932"/>
      <c r="I132" s="932"/>
      <c r="J132" s="932"/>
      <c r="K132" s="932"/>
      <c r="L132" s="932"/>
      <c r="M132" s="932"/>
      <c r="N132" s="932"/>
      <c r="O132" s="932"/>
      <c r="P132" s="934"/>
    </row>
    <row r="133" spans="2:16">
      <c r="B133" s="935" t="s">
        <v>351</v>
      </c>
      <c r="C133" s="936"/>
      <c r="D133" s="937"/>
      <c r="E133" s="936"/>
      <c r="F133" s="936"/>
      <c r="G133" s="936"/>
      <c r="H133" s="936"/>
      <c r="I133" s="936"/>
      <c r="J133" s="936"/>
      <c r="K133" s="936"/>
      <c r="L133" s="936"/>
      <c r="M133" s="936"/>
      <c r="N133" s="936"/>
      <c r="O133" s="936"/>
      <c r="P133" s="938"/>
    </row>
    <row r="134" spans="2:16">
      <c r="B134" s="946" t="s">
        <v>352</v>
      </c>
      <c r="C134" s="947"/>
      <c r="D134" s="563"/>
      <c r="E134" s="563"/>
      <c r="F134" s="563"/>
      <c r="G134" s="563"/>
      <c r="H134" s="564"/>
      <c r="I134" s="950" t="s">
        <v>353</v>
      </c>
      <c r="J134" s="947"/>
      <c r="K134" s="960"/>
      <c r="L134" s="960"/>
      <c r="M134" s="960"/>
      <c r="N134" s="960"/>
      <c r="O134" s="960"/>
      <c r="P134" s="961"/>
    </row>
    <row r="135" spans="2:16">
      <c r="B135" s="946" t="s">
        <v>354</v>
      </c>
      <c r="C135" s="947"/>
      <c r="D135" s="948"/>
      <c r="E135" s="948"/>
      <c r="F135" s="948"/>
      <c r="G135" s="948"/>
      <c r="H135" s="949"/>
      <c r="I135" s="950" t="s">
        <v>355</v>
      </c>
      <c r="J135" s="947"/>
      <c r="K135" s="960"/>
      <c r="L135" s="960"/>
      <c r="M135" s="960"/>
      <c r="N135" s="960"/>
      <c r="O135" s="960"/>
      <c r="P135" s="961"/>
    </row>
    <row r="136" spans="2:16">
      <c r="B136" s="946" t="s">
        <v>356</v>
      </c>
      <c r="C136" s="947"/>
      <c r="D136" s="948"/>
      <c r="E136" s="948"/>
      <c r="F136" s="948"/>
      <c r="G136" s="948"/>
      <c r="H136" s="949"/>
      <c r="I136" s="950" t="s">
        <v>357</v>
      </c>
      <c r="J136" s="947"/>
      <c r="K136" s="951"/>
      <c r="L136" s="951"/>
      <c r="M136" s="951"/>
      <c r="N136" s="951"/>
      <c r="O136" s="951"/>
      <c r="P136" s="952"/>
    </row>
    <row r="137" spans="2:16">
      <c r="B137" s="953" t="s">
        <v>358</v>
      </c>
      <c r="C137" s="954"/>
      <c r="D137" s="955"/>
      <c r="E137" s="956"/>
      <c r="F137" s="956"/>
      <c r="G137" s="956"/>
      <c r="H137" s="957"/>
      <c r="I137" s="958"/>
      <c r="J137" s="949"/>
      <c r="K137" s="958"/>
      <c r="L137" s="948"/>
      <c r="M137" s="948"/>
      <c r="N137" s="948"/>
      <c r="O137" s="948"/>
      <c r="P137" s="959"/>
    </row>
    <row r="138" spans="2:16">
      <c r="B138" s="155" t="s">
        <v>328</v>
      </c>
      <c r="C138" s="939" t="s">
        <v>329</v>
      </c>
      <c r="D138" s="940"/>
      <c r="E138" s="939" t="s">
        <v>330</v>
      </c>
      <c r="F138" s="941"/>
      <c r="G138" s="941"/>
      <c r="H138" s="941"/>
      <c r="I138" s="941"/>
      <c r="J138" s="941"/>
      <c r="K138" s="940"/>
      <c r="L138" s="942" t="s">
        <v>331</v>
      </c>
      <c r="M138" s="942" t="s">
        <v>332</v>
      </c>
      <c r="N138" s="939" t="s">
        <v>333</v>
      </c>
      <c r="O138" s="940"/>
      <c r="P138" s="944" t="s">
        <v>334</v>
      </c>
    </row>
    <row r="139" spans="2:16">
      <c r="B139" s="156" t="s">
        <v>335</v>
      </c>
      <c r="C139" s="157" t="s">
        <v>336</v>
      </c>
      <c r="D139" s="157" t="s">
        <v>337</v>
      </c>
      <c r="E139" s="157" t="s">
        <v>338</v>
      </c>
      <c r="F139" s="157" t="s">
        <v>339</v>
      </c>
      <c r="G139" s="157" t="s">
        <v>340</v>
      </c>
      <c r="H139" s="157" t="s">
        <v>341</v>
      </c>
      <c r="I139" s="157" t="s">
        <v>342</v>
      </c>
      <c r="J139" s="157" t="s">
        <v>343</v>
      </c>
      <c r="K139" s="157" t="s">
        <v>344</v>
      </c>
      <c r="L139" s="943"/>
      <c r="M139" s="943"/>
      <c r="N139" s="157" t="s">
        <v>345</v>
      </c>
      <c r="O139" s="157" t="s">
        <v>346</v>
      </c>
      <c r="P139" s="945"/>
    </row>
    <row r="140" spans="2:16">
      <c r="B140" s="158">
        <v>43678</v>
      </c>
      <c r="C140" s="183"/>
      <c r="D140" s="183"/>
      <c r="E140" s="160" t="e">
        <f>SUM(F140:K140)/COUNT(F140:K140)</f>
        <v>#DIV/0!</v>
      </c>
      <c r="F140" s="184"/>
      <c r="G140" s="184"/>
      <c r="H140" s="184"/>
      <c r="I140" s="184"/>
      <c r="J140" s="184"/>
      <c r="K140" s="184"/>
      <c r="L140" s="185"/>
      <c r="M140" s="185"/>
      <c r="N140" s="186"/>
      <c r="O140" s="186"/>
      <c r="P140" s="167"/>
    </row>
    <row r="141" spans="2:16">
      <c r="B141" s="163">
        <f>EDATE(B140,-1)</f>
        <v>43647</v>
      </c>
      <c r="C141" s="183"/>
      <c r="D141" s="183"/>
      <c r="E141" s="160" t="e">
        <f t="shared" ref="E141:E151" si="17">SUM(F141:K141)/COUNT(F141:K141)</f>
        <v>#DIV/0!</v>
      </c>
      <c r="F141" s="184"/>
      <c r="G141" s="184"/>
      <c r="H141" s="184"/>
      <c r="I141" s="184"/>
      <c r="J141" s="184"/>
      <c r="K141" s="184"/>
      <c r="L141" s="185"/>
      <c r="M141" s="185"/>
      <c r="N141" s="186"/>
      <c r="O141" s="186"/>
      <c r="P141" s="167"/>
    </row>
    <row r="142" spans="2:16">
      <c r="B142" s="163">
        <f t="shared" ref="B142:B151" si="18">EDATE(B141,-1)</f>
        <v>43617</v>
      </c>
      <c r="C142" s="183"/>
      <c r="D142" s="183"/>
      <c r="E142" s="160" t="e">
        <f t="shared" si="17"/>
        <v>#DIV/0!</v>
      </c>
      <c r="F142" s="184"/>
      <c r="G142" s="184"/>
      <c r="H142" s="184"/>
      <c r="I142" s="184"/>
      <c r="J142" s="184"/>
      <c r="K142" s="184"/>
      <c r="L142" s="185"/>
      <c r="M142" s="185"/>
      <c r="N142" s="186"/>
      <c r="O142" s="186"/>
      <c r="P142" s="167"/>
    </row>
    <row r="143" spans="2:16">
      <c r="B143" s="163">
        <f t="shared" si="18"/>
        <v>43586</v>
      </c>
      <c r="C143" s="183"/>
      <c r="D143" s="183"/>
      <c r="E143" s="160" t="e">
        <f t="shared" si="17"/>
        <v>#DIV/0!</v>
      </c>
      <c r="F143" s="184"/>
      <c r="G143" s="184"/>
      <c r="H143" s="184"/>
      <c r="I143" s="184"/>
      <c r="J143" s="184"/>
      <c r="K143" s="184"/>
      <c r="L143" s="185"/>
      <c r="M143" s="185"/>
      <c r="N143" s="186"/>
      <c r="O143" s="186"/>
      <c r="P143" s="167"/>
    </row>
    <row r="144" spans="2:16">
      <c r="B144" s="163">
        <f t="shared" si="18"/>
        <v>43556</v>
      </c>
      <c r="C144" s="183"/>
      <c r="D144" s="183"/>
      <c r="E144" s="160" t="e">
        <f t="shared" si="17"/>
        <v>#DIV/0!</v>
      </c>
      <c r="F144" s="184"/>
      <c r="G144" s="184"/>
      <c r="H144" s="184"/>
      <c r="I144" s="184"/>
      <c r="J144" s="184"/>
      <c r="K144" s="184"/>
      <c r="L144" s="185"/>
      <c r="M144" s="185"/>
      <c r="N144" s="186"/>
      <c r="O144" s="186"/>
      <c r="P144" s="167"/>
    </row>
    <row r="145" spans="2:16">
      <c r="B145" s="163">
        <f t="shared" si="18"/>
        <v>43525</v>
      </c>
      <c r="C145" s="183"/>
      <c r="D145" s="183"/>
      <c r="E145" s="160" t="e">
        <f t="shared" si="17"/>
        <v>#DIV/0!</v>
      </c>
      <c r="F145" s="184"/>
      <c r="G145" s="184"/>
      <c r="H145" s="184"/>
      <c r="I145" s="184"/>
      <c r="J145" s="184"/>
      <c r="K145" s="184"/>
      <c r="L145" s="185"/>
      <c r="M145" s="185"/>
      <c r="N145" s="186"/>
      <c r="O145" s="186"/>
      <c r="P145" s="167"/>
    </row>
    <row r="146" spans="2:16">
      <c r="B146" s="163">
        <f t="shared" si="18"/>
        <v>43497</v>
      </c>
      <c r="C146" s="183"/>
      <c r="D146" s="183"/>
      <c r="E146" s="160" t="e">
        <f t="shared" si="17"/>
        <v>#DIV/0!</v>
      </c>
      <c r="F146" s="184"/>
      <c r="G146" s="184"/>
      <c r="H146" s="184"/>
      <c r="I146" s="184"/>
      <c r="J146" s="184"/>
      <c r="K146" s="184"/>
      <c r="L146" s="185"/>
      <c r="M146" s="185"/>
      <c r="N146" s="186"/>
      <c r="O146" s="186"/>
      <c r="P146" s="167"/>
    </row>
    <row r="147" spans="2:16">
      <c r="B147" s="163">
        <f t="shared" si="18"/>
        <v>43466</v>
      </c>
      <c r="C147" s="183"/>
      <c r="D147" s="183"/>
      <c r="E147" s="160" t="e">
        <f t="shared" si="17"/>
        <v>#DIV/0!</v>
      </c>
      <c r="F147" s="184"/>
      <c r="G147" s="184"/>
      <c r="H147" s="184"/>
      <c r="I147" s="184"/>
      <c r="J147" s="184"/>
      <c r="K147" s="184"/>
      <c r="L147" s="185"/>
      <c r="M147" s="185"/>
      <c r="N147" s="186"/>
      <c r="O147" s="186"/>
      <c r="P147" s="167"/>
    </row>
    <row r="148" spans="2:16">
      <c r="B148" s="163">
        <f t="shared" si="18"/>
        <v>43435</v>
      </c>
      <c r="C148" s="183"/>
      <c r="D148" s="183"/>
      <c r="E148" s="160" t="e">
        <f t="shared" si="17"/>
        <v>#DIV/0!</v>
      </c>
      <c r="F148" s="184"/>
      <c r="G148" s="184"/>
      <c r="H148" s="184"/>
      <c r="I148" s="184"/>
      <c r="J148" s="184"/>
      <c r="K148" s="184"/>
      <c r="L148" s="185"/>
      <c r="M148" s="185"/>
      <c r="N148" s="186"/>
      <c r="O148" s="186"/>
      <c r="P148" s="167"/>
    </row>
    <row r="149" spans="2:16">
      <c r="B149" s="163">
        <f t="shared" si="18"/>
        <v>43405</v>
      </c>
      <c r="C149" s="183"/>
      <c r="D149" s="183"/>
      <c r="E149" s="160" t="e">
        <f t="shared" si="17"/>
        <v>#DIV/0!</v>
      </c>
      <c r="F149" s="184"/>
      <c r="G149" s="184"/>
      <c r="H149" s="184"/>
      <c r="I149" s="184"/>
      <c r="J149" s="184"/>
      <c r="K149" s="184"/>
      <c r="L149" s="185"/>
      <c r="M149" s="185"/>
      <c r="N149" s="186"/>
      <c r="O149" s="186"/>
      <c r="P149" s="167"/>
    </row>
    <row r="150" spans="2:16">
      <c r="B150" s="163">
        <f t="shared" si="18"/>
        <v>43374</v>
      </c>
      <c r="C150" s="183"/>
      <c r="D150" s="183"/>
      <c r="E150" s="160" t="e">
        <f t="shared" si="17"/>
        <v>#DIV/0!</v>
      </c>
      <c r="F150" s="184"/>
      <c r="G150" s="184"/>
      <c r="H150" s="184"/>
      <c r="I150" s="184"/>
      <c r="J150" s="184"/>
      <c r="K150" s="184"/>
      <c r="L150" s="185"/>
      <c r="M150" s="185"/>
      <c r="N150" s="186"/>
      <c r="O150" s="186"/>
      <c r="P150" s="167"/>
    </row>
    <row r="151" spans="2:16">
      <c r="B151" s="163">
        <f t="shared" si="18"/>
        <v>43344</v>
      </c>
      <c r="C151" s="183"/>
      <c r="D151" s="183"/>
      <c r="E151" s="160" t="e">
        <f t="shared" si="17"/>
        <v>#DIV/0!</v>
      </c>
      <c r="F151" s="184"/>
      <c r="G151" s="184"/>
      <c r="H151" s="184"/>
      <c r="I151" s="184"/>
      <c r="J151" s="184"/>
      <c r="K151" s="184"/>
      <c r="L151" s="185"/>
      <c r="M151" s="185"/>
      <c r="N151" s="186"/>
      <c r="O151" s="186"/>
      <c r="P151" s="167"/>
    </row>
    <row r="152" spans="2:16">
      <c r="B152" s="164" t="s">
        <v>347</v>
      </c>
      <c r="C152" s="924">
        <f>D157-D155+C155</f>
        <v>0</v>
      </c>
      <c r="D152" s="925"/>
      <c r="E152" s="165"/>
      <c r="F152" s="165"/>
      <c r="G152" s="165"/>
      <c r="H152" s="165"/>
      <c r="I152" s="165"/>
      <c r="J152" s="165"/>
      <c r="K152" s="165"/>
      <c r="L152" s="165"/>
      <c r="M152" s="165"/>
      <c r="N152" s="166"/>
      <c r="O152" s="166"/>
      <c r="P152" s="167"/>
    </row>
    <row r="153" spans="2:16" ht="24">
      <c r="B153" s="168" t="s">
        <v>348</v>
      </c>
      <c r="C153" s="169">
        <f>SUM(C140:C151)</f>
        <v>0</v>
      </c>
      <c r="D153" s="169">
        <f>SUM(D140:D151)</f>
        <v>0</v>
      </c>
      <c r="E153" s="170"/>
      <c r="F153" s="170"/>
      <c r="G153" s="170"/>
      <c r="H153" s="170"/>
      <c r="I153" s="170"/>
      <c r="J153" s="170"/>
      <c r="K153" s="170"/>
      <c r="L153" s="170"/>
      <c r="M153" s="170"/>
      <c r="N153" s="171"/>
      <c r="O153" s="171"/>
      <c r="P153" s="172"/>
    </row>
    <row r="154" spans="2:16">
      <c r="B154" s="156" t="s">
        <v>11</v>
      </c>
      <c r="C154" s="169"/>
      <c r="D154" s="169"/>
      <c r="E154" s="170"/>
      <c r="F154" s="170"/>
      <c r="G154" s="170"/>
      <c r="H154" s="170"/>
      <c r="I154" s="170"/>
      <c r="J154" s="170"/>
      <c r="K154" s="170"/>
      <c r="L154" s="170"/>
      <c r="M154" s="170"/>
      <c r="N154" s="171"/>
      <c r="O154" s="171"/>
      <c r="P154" s="172"/>
    </row>
    <row r="155" spans="2:16">
      <c r="B155" s="156" t="s">
        <v>20</v>
      </c>
      <c r="C155" s="169">
        <f>C153+C154</f>
        <v>0</v>
      </c>
      <c r="D155" s="169">
        <f>D153+D154</f>
        <v>0</v>
      </c>
      <c r="E155" s="170"/>
      <c r="F155" s="170"/>
      <c r="G155" s="170"/>
      <c r="H155" s="170"/>
      <c r="I155" s="170"/>
      <c r="J155" s="170"/>
      <c r="K155" s="170"/>
      <c r="L155" s="170"/>
      <c r="M155" s="170"/>
      <c r="N155" s="173">
        <f>SUM(N140:N151)</f>
        <v>0</v>
      </c>
      <c r="O155" s="173">
        <f t="shared" ref="O155:P155" si="19">SUM(O140:O151)</f>
        <v>0</v>
      </c>
      <c r="P155" s="174">
        <f t="shared" si="19"/>
        <v>0</v>
      </c>
    </row>
    <row r="156" spans="2:16">
      <c r="B156" s="175" t="s">
        <v>143</v>
      </c>
      <c r="C156" s="176" t="e">
        <f>+AVERAGE(C140:C151)</f>
        <v>#DIV/0!</v>
      </c>
      <c r="D156" s="176" t="e">
        <f>+AVERAGE(D140:D151)</f>
        <v>#DIV/0!</v>
      </c>
      <c r="E156" s="176" t="e">
        <f>AVERAGE(F140:K151)</f>
        <v>#DIV/0!</v>
      </c>
      <c r="F156" s="170"/>
      <c r="G156" s="170"/>
      <c r="H156" s="170"/>
      <c r="I156" s="170"/>
      <c r="J156" s="170"/>
      <c r="K156" s="170"/>
      <c r="L156" s="170"/>
      <c r="M156" s="170"/>
      <c r="N156" s="170"/>
      <c r="O156" s="170"/>
      <c r="P156" s="177"/>
    </row>
    <row r="157" spans="2:16" ht="15.75" thickBot="1">
      <c r="B157" s="926" t="s">
        <v>349</v>
      </c>
      <c r="C157" s="927"/>
      <c r="D157" s="178"/>
      <c r="E157" s="928"/>
      <c r="F157" s="929"/>
      <c r="G157" s="930"/>
      <c r="H157" s="179"/>
      <c r="I157" s="179"/>
      <c r="J157" s="179"/>
      <c r="K157" s="179"/>
      <c r="L157" s="179"/>
      <c r="M157" s="179"/>
      <c r="N157" s="179"/>
      <c r="O157" s="179"/>
      <c r="P157" s="180"/>
    </row>
  </sheetData>
  <mergeCells count="151">
    <mergeCell ref="C152:D152"/>
    <mergeCell ref="B157:C157"/>
    <mergeCell ref="E157:G157"/>
    <mergeCell ref="C138:D138"/>
    <mergeCell ref="E138:K138"/>
    <mergeCell ref="L138:L139"/>
    <mergeCell ref="M138:M139"/>
    <mergeCell ref="N138:O138"/>
    <mergeCell ref="P138:P139"/>
    <mergeCell ref="B136:C136"/>
    <mergeCell ref="D136:H136"/>
    <mergeCell ref="I136:J136"/>
    <mergeCell ref="K136:P136"/>
    <mergeCell ref="B137:D137"/>
    <mergeCell ref="E137:H137"/>
    <mergeCell ref="I137:J137"/>
    <mergeCell ref="K137:P137"/>
    <mergeCell ref="B134:C134"/>
    <mergeCell ref="I134:J134"/>
    <mergeCell ref="K134:P134"/>
    <mergeCell ref="B135:C135"/>
    <mergeCell ref="D135:H135"/>
    <mergeCell ref="I135:J135"/>
    <mergeCell ref="K135:P135"/>
    <mergeCell ref="C125:D125"/>
    <mergeCell ref="B130:C130"/>
    <mergeCell ref="E130:G130"/>
    <mergeCell ref="B132:D132"/>
    <mergeCell ref="E132:P132"/>
    <mergeCell ref="B133:D133"/>
    <mergeCell ref="E133:P133"/>
    <mergeCell ref="C111:D111"/>
    <mergeCell ref="E111:K111"/>
    <mergeCell ref="L111:L112"/>
    <mergeCell ref="M111:M112"/>
    <mergeCell ref="N111:O111"/>
    <mergeCell ref="P111:P112"/>
    <mergeCell ref="B109:C109"/>
    <mergeCell ref="D109:H109"/>
    <mergeCell ref="I109:J109"/>
    <mergeCell ref="K109:P109"/>
    <mergeCell ref="B110:D110"/>
    <mergeCell ref="E110:H110"/>
    <mergeCell ref="I110:J110"/>
    <mergeCell ref="K110:P110"/>
    <mergeCell ref="B107:C107"/>
    <mergeCell ref="I107:J107"/>
    <mergeCell ref="K107:P107"/>
    <mergeCell ref="B108:C108"/>
    <mergeCell ref="D108:H108"/>
    <mergeCell ref="I108:J108"/>
    <mergeCell ref="K108:P108"/>
    <mergeCell ref="C98:D98"/>
    <mergeCell ref="B103:C103"/>
    <mergeCell ref="E103:G103"/>
    <mergeCell ref="B105:D105"/>
    <mergeCell ref="E105:P105"/>
    <mergeCell ref="B106:D106"/>
    <mergeCell ref="E106:P106"/>
    <mergeCell ref="C84:D84"/>
    <mergeCell ref="E84:K84"/>
    <mergeCell ref="L84:L85"/>
    <mergeCell ref="M84:M85"/>
    <mergeCell ref="N84:O84"/>
    <mergeCell ref="P84:P85"/>
    <mergeCell ref="B82:C82"/>
    <mergeCell ref="D82:H82"/>
    <mergeCell ref="I82:J82"/>
    <mergeCell ref="K82:P82"/>
    <mergeCell ref="B83:D83"/>
    <mergeCell ref="E83:H83"/>
    <mergeCell ref="I83:J83"/>
    <mergeCell ref="K83:P83"/>
    <mergeCell ref="B80:C80"/>
    <mergeCell ref="I80:J80"/>
    <mergeCell ref="K80:P80"/>
    <mergeCell ref="B81:C81"/>
    <mergeCell ref="D81:H81"/>
    <mergeCell ref="I81:J81"/>
    <mergeCell ref="K81:P81"/>
    <mergeCell ref="C71:D71"/>
    <mergeCell ref="B76:C76"/>
    <mergeCell ref="E76:G76"/>
    <mergeCell ref="B78:D78"/>
    <mergeCell ref="E78:P78"/>
    <mergeCell ref="B79:D79"/>
    <mergeCell ref="E79:P79"/>
    <mergeCell ref="C57:D57"/>
    <mergeCell ref="E57:K57"/>
    <mergeCell ref="L57:L58"/>
    <mergeCell ref="M57:M58"/>
    <mergeCell ref="N57:O57"/>
    <mergeCell ref="P57:P58"/>
    <mergeCell ref="B55:C55"/>
    <mergeCell ref="D55:H55"/>
    <mergeCell ref="I55:J55"/>
    <mergeCell ref="K55:P55"/>
    <mergeCell ref="B56:D56"/>
    <mergeCell ref="E56:H56"/>
    <mergeCell ref="I56:J56"/>
    <mergeCell ref="K56:P56"/>
    <mergeCell ref="B53:C53"/>
    <mergeCell ref="I53:J53"/>
    <mergeCell ref="K53:P53"/>
    <mergeCell ref="B54:C54"/>
    <mergeCell ref="D54:H54"/>
    <mergeCell ref="I54:J54"/>
    <mergeCell ref="K54:P54"/>
    <mergeCell ref="C44:D44"/>
    <mergeCell ref="B49:C49"/>
    <mergeCell ref="E49:G49"/>
    <mergeCell ref="B51:D51"/>
    <mergeCell ref="E51:P51"/>
    <mergeCell ref="B52:D52"/>
    <mergeCell ref="E52:P52"/>
    <mergeCell ref="C30:D30"/>
    <mergeCell ref="E30:K30"/>
    <mergeCell ref="L30:L31"/>
    <mergeCell ref="M30:M31"/>
    <mergeCell ref="N30:O30"/>
    <mergeCell ref="P30:P31"/>
    <mergeCell ref="B28:C28"/>
    <mergeCell ref="D28:H28"/>
    <mergeCell ref="I28:J28"/>
    <mergeCell ref="K28:P28"/>
    <mergeCell ref="B29:D29"/>
    <mergeCell ref="E29:H29"/>
    <mergeCell ref="I29:J29"/>
    <mergeCell ref="K29:P29"/>
    <mergeCell ref="B26:C26"/>
    <mergeCell ref="I26:J26"/>
    <mergeCell ref="K26:P26"/>
    <mergeCell ref="B27:C27"/>
    <mergeCell ref="D27:H27"/>
    <mergeCell ref="I27:J27"/>
    <mergeCell ref="K27:P27"/>
    <mergeCell ref="C17:D17"/>
    <mergeCell ref="B22:C22"/>
    <mergeCell ref="E22:G22"/>
    <mergeCell ref="B24:D24"/>
    <mergeCell ref="E24:P24"/>
    <mergeCell ref="B25:D25"/>
    <mergeCell ref="E25:P25"/>
    <mergeCell ref="B2:D2"/>
    <mergeCell ref="E2:P2"/>
    <mergeCell ref="C3:D3"/>
    <mergeCell ref="E3:K3"/>
    <mergeCell ref="L3:L4"/>
    <mergeCell ref="M3:M4"/>
    <mergeCell ref="N3:O3"/>
    <mergeCell ref="P3:P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3E3F-C4B1-4B40-9BDD-AA598C58C07C}">
  <sheetPr codeName="Sheet7"/>
  <dimension ref="B1:P157"/>
  <sheetViews>
    <sheetView workbookViewId="0">
      <selection activeCell="K26" sqref="K26:P26"/>
    </sheetView>
  </sheetViews>
  <sheetFormatPr defaultRowHeight="15"/>
  <cols>
    <col min="1" max="1" width="3.140625" customWidth="1"/>
    <col min="2" max="2" width="9.85546875" customWidth="1"/>
    <col min="257" max="257" width="3.140625" customWidth="1"/>
    <col min="258" max="258" width="9.85546875" customWidth="1"/>
    <col min="513" max="513" width="3.140625" customWidth="1"/>
    <col min="514" max="514" width="9.85546875" customWidth="1"/>
    <col min="769" max="769" width="3.140625" customWidth="1"/>
    <col min="770" max="770" width="9.85546875" customWidth="1"/>
    <col min="1025" max="1025" width="3.140625" customWidth="1"/>
    <col min="1026" max="1026" width="9.85546875" customWidth="1"/>
    <col min="1281" max="1281" width="3.140625" customWidth="1"/>
    <col min="1282" max="1282" width="9.85546875" customWidth="1"/>
    <col min="1537" max="1537" width="3.140625" customWidth="1"/>
    <col min="1538" max="1538" width="9.85546875" customWidth="1"/>
    <col min="1793" max="1793" width="3.140625" customWidth="1"/>
    <col min="1794" max="1794" width="9.85546875" customWidth="1"/>
    <col min="2049" max="2049" width="3.140625" customWidth="1"/>
    <col min="2050" max="2050" width="9.85546875" customWidth="1"/>
    <col min="2305" max="2305" width="3.140625" customWidth="1"/>
    <col min="2306" max="2306" width="9.85546875" customWidth="1"/>
    <col min="2561" max="2561" width="3.140625" customWidth="1"/>
    <col min="2562" max="2562" width="9.85546875" customWidth="1"/>
    <col min="2817" max="2817" width="3.140625" customWidth="1"/>
    <col min="2818" max="2818" width="9.85546875" customWidth="1"/>
    <col min="3073" max="3073" width="3.140625" customWidth="1"/>
    <col min="3074" max="3074" width="9.85546875" customWidth="1"/>
    <col min="3329" max="3329" width="3.140625" customWidth="1"/>
    <col min="3330" max="3330" width="9.85546875" customWidth="1"/>
    <col min="3585" max="3585" width="3.140625" customWidth="1"/>
    <col min="3586" max="3586" width="9.85546875" customWidth="1"/>
    <col min="3841" max="3841" width="3.140625" customWidth="1"/>
    <col min="3842" max="3842" width="9.85546875" customWidth="1"/>
    <col min="4097" max="4097" width="3.140625" customWidth="1"/>
    <col min="4098" max="4098" width="9.85546875" customWidth="1"/>
    <col min="4353" max="4353" width="3.140625" customWidth="1"/>
    <col min="4354" max="4354" width="9.85546875" customWidth="1"/>
    <col min="4609" max="4609" width="3.140625" customWidth="1"/>
    <col min="4610" max="4610" width="9.85546875" customWidth="1"/>
    <col min="4865" max="4865" width="3.140625" customWidth="1"/>
    <col min="4866" max="4866" width="9.85546875" customWidth="1"/>
    <col min="5121" max="5121" width="3.140625" customWidth="1"/>
    <col min="5122" max="5122" width="9.85546875" customWidth="1"/>
    <col min="5377" max="5377" width="3.140625" customWidth="1"/>
    <col min="5378" max="5378" width="9.85546875" customWidth="1"/>
    <col min="5633" max="5633" width="3.140625" customWidth="1"/>
    <col min="5634" max="5634" width="9.85546875" customWidth="1"/>
    <col min="5889" max="5889" width="3.140625" customWidth="1"/>
    <col min="5890" max="5890" width="9.85546875" customWidth="1"/>
    <col min="6145" max="6145" width="3.140625" customWidth="1"/>
    <col min="6146" max="6146" width="9.85546875" customWidth="1"/>
    <col min="6401" max="6401" width="3.140625" customWidth="1"/>
    <col min="6402" max="6402" width="9.85546875" customWidth="1"/>
    <col min="6657" max="6657" width="3.140625" customWidth="1"/>
    <col min="6658" max="6658" width="9.85546875" customWidth="1"/>
    <col min="6913" max="6913" width="3.140625" customWidth="1"/>
    <col min="6914" max="6914" width="9.85546875" customWidth="1"/>
    <col min="7169" max="7169" width="3.140625" customWidth="1"/>
    <col min="7170" max="7170" width="9.85546875" customWidth="1"/>
    <col min="7425" max="7425" width="3.140625" customWidth="1"/>
    <col min="7426" max="7426" width="9.85546875" customWidth="1"/>
    <col min="7681" max="7681" width="3.140625" customWidth="1"/>
    <col min="7682" max="7682" width="9.85546875" customWidth="1"/>
    <col min="7937" max="7937" width="3.140625" customWidth="1"/>
    <col min="7938" max="7938" width="9.85546875" customWidth="1"/>
    <col min="8193" max="8193" width="3.140625" customWidth="1"/>
    <col min="8194" max="8194" width="9.85546875" customWidth="1"/>
    <col min="8449" max="8449" width="3.140625" customWidth="1"/>
    <col min="8450" max="8450" width="9.85546875" customWidth="1"/>
    <col min="8705" max="8705" width="3.140625" customWidth="1"/>
    <col min="8706" max="8706" width="9.85546875" customWidth="1"/>
    <col min="8961" max="8961" width="3.140625" customWidth="1"/>
    <col min="8962" max="8962" width="9.85546875" customWidth="1"/>
    <col min="9217" max="9217" width="3.140625" customWidth="1"/>
    <col min="9218" max="9218" width="9.85546875" customWidth="1"/>
    <col min="9473" max="9473" width="3.140625" customWidth="1"/>
    <col min="9474" max="9474" width="9.85546875" customWidth="1"/>
    <col min="9729" max="9729" width="3.140625" customWidth="1"/>
    <col min="9730" max="9730" width="9.85546875" customWidth="1"/>
    <col min="9985" max="9985" width="3.140625" customWidth="1"/>
    <col min="9986" max="9986" width="9.85546875" customWidth="1"/>
    <col min="10241" max="10241" width="3.140625" customWidth="1"/>
    <col min="10242" max="10242" width="9.85546875" customWidth="1"/>
    <col min="10497" max="10497" width="3.140625" customWidth="1"/>
    <col min="10498" max="10498" width="9.85546875" customWidth="1"/>
    <col min="10753" max="10753" width="3.140625" customWidth="1"/>
    <col min="10754" max="10754" width="9.85546875" customWidth="1"/>
    <col min="11009" max="11009" width="3.140625" customWidth="1"/>
    <col min="11010" max="11010" width="9.85546875" customWidth="1"/>
    <col min="11265" max="11265" width="3.140625" customWidth="1"/>
    <col min="11266" max="11266" width="9.85546875" customWidth="1"/>
    <col min="11521" max="11521" width="3.140625" customWidth="1"/>
    <col min="11522" max="11522" width="9.85546875" customWidth="1"/>
    <col min="11777" max="11777" width="3.140625" customWidth="1"/>
    <col min="11778" max="11778" width="9.85546875" customWidth="1"/>
    <col min="12033" max="12033" width="3.140625" customWidth="1"/>
    <col min="12034" max="12034" width="9.85546875" customWidth="1"/>
    <col min="12289" max="12289" width="3.140625" customWidth="1"/>
    <col min="12290" max="12290" width="9.85546875" customWidth="1"/>
    <col min="12545" max="12545" width="3.140625" customWidth="1"/>
    <col min="12546" max="12546" width="9.85546875" customWidth="1"/>
    <col min="12801" max="12801" width="3.140625" customWidth="1"/>
    <col min="12802" max="12802" width="9.85546875" customWidth="1"/>
    <col min="13057" max="13057" width="3.140625" customWidth="1"/>
    <col min="13058" max="13058" width="9.85546875" customWidth="1"/>
    <col min="13313" max="13313" width="3.140625" customWidth="1"/>
    <col min="13314" max="13314" width="9.85546875" customWidth="1"/>
    <col min="13569" max="13569" width="3.140625" customWidth="1"/>
    <col min="13570" max="13570" width="9.85546875" customWidth="1"/>
    <col min="13825" max="13825" width="3.140625" customWidth="1"/>
    <col min="13826" max="13826" width="9.85546875" customWidth="1"/>
    <col min="14081" max="14081" width="3.140625" customWidth="1"/>
    <col min="14082" max="14082" width="9.85546875" customWidth="1"/>
    <col min="14337" max="14337" width="3.140625" customWidth="1"/>
    <col min="14338" max="14338" width="9.85546875" customWidth="1"/>
    <col min="14593" max="14593" width="3.140625" customWidth="1"/>
    <col min="14594" max="14594" width="9.85546875" customWidth="1"/>
    <col min="14849" max="14849" width="3.140625" customWidth="1"/>
    <col min="14850" max="14850" width="9.85546875" customWidth="1"/>
    <col min="15105" max="15105" width="3.140625" customWidth="1"/>
    <col min="15106" max="15106" width="9.85546875" customWidth="1"/>
    <col min="15361" max="15361" width="3.140625" customWidth="1"/>
    <col min="15362" max="15362" width="9.85546875" customWidth="1"/>
    <col min="15617" max="15617" width="3.140625" customWidth="1"/>
    <col min="15618" max="15618" width="9.85546875" customWidth="1"/>
    <col min="15873" max="15873" width="3.140625" customWidth="1"/>
    <col min="15874" max="15874" width="9.85546875" customWidth="1"/>
    <col min="16129" max="16129" width="3.140625" customWidth="1"/>
    <col min="16130" max="16130" width="9.85546875" customWidth="1"/>
  </cols>
  <sheetData>
    <row r="1" spans="2:16" ht="15.75" thickBot="1"/>
    <row r="2" spans="2:16">
      <c r="B2" s="931" t="s">
        <v>327</v>
      </c>
      <c r="C2" s="932"/>
      <c r="D2" s="933"/>
      <c r="E2" s="932"/>
      <c r="F2" s="932"/>
      <c r="G2" s="932"/>
      <c r="H2" s="932"/>
      <c r="I2" s="932"/>
      <c r="J2" s="932"/>
      <c r="K2" s="932"/>
      <c r="L2" s="932"/>
      <c r="M2" s="932"/>
      <c r="N2" s="932"/>
      <c r="O2" s="932"/>
      <c r="P2" s="934"/>
    </row>
    <row r="3" spans="2:16">
      <c r="B3" s="155" t="s">
        <v>328</v>
      </c>
      <c r="C3" s="939" t="s">
        <v>329</v>
      </c>
      <c r="D3" s="940"/>
      <c r="E3" s="939" t="s">
        <v>330</v>
      </c>
      <c r="F3" s="941"/>
      <c r="G3" s="941"/>
      <c r="H3" s="941"/>
      <c r="I3" s="941"/>
      <c r="J3" s="941"/>
      <c r="K3" s="940"/>
      <c r="L3" s="942" t="s">
        <v>331</v>
      </c>
      <c r="M3" s="942" t="s">
        <v>332</v>
      </c>
      <c r="N3" s="939" t="s">
        <v>333</v>
      </c>
      <c r="O3" s="940"/>
      <c r="P3" s="944" t="s">
        <v>334</v>
      </c>
    </row>
    <row r="4" spans="2:16">
      <c r="B4" s="156" t="s">
        <v>335</v>
      </c>
      <c r="C4" s="157" t="s">
        <v>336</v>
      </c>
      <c r="D4" s="157" t="s">
        <v>337</v>
      </c>
      <c r="E4" s="157" t="s">
        <v>338</v>
      </c>
      <c r="F4" s="157" t="s">
        <v>339</v>
      </c>
      <c r="G4" s="157" t="s">
        <v>340</v>
      </c>
      <c r="H4" s="157" t="s">
        <v>341</v>
      </c>
      <c r="I4" s="157" t="s">
        <v>342</v>
      </c>
      <c r="J4" s="157" t="s">
        <v>343</v>
      </c>
      <c r="K4" s="157" t="s">
        <v>344</v>
      </c>
      <c r="L4" s="943"/>
      <c r="M4" s="943"/>
      <c r="N4" s="157" t="s">
        <v>345</v>
      </c>
      <c r="O4" s="157" t="s">
        <v>346</v>
      </c>
      <c r="P4" s="945"/>
    </row>
    <row r="5" spans="2:16">
      <c r="B5" s="158">
        <f>MAX(B32,B59,B86,B113,B140)</f>
        <v>43678</v>
      </c>
      <c r="C5" s="159">
        <f>SUMIF($B$32:$B$157,$B5,C$32:C$157)</f>
        <v>0</v>
      </c>
      <c r="D5" s="159">
        <f>SUMIF($B$32:$B$157,$B5,D$32:D$157)</f>
        <v>0</v>
      </c>
      <c r="E5" s="160">
        <f>SUM(F5:K5)/COUNT(F5:K5)</f>
        <v>0</v>
      </c>
      <c r="F5" s="159">
        <f t="shared" ref="F5:P5" si="0">SUMIF($B$32:$B$157,$B5,F$32:F$157)</f>
        <v>0</v>
      </c>
      <c r="G5" s="159">
        <f t="shared" si="0"/>
        <v>0</v>
      </c>
      <c r="H5" s="159">
        <f t="shared" si="0"/>
        <v>0</v>
      </c>
      <c r="I5" s="159">
        <f t="shared" si="0"/>
        <v>0</v>
      </c>
      <c r="J5" s="159">
        <f t="shared" si="0"/>
        <v>0</v>
      </c>
      <c r="K5" s="159">
        <f t="shared" si="0"/>
        <v>0</v>
      </c>
      <c r="L5" s="161">
        <f t="shared" si="0"/>
        <v>0</v>
      </c>
      <c r="M5" s="161">
        <f t="shared" si="0"/>
        <v>0</v>
      </c>
      <c r="N5" s="161">
        <f t="shared" si="0"/>
        <v>0</v>
      </c>
      <c r="O5" s="161">
        <f t="shared" si="0"/>
        <v>0</v>
      </c>
      <c r="P5" s="162">
        <f t="shared" si="0"/>
        <v>0</v>
      </c>
    </row>
    <row r="6" spans="2:16">
      <c r="B6" s="163">
        <f>EDATE(B5,-1)</f>
        <v>43647</v>
      </c>
      <c r="C6" s="159">
        <f t="shared" ref="C6:P16" si="1">SUMIF($B$32:$B$157,$B6,C$32:C$157)</f>
        <v>0</v>
      </c>
      <c r="D6" s="159">
        <f t="shared" si="1"/>
        <v>0</v>
      </c>
      <c r="E6" s="160">
        <f t="shared" ref="E6:E16" si="2">SUM(F6:K6)/COUNT(F6:K6)</f>
        <v>0</v>
      </c>
      <c r="F6" s="159">
        <f t="shared" si="1"/>
        <v>0</v>
      </c>
      <c r="G6" s="159">
        <f t="shared" si="1"/>
        <v>0</v>
      </c>
      <c r="H6" s="159">
        <f t="shared" si="1"/>
        <v>0</v>
      </c>
      <c r="I6" s="159">
        <f t="shared" si="1"/>
        <v>0</v>
      </c>
      <c r="J6" s="159">
        <f t="shared" si="1"/>
        <v>0</v>
      </c>
      <c r="K6" s="159">
        <f t="shared" si="1"/>
        <v>0</v>
      </c>
      <c r="L6" s="161">
        <f t="shared" si="1"/>
        <v>0</v>
      </c>
      <c r="M6" s="161">
        <f t="shared" si="1"/>
        <v>0</v>
      </c>
      <c r="N6" s="161">
        <f t="shared" si="1"/>
        <v>0</v>
      </c>
      <c r="O6" s="161">
        <f t="shared" si="1"/>
        <v>0</v>
      </c>
      <c r="P6" s="162">
        <f t="shared" si="1"/>
        <v>0</v>
      </c>
    </row>
    <row r="7" spans="2:16">
      <c r="B7" s="163">
        <f t="shared" ref="B7:B16" si="3">EDATE(B6,-1)</f>
        <v>43617</v>
      </c>
      <c r="C7" s="159">
        <f t="shared" si="1"/>
        <v>0</v>
      </c>
      <c r="D7" s="159">
        <f t="shared" si="1"/>
        <v>0</v>
      </c>
      <c r="E7" s="160">
        <f t="shared" si="2"/>
        <v>0</v>
      </c>
      <c r="F7" s="159">
        <f t="shared" si="1"/>
        <v>0</v>
      </c>
      <c r="G7" s="159">
        <f t="shared" si="1"/>
        <v>0</v>
      </c>
      <c r="H7" s="159">
        <f t="shared" si="1"/>
        <v>0</v>
      </c>
      <c r="I7" s="159">
        <f t="shared" si="1"/>
        <v>0</v>
      </c>
      <c r="J7" s="159">
        <f t="shared" si="1"/>
        <v>0</v>
      </c>
      <c r="K7" s="159">
        <f t="shared" si="1"/>
        <v>0</v>
      </c>
      <c r="L7" s="161">
        <f t="shared" si="1"/>
        <v>0</v>
      </c>
      <c r="M7" s="161">
        <f t="shared" si="1"/>
        <v>0</v>
      </c>
      <c r="N7" s="161">
        <f t="shared" si="1"/>
        <v>0</v>
      </c>
      <c r="O7" s="161">
        <f t="shared" si="1"/>
        <v>0</v>
      </c>
      <c r="P7" s="162">
        <f t="shared" si="1"/>
        <v>0</v>
      </c>
    </row>
    <row r="8" spans="2:16">
      <c r="B8" s="163">
        <f t="shared" si="3"/>
        <v>43586</v>
      </c>
      <c r="C8" s="159">
        <f t="shared" si="1"/>
        <v>0</v>
      </c>
      <c r="D8" s="159">
        <f t="shared" si="1"/>
        <v>0</v>
      </c>
      <c r="E8" s="160">
        <f t="shared" si="2"/>
        <v>0</v>
      </c>
      <c r="F8" s="159">
        <f t="shared" si="1"/>
        <v>0</v>
      </c>
      <c r="G8" s="159">
        <f t="shared" si="1"/>
        <v>0</v>
      </c>
      <c r="H8" s="159">
        <f t="shared" si="1"/>
        <v>0</v>
      </c>
      <c r="I8" s="159">
        <f t="shared" si="1"/>
        <v>0</v>
      </c>
      <c r="J8" s="159">
        <f t="shared" si="1"/>
        <v>0</v>
      </c>
      <c r="K8" s="159">
        <f t="shared" si="1"/>
        <v>0</v>
      </c>
      <c r="L8" s="161">
        <f t="shared" si="1"/>
        <v>0</v>
      </c>
      <c r="M8" s="161">
        <f t="shared" si="1"/>
        <v>0</v>
      </c>
      <c r="N8" s="161">
        <f t="shared" si="1"/>
        <v>0</v>
      </c>
      <c r="O8" s="161">
        <f t="shared" si="1"/>
        <v>0</v>
      </c>
      <c r="P8" s="162">
        <f t="shared" si="1"/>
        <v>0</v>
      </c>
    </row>
    <row r="9" spans="2:16">
      <c r="B9" s="163">
        <f t="shared" si="3"/>
        <v>43556</v>
      </c>
      <c r="C9" s="159">
        <f t="shared" si="1"/>
        <v>0</v>
      </c>
      <c r="D9" s="159">
        <f t="shared" si="1"/>
        <v>0</v>
      </c>
      <c r="E9" s="160">
        <f t="shared" si="2"/>
        <v>0</v>
      </c>
      <c r="F9" s="159">
        <f t="shared" si="1"/>
        <v>0</v>
      </c>
      <c r="G9" s="159">
        <f t="shared" si="1"/>
        <v>0</v>
      </c>
      <c r="H9" s="159">
        <f t="shared" si="1"/>
        <v>0</v>
      </c>
      <c r="I9" s="159">
        <f t="shared" si="1"/>
        <v>0</v>
      </c>
      <c r="J9" s="159">
        <f t="shared" si="1"/>
        <v>0</v>
      </c>
      <c r="K9" s="159">
        <f t="shared" si="1"/>
        <v>0</v>
      </c>
      <c r="L9" s="161">
        <f t="shared" si="1"/>
        <v>0</v>
      </c>
      <c r="M9" s="161">
        <f t="shared" si="1"/>
        <v>0</v>
      </c>
      <c r="N9" s="161">
        <f t="shared" si="1"/>
        <v>0</v>
      </c>
      <c r="O9" s="161">
        <f t="shared" si="1"/>
        <v>0</v>
      </c>
      <c r="P9" s="162">
        <f t="shared" si="1"/>
        <v>0</v>
      </c>
    </row>
    <row r="10" spans="2:16">
      <c r="B10" s="163">
        <f t="shared" si="3"/>
        <v>43525</v>
      </c>
      <c r="C10" s="159">
        <f t="shared" si="1"/>
        <v>0</v>
      </c>
      <c r="D10" s="159">
        <f t="shared" si="1"/>
        <v>0</v>
      </c>
      <c r="E10" s="160">
        <f t="shared" si="2"/>
        <v>0</v>
      </c>
      <c r="F10" s="159">
        <f t="shared" si="1"/>
        <v>0</v>
      </c>
      <c r="G10" s="159">
        <f t="shared" si="1"/>
        <v>0</v>
      </c>
      <c r="H10" s="159">
        <f t="shared" si="1"/>
        <v>0</v>
      </c>
      <c r="I10" s="159">
        <f t="shared" si="1"/>
        <v>0</v>
      </c>
      <c r="J10" s="159">
        <f t="shared" si="1"/>
        <v>0</v>
      </c>
      <c r="K10" s="159">
        <f t="shared" si="1"/>
        <v>0</v>
      </c>
      <c r="L10" s="161">
        <f t="shared" si="1"/>
        <v>0</v>
      </c>
      <c r="M10" s="161">
        <f t="shared" si="1"/>
        <v>0</v>
      </c>
      <c r="N10" s="161">
        <f t="shared" si="1"/>
        <v>0</v>
      </c>
      <c r="O10" s="161">
        <f t="shared" si="1"/>
        <v>0</v>
      </c>
      <c r="P10" s="162">
        <f t="shared" si="1"/>
        <v>0</v>
      </c>
    </row>
    <row r="11" spans="2:16">
      <c r="B11" s="163">
        <f t="shared" si="3"/>
        <v>43497</v>
      </c>
      <c r="C11" s="159">
        <f t="shared" si="1"/>
        <v>0</v>
      </c>
      <c r="D11" s="159">
        <f t="shared" si="1"/>
        <v>0</v>
      </c>
      <c r="E11" s="160">
        <f t="shared" si="2"/>
        <v>0</v>
      </c>
      <c r="F11" s="159">
        <f t="shared" si="1"/>
        <v>0</v>
      </c>
      <c r="G11" s="159">
        <f t="shared" si="1"/>
        <v>0</v>
      </c>
      <c r="H11" s="159">
        <f t="shared" si="1"/>
        <v>0</v>
      </c>
      <c r="I11" s="159">
        <f t="shared" si="1"/>
        <v>0</v>
      </c>
      <c r="J11" s="159">
        <f t="shared" si="1"/>
        <v>0</v>
      </c>
      <c r="K11" s="159">
        <f t="shared" si="1"/>
        <v>0</v>
      </c>
      <c r="L11" s="161">
        <f t="shared" si="1"/>
        <v>0</v>
      </c>
      <c r="M11" s="161">
        <f t="shared" si="1"/>
        <v>0</v>
      </c>
      <c r="N11" s="161">
        <f t="shared" si="1"/>
        <v>0</v>
      </c>
      <c r="O11" s="161">
        <f t="shared" si="1"/>
        <v>0</v>
      </c>
      <c r="P11" s="162">
        <f t="shared" si="1"/>
        <v>0</v>
      </c>
    </row>
    <row r="12" spans="2:16">
      <c r="B12" s="163">
        <f t="shared" si="3"/>
        <v>43466</v>
      </c>
      <c r="C12" s="159">
        <f t="shared" si="1"/>
        <v>0</v>
      </c>
      <c r="D12" s="159">
        <f t="shared" si="1"/>
        <v>0</v>
      </c>
      <c r="E12" s="160">
        <f t="shared" si="2"/>
        <v>0</v>
      </c>
      <c r="F12" s="159">
        <f t="shared" si="1"/>
        <v>0</v>
      </c>
      <c r="G12" s="159">
        <f t="shared" si="1"/>
        <v>0</v>
      </c>
      <c r="H12" s="159">
        <f t="shared" si="1"/>
        <v>0</v>
      </c>
      <c r="I12" s="159">
        <f t="shared" si="1"/>
        <v>0</v>
      </c>
      <c r="J12" s="159">
        <f t="shared" si="1"/>
        <v>0</v>
      </c>
      <c r="K12" s="159">
        <f t="shared" si="1"/>
        <v>0</v>
      </c>
      <c r="L12" s="161">
        <f t="shared" si="1"/>
        <v>0</v>
      </c>
      <c r="M12" s="161">
        <f t="shared" si="1"/>
        <v>0</v>
      </c>
      <c r="N12" s="161">
        <f t="shared" si="1"/>
        <v>0</v>
      </c>
      <c r="O12" s="161">
        <f t="shared" si="1"/>
        <v>0</v>
      </c>
      <c r="P12" s="162">
        <f t="shared" si="1"/>
        <v>0</v>
      </c>
    </row>
    <row r="13" spans="2:16">
      <c r="B13" s="163">
        <f t="shared" si="3"/>
        <v>43435</v>
      </c>
      <c r="C13" s="159">
        <f t="shared" si="1"/>
        <v>0</v>
      </c>
      <c r="D13" s="159">
        <f t="shared" si="1"/>
        <v>0</v>
      </c>
      <c r="E13" s="160">
        <f t="shared" si="2"/>
        <v>0</v>
      </c>
      <c r="F13" s="159">
        <f t="shared" si="1"/>
        <v>0</v>
      </c>
      <c r="G13" s="159">
        <f t="shared" si="1"/>
        <v>0</v>
      </c>
      <c r="H13" s="159">
        <f t="shared" si="1"/>
        <v>0</v>
      </c>
      <c r="I13" s="159">
        <f t="shared" si="1"/>
        <v>0</v>
      </c>
      <c r="J13" s="159">
        <f t="shared" si="1"/>
        <v>0</v>
      </c>
      <c r="K13" s="159">
        <f t="shared" si="1"/>
        <v>0</v>
      </c>
      <c r="L13" s="161">
        <f t="shared" si="1"/>
        <v>0</v>
      </c>
      <c r="M13" s="161">
        <f t="shared" si="1"/>
        <v>0</v>
      </c>
      <c r="N13" s="161">
        <f t="shared" si="1"/>
        <v>0</v>
      </c>
      <c r="O13" s="161">
        <f t="shared" si="1"/>
        <v>0</v>
      </c>
      <c r="P13" s="162">
        <f t="shared" si="1"/>
        <v>0</v>
      </c>
    </row>
    <row r="14" spans="2:16">
      <c r="B14" s="163">
        <f t="shared" si="3"/>
        <v>43405</v>
      </c>
      <c r="C14" s="159">
        <f t="shared" si="1"/>
        <v>0</v>
      </c>
      <c r="D14" s="159">
        <f t="shared" si="1"/>
        <v>0</v>
      </c>
      <c r="E14" s="160">
        <f t="shared" si="2"/>
        <v>0</v>
      </c>
      <c r="F14" s="159">
        <f t="shared" si="1"/>
        <v>0</v>
      </c>
      <c r="G14" s="159">
        <f t="shared" si="1"/>
        <v>0</v>
      </c>
      <c r="H14" s="159">
        <f t="shared" si="1"/>
        <v>0</v>
      </c>
      <c r="I14" s="159">
        <f t="shared" si="1"/>
        <v>0</v>
      </c>
      <c r="J14" s="159">
        <f t="shared" si="1"/>
        <v>0</v>
      </c>
      <c r="K14" s="159">
        <f t="shared" si="1"/>
        <v>0</v>
      </c>
      <c r="L14" s="161">
        <f t="shared" si="1"/>
        <v>0</v>
      </c>
      <c r="M14" s="161">
        <f t="shared" si="1"/>
        <v>0</v>
      </c>
      <c r="N14" s="161">
        <f t="shared" si="1"/>
        <v>0</v>
      </c>
      <c r="O14" s="161">
        <f t="shared" si="1"/>
        <v>0</v>
      </c>
      <c r="P14" s="162">
        <f t="shared" si="1"/>
        <v>0</v>
      </c>
    </row>
    <row r="15" spans="2:16">
      <c r="B15" s="163">
        <f t="shared" si="3"/>
        <v>43374</v>
      </c>
      <c r="C15" s="159">
        <f t="shared" si="1"/>
        <v>0</v>
      </c>
      <c r="D15" s="159">
        <f t="shared" si="1"/>
        <v>0</v>
      </c>
      <c r="E15" s="160">
        <f t="shared" si="2"/>
        <v>0</v>
      </c>
      <c r="F15" s="159">
        <f t="shared" si="1"/>
        <v>0</v>
      </c>
      <c r="G15" s="159">
        <f t="shared" si="1"/>
        <v>0</v>
      </c>
      <c r="H15" s="159">
        <f t="shared" si="1"/>
        <v>0</v>
      </c>
      <c r="I15" s="159">
        <f t="shared" si="1"/>
        <v>0</v>
      </c>
      <c r="J15" s="159">
        <f t="shared" si="1"/>
        <v>0</v>
      </c>
      <c r="K15" s="159">
        <f t="shared" si="1"/>
        <v>0</v>
      </c>
      <c r="L15" s="161">
        <f t="shared" si="1"/>
        <v>0</v>
      </c>
      <c r="M15" s="161">
        <f t="shared" si="1"/>
        <v>0</v>
      </c>
      <c r="N15" s="161">
        <f t="shared" si="1"/>
        <v>0</v>
      </c>
      <c r="O15" s="161">
        <f t="shared" si="1"/>
        <v>0</v>
      </c>
      <c r="P15" s="162">
        <f t="shared" si="1"/>
        <v>0</v>
      </c>
    </row>
    <row r="16" spans="2:16">
      <c r="B16" s="163">
        <f t="shared" si="3"/>
        <v>43344</v>
      </c>
      <c r="C16" s="159">
        <f t="shared" si="1"/>
        <v>0</v>
      </c>
      <c r="D16" s="159">
        <f t="shared" si="1"/>
        <v>0</v>
      </c>
      <c r="E16" s="160">
        <f t="shared" si="2"/>
        <v>0</v>
      </c>
      <c r="F16" s="159">
        <f t="shared" si="1"/>
        <v>0</v>
      </c>
      <c r="G16" s="159">
        <f t="shared" si="1"/>
        <v>0</v>
      </c>
      <c r="H16" s="159">
        <f t="shared" si="1"/>
        <v>0</v>
      </c>
      <c r="I16" s="159">
        <f t="shared" si="1"/>
        <v>0</v>
      </c>
      <c r="J16" s="159">
        <f t="shared" si="1"/>
        <v>0</v>
      </c>
      <c r="K16" s="159">
        <f t="shared" si="1"/>
        <v>0</v>
      </c>
      <c r="L16" s="161">
        <f t="shared" si="1"/>
        <v>0</v>
      </c>
      <c r="M16" s="161">
        <f t="shared" si="1"/>
        <v>0</v>
      </c>
      <c r="N16" s="161">
        <f t="shared" si="1"/>
        <v>0</v>
      </c>
      <c r="O16" s="161">
        <f t="shared" si="1"/>
        <v>0</v>
      </c>
      <c r="P16" s="162">
        <f t="shared" si="1"/>
        <v>0</v>
      </c>
    </row>
    <row r="17" spans="2:16">
      <c r="B17" s="164" t="s">
        <v>347</v>
      </c>
      <c r="C17" s="924">
        <f>D22-D20+C20</f>
        <v>0</v>
      </c>
      <c r="D17" s="925"/>
      <c r="E17" s="165"/>
      <c r="F17" s="165"/>
      <c r="G17" s="165"/>
      <c r="H17" s="165"/>
      <c r="I17" s="165"/>
      <c r="J17" s="165"/>
      <c r="K17" s="165"/>
      <c r="L17" s="165"/>
      <c r="M17" s="165"/>
      <c r="N17" s="166"/>
      <c r="O17" s="166"/>
      <c r="P17" s="167"/>
    </row>
    <row r="18" spans="2:16" ht="24">
      <c r="B18" s="168" t="s">
        <v>348</v>
      </c>
      <c r="C18" s="169">
        <f>SUM(C5:C16)</f>
        <v>0</v>
      </c>
      <c r="D18" s="169">
        <f>SUM(D5:D16)</f>
        <v>0</v>
      </c>
      <c r="E18" s="170"/>
      <c r="F18" s="170"/>
      <c r="G18" s="170"/>
      <c r="H18" s="170"/>
      <c r="I18" s="170"/>
      <c r="J18" s="170"/>
      <c r="K18" s="170"/>
      <c r="L18" s="170"/>
      <c r="M18" s="170"/>
      <c r="N18" s="171"/>
      <c r="O18" s="171"/>
      <c r="P18" s="172"/>
    </row>
    <row r="19" spans="2:16">
      <c r="B19" s="156" t="s">
        <v>11</v>
      </c>
      <c r="C19" s="169">
        <f>+C46+C73+C100+C127+C154</f>
        <v>0</v>
      </c>
      <c r="D19" s="169">
        <f>+D46+D73+D100+D127+D154</f>
        <v>0</v>
      </c>
      <c r="E19" s="170"/>
      <c r="F19" s="170"/>
      <c r="G19" s="170"/>
      <c r="H19" s="170"/>
      <c r="I19" s="170"/>
      <c r="J19" s="170"/>
      <c r="K19" s="170"/>
      <c r="L19" s="170"/>
      <c r="M19" s="170"/>
      <c r="N19" s="171"/>
      <c r="O19" s="171"/>
      <c r="P19" s="172"/>
    </row>
    <row r="20" spans="2:16">
      <c r="B20" s="156" t="s">
        <v>20</v>
      </c>
      <c r="C20" s="169">
        <f>C18+C19</f>
        <v>0</v>
      </c>
      <c r="D20" s="169">
        <f>D18+D19</f>
        <v>0</v>
      </c>
      <c r="E20" s="170"/>
      <c r="F20" s="170"/>
      <c r="G20" s="170"/>
      <c r="H20" s="170"/>
      <c r="I20" s="170"/>
      <c r="J20" s="170"/>
      <c r="K20" s="170"/>
      <c r="L20" s="170"/>
      <c r="M20" s="170"/>
      <c r="N20" s="173">
        <f>SUM(N5:N16)</f>
        <v>0</v>
      </c>
      <c r="O20" s="173">
        <f t="shared" ref="O20:P20" si="4">SUM(O5:O16)</f>
        <v>0</v>
      </c>
      <c r="P20" s="174">
        <f t="shared" si="4"/>
        <v>0</v>
      </c>
    </row>
    <row r="21" spans="2:16">
      <c r="B21" s="175" t="s">
        <v>143</v>
      </c>
      <c r="C21" s="176">
        <f>+AVERAGE(C5:C16)</f>
        <v>0</v>
      </c>
      <c r="D21" s="176">
        <f>+AVERAGE(D5:D16)</f>
        <v>0</v>
      </c>
      <c r="E21" s="176">
        <f>AVERAGE(F5:K16)</f>
        <v>0</v>
      </c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7"/>
    </row>
    <row r="22" spans="2:16" ht="15.75" thickBot="1">
      <c r="B22" s="926" t="s">
        <v>349</v>
      </c>
      <c r="C22" s="927"/>
      <c r="D22" s="178">
        <f>+D49+D76+D103+D130+D157</f>
        <v>0</v>
      </c>
      <c r="E22" s="928"/>
      <c r="F22" s="929"/>
      <c r="G22" s="930"/>
      <c r="H22" s="179"/>
      <c r="I22" s="179"/>
      <c r="J22" s="179"/>
      <c r="K22" s="179"/>
      <c r="L22" s="179"/>
      <c r="M22" s="179"/>
      <c r="N22" s="179"/>
      <c r="O22" s="179"/>
      <c r="P22" s="180"/>
    </row>
    <row r="23" spans="2:16" ht="15.75" thickBot="1"/>
    <row r="24" spans="2:16">
      <c r="B24" s="931" t="s">
        <v>350</v>
      </c>
      <c r="C24" s="932"/>
      <c r="D24" s="933"/>
      <c r="E24" s="932"/>
      <c r="F24" s="932"/>
      <c r="G24" s="932"/>
      <c r="H24" s="932"/>
      <c r="I24" s="932"/>
      <c r="J24" s="932"/>
      <c r="K24" s="932"/>
      <c r="L24" s="932"/>
      <c r="M24" s="932"/>
      <c r="N24" s="932"/>
      <c r="O24" s="932"/>
      <c r="P24" s="934"/>
    </row>
    <row r="25" spans="2:16">
      <c r="B25" s="935" t="s">
        <v>351</v>
      </c>
      <c r="C25" s="936"/>
      <c r="D25" s="937"/>
      <c r="E25" s="936"/>
      <c r="F25" s="936"/>
      <c r="G25" s="936"/>
      <c r="H25" s="936"/>
      <c r="I25" s="936"/>
      <c r="J25" s="936"/>
      <c r="K25" s="936"/>
      <c r="L25" s="936"/>
      <c r="M25" s="936"/>
      <c r="N25" s="936"/>
      <c r="O25" s="936"/>
      <c r="P25" s="938"/>
    </row>
    <row r="26" spans="2:16">
      <c r="B26" s="946" t="s">
        <v>352</v>
      </c>
      <c r="C26" s="947"/>
      <c r="D26" s="181"/>
      <c r="E26" s="181"/>
      <c r="F26" s="181"/>
      <c r="G26" s="181"/>
      <c r="H26" s="182"/>
      <c r="I26" s="950" t="s">
        <v>353</v>
      </c>
      <c r="J26" s="947"/>
      <c r="K26" s="960"/>
      <c r="L26" s="960"/>
      <c r="M26" s="960"/>
      <c r="N26" s="960"/>
      <c r="O26" s="960"/>
      <c r="P26" s="961"/>
    </row>
    <row r="27" spans="2:16">
      <c r="B27" s="946" t="s">
        <v>354</v>
      </c>
      <c r="C27" s="947"/>
      <c r="D27" s="948"/>
      <c r="E27" s="948"/>
      <c r="F27" s="948"/>
      <c r="G27" s="948"/>
      <c r="H27" s="949"/>
      <c r="I27" s="950" t="s">
        <v>355</v>
      </c>
      <c r="J27" s="947"/>
      <c r="K27" s="960"/>
      <c r="L27" s="960"/>
      <c r="M27" s="960"/>
      <c r="N27" s="960"/>
      <c r="O27" s="960"/>
      <c r="P27" s="961"/>
    </row>
    <row r="28" spans="2:16">
      <c r="B28" s="946" t="s">
        <v>356</v>
      </c>
      <c r="C28" s="947"/>
      <c r="D28" s="948"/>
      <c r="E28" s="948"/>
      <c r="F28" s="948"/>
      <c r="G28" s="948"/>
      <c r="H28" s="949"/>
      <c r="I28" s="950" t="s">
        <v>357</v>
      </c>
      <c r="J28" s="947"/>
      <c r="K28" s="951"/>
      <c r="L28" s="951"/>
      <c r="M28" s="951"/>
      <c r="N28" s="951"/>
      <c r="O28" s="951"/>
      <c r="P28" s="952"/>
    </row>
    <row r="29" spans="2:16">
      <c r="B29" s="953" t="s">
        <v>358</v>
      </c>
      <c r="C29" s="954"/>
      <c r="D29" s="955"/>
      <c r="E29" s="956"/>
      <c r="F29" s="956"/>
      <c r="G29" s="956"/>
      <c r="H29" s="957"/>
      <c r="I29" s="958"/>
      <c r="J29" s="949"/>
      <c r="K29" s="958"/>
      <c r="L29" s="948"/>
      <c r="M29" s="948"/>
      <c r="N29" s="948"/>
      <c r="O29" s="948"/>
      <c r="P29" s="959"/>
    </row>
    <row r="30" spans="2:16">
      <c r="B30" s="155" t="s">
        <v>328</v>
      </c>
      <c r="C30" s="939" t="s">
        <v>329</v>
      </c>
      <c r="D30" s="940"/>
      <c r="E30" s="939" t="s">
        <v>330</v>
      </c>
      <c r="F30" s="941"/>
      <c r="G30" s="941"/>
      <c r="H30" s="941"/>
      <c r="I30" s="941"/>
      <c r="J30" s="941"/>
      <c r="K30" s="940"/>
      <c r="L30" s="942" t="s">
        <v>331</v>
      </c>
      <c r="M30" s="942" t="s">
        <v>332</v>
      </c>
      <c r="N30" s="939" t="s">
        <v>333</v>
      </c>
      <c r="O30" s="940"/>
      <c r="P30" s="944" t="s">
        <v>334</v>
      </c>
    </row>
    <row r="31" spans="2:16">
      <c r="B31" s="156" t="s">
        <v>335</v>
      </c>
      <c r="C31" s="157" t="s">
        <v>336</v>
      </c>
      <c r="D31" s="157" t="s">
        <v>337</v>
      </c>
      <c r="E31" s="157" t="s">
        <v>338</v>
      </c>
      <c r="F31" s="157" t="s">
        <v>339</v>
      </c>
      <c r="G31" s="157" t="s">
        <v>340</v>
      </c>
      <c r="H31" s="157" t="s">
        <v>341</v>
      </c>
      <c r="I31" s="157" t="s">
        <v>342</v>
      </c>
      <c r="J31" s="157" t="s">
        <v>343</v>
      </c>
      <c r="K31" s="157" t="s">
        <v>344</v>
      </c>
      <c r="L31" s="943"/>
      <c r="M31" s="943"/>
      <c r="N31" s="157" t="s">
        <v>345</v>
      </c>
      <c r="O31" s="157" t="s">
        <v>346</v>
      </c>
      <c r="P31" s="945"/>
    </row>
    <row r="32" spans="2:16">
      <c r="B32" s="158">
        <v>43678</v>
      </c>
      <c r="C32" s="183"/>
      <c r="D32" s="183"/>
      <c r="E32" s="160" t="e">
        <f>SUM(F32:K32)/COUNT(F32:K32)</f>
        <v>#DIV/0!</v>
      </c>
      <c r="F32" s="184"/>
      <c r="G32" s="184"/>
      <c r="H32" s="184"/>
      <c r="I32" s="184"/>
      <c r="J32" s="184"/>
      <c r="K32" s="184"/>
      <c r="L32" s="185"/>
      <c r="M32" s="185"/>
      <c r="N32" s="186"/>
      <c r="O32" s="186"/>
      <c r="P32" s="167"/>
    </row>
    <row r="33" spans="2:16">
      <c r="B33" s="163">
        <f>EDATE(B32,-1)</f>
        <v>43647</v>
      </c>
      <c r="C33" s="183"/>
      <c r="D33" s="183"/>
      <c r="E33" s="160" t="e">
        <f t="shared" ref="E33:E43" si="5">SUM(F33:K33)/COUNT(F33:K33)</f>
        <v>#DIV/0!</v>
      </c>
      <c r="F33" s="184"/>
      <c r="G33" s="184"/>
      <c r="H33" s="184"/>
      <c r="I33" s="184"/>
      <c r="J33" s="184"/>
      <c r="K33" s="184"/>
      <c r="L33" s="185"/>
      <c r="M33" s="185"/>
      <c r="N33" s="186"/>
      <c r="O33" s="186"/>
      <c r="P33" s="167"/>
    </row>
    <row r="34" spans="2:16">
      <c r="B34" s="163">
        <f t="shared" ref="B34:B43" si="6">EDATE(B33,-1)</f>
        <v>43617</v>
      </c>
      <c r="C34" s="183"/>
      <c r="D34" s="183"/>
      <c r="E34" s="160" t="e">
        <f t="shared" si="5"/>
        <v>#DIV/0!</v>
      </c>
      <c r="F34" s="184"/>
      <c r="G34" s="184"/>
      <c r="H34" s="184"/>
      <c r="I34" s="184"/>
      <c r="J34" s="184"/>
      <c r="K34" s="184"/>
      <c r="L34" s="185"/>
      <c r="M34" s="185"/>
      <c r="N34" s="186"/>
      <c r="O34" s="186"/>
      <c r="P34" s="167"/>
    </row>
    <row r="35" spans="2:16">
      <c r="B35" s="163">
        <f t="shared" si="6"/>
        <v>43586</v>
      </c>
      <c r="C35" s="183"/>
      <c r="D35" s="183"/>
      <c r="E35" s="160" t="e">
        <f t="shared" si="5"/>
        <v>#DIV/0!</v>
      </c>
      <c r="F35" s="184"/>
      <c r="G35" s="184"/>
      <c r="H35" s="184"/>
      <c r="I35" s="184"/>
      <c r="J35" s="184"/>
      <c r="K35" s="184"/>
      <c r="L35" s="185"/>
      <c r="M35" s="185"/>
      <c r="N35" s="186"/>
      <c r="O35" s="186"/>
      <c r="P35" s="167"/>
    </row>
    <row r="36" spans="2:16">
      <c r="B36" s="163">
        <f t="shared" si="6"/>
        <v>43556</v>
      </c>
      <c r="C36" s="183"/>
      <c r="D36" s="183"/>
      <c r="E36" s="160" t="e">
        <f t="shared" si="5"/>
        <v>#DIV/0!</v>
      </c>
      <c r="F36" s="184"/>
      <c r="G36" s="184"/>
      <c r="H36" s="184"/>
      <c r="I36" s="184"/>
      <c r="J36" s="184"/>
      <c r="K36" s="184"/>
      <c r="L36" s="185"/>
      <c r="M36" s="185"/>
      <c r="N36" s="186"/>
      <c r="O36" s="186"/>
      <c r="P36" s="167"/>
    </row>
    <row r="37" spans="2:16">
      <c r="B37" s="163">
        <f t="shared" si="6"/>
        <v>43525</v>
      </c>
      <c r="C37" s="183"/>
      <c r="D37" s="183"/>
      <c r="E37" s="160" t="e">
        <f t="shared" si="5"/>
        <v>#DIV/0!</v>
      </c>
      <c r="F37" s="184"/>
      <c r="G37" s="184"/>
      <c r="H37" s="184"/>
      <c r="I37" s="184"/>
      <c r="J37" s="184"/>
      <c r="K37" s="184"/>
      <c r="L37" s="185"/>
      <c r="M37" s="185"/>
      <c r="N37" s="186"/>
      <c r="O37" s="186"/>
      <c r="P37" s="167"/>
    </row>
    <row r="38" spans="2:16">
      <c r="B38" s="163">
        <f t="shared" si="6"/>
        <v>43497</v>
      </c>
      <c r="C38" s="183"/>
      <c r="D38" s="183"/>
      <c r="E38" s="160" t="e">
        <f t="shared" si="5"/>
        <v>#DIV/0!</v>
      </c>
      <c r="F38" s="184"/>
      <c r="G38" s="184"/>
      <c r="H38" s="184"/>
      <c r="I38" s="184"/>
      <c r="J38" s="184"/>
      <c r="K38" s="184"/>
      <c r="L38" s="185"/>
      <c r="M38" s="185"/>
      <c r="N38" s="186"/>
      <c r="O38" s="186"/>
      <c r="P38" s="167"/>
    </row>
    <row r="39" spans="2:16">
      <c r="B39" s="163">
        <f t="shared" si="6"/>
        <v>43466</v>
      </c>
      <c r="C39" s="183"/>
      <c r="D39" s="183"/>
      <c r="E39" s="160" t="e">
        <f t="shared" si="5"/>
        <v>#DIV/0!</v>
      </c>
      <c r="F39" s="184"/>
      <c r="G39" s="184"/>
      <c r="H39" s="184"/>
      <c r="I39" s="184"/>
      <c r="J39" s="184"/>
      <c r="K39" s="184"/>
      <c r="L39" s="185"/>
      <c r="M39" s="185"/>
      <c r="N39" s="186"/>
      <c r="O39" s="186"/>
      <c r="P39" s="167"/>
    </row>
    <row r="40" spans="2:16">
      <c r="B40" s="163">
        <f t="shared" si="6"/>
        <v>43435</v>
      </c>
      <c r="C40" s="183"/>
      <c r="D40" s="183"/>
      <c r="E40" s="160" t="e">
        <f t="shared" si="5"/>
        <v>#DIV/0!</v>
      </c>
      <c r="F40" s="184"/>
      <c r="G40" s="184"/>
      <c r="H40" s="184"/>
      <c r="I40" s="184"/>
      <c r="J40" s="184"/>
      <c r="K40" s="184"/>
      <c r="L40" s="185"/>
      <c r="M40" s="185"/>
      <c r="N40" s="186"/>
      <c r="O40" s="186"/>
      <c r="P40" s="167"/>
    </row>
    <row r="41" spans="2:16">
      <c r="B41" s="163">
        <f t="shared" si="6"/>
        <v>43405</v>
      </c>
      <c r="C41" s="183"/>
      <c r="D41" s="183"/>
      <c r="E41" s="160" t="e">
        <f t="shared" si="5"/>
        <v>#DIV/0!</v>
      </c>
      <c r="F41" s="184"/>
      <c r="G41" s="184"/>
      <c r="H41" s="184"/>
      <c r="I41" s="184"/>
      <c r="J41" s="184"/>
      <c r="K41" s="184"/>
      <c r="L41" s="185"/>
      <c r="M41" s="185"/>
      <c r="N41" s="186"/>
      <c r="O41" s="186"/>
      <c r="P41" s="167"/>
    </row>
    <row r="42" spans="2:16">
      <c r="B42" s="163">
        <f t="shared" si="6"/>
        <v>43374</v>
      </c>
      <c r="C42" s="183"/>
      <c r="D42" s="183"/>
      <c r="E42" s="160" t="e">
        <f t="shared" si="5"/>
        <v>#DIV/0!</v>
      </c>
      <c r="F42" s="184"/>
      <c r="G42" s="184"/>
      <c r="H42" s="184"/>
      <c r="I42" s="184"/>
      <c r="J42" s="184"/>
      <c r="K42" s="184"/>
      <c r="L42" s="185"/>
      <c r="M42" s="185"/>
      <c r="N42" s="186"/>
      <c r="O42" s="186"/>
      <c r="P42" s="167"/>
    </row>
    <row r="43" spans="2:16">
      <c r="B43" s="163">
        <f t="shared" si="6"/>
        <v>43344</v>
      </c>
      <c r="C43" s="183"/>
      <c r="D43" s="183"/>
      <c r="E43" s="160" t="e">
        <f t="shared" si="5"/>
        <v>#DIV/0!</v>
      </c>
      <c r="F43" s="184"/>
      <c r="G43" s="184"/>
      <c r="H43" s="184"/>
      <c r="I43" s="184"/>
      <c r="J43" s="184"/>
      <c r="K43" s="184"/>
      <c r="L43" s="185"/>
      <c r="M43" s="185"/>
      <c r="N43" s="186"/>
      <c r="O43" s="186"/>
      <c r="P43" s="167"/>
    </row>
    <row r="44" spans="2:16">
      <c r="B44" s="164" t="s">
        <v>347</v>
      </c>
      <c r="C44" s="924">
        <f>D49-D47+C47</f>
        <v>0</v>
      </c>
      <c r="D44" s="925"/>
      <c r="E44" s="165"/>
      <c r="F44" s="165"/>
      <c r="G44" s="165"/>
      <c r="H44" s="165"/>
      <c r="I44" s="165"/>
      <c r="J44" s="165"/>
      <c r="K44" s="165"/>
      <c r="L44" s="165"/>
      <c r="M44" s="165"/>
      <c r="N44" s="166"/>
      <c r="O44" s="166"/>
      <c r="P44" s="167"/>
    </row>
    <row r="45" spans="2:16" ht="24">
      <c r="B45" s="168" t="s">
        <v>348</v>
      </c>
      <c r="C45" s="169">
        <f>SUM(C32:C43)</f>
        <v>0</v>
      </c>
      <c r="D45" s="169">
        <f>SUM(D32:D43)</f>
        <v>0</v>
      </c>
      <c r="E45" s="170"/>
      <c r="F45" s="170"/>
      <c r="G45" s="170"/>
      <c r="H45" s="170"/>
      <c r="I45" s="170"/>
      <c r="J45" s="170"/>
      <c r="K45" s="170"/>
      <c r="L45" s="170"/>
      <c r="M45" s="170"/>
      <c r="N45" s="171"/>
      <c r="O45" s="171"/>
      <c r="P45" s="172"/>
    </row>
    <row r="46" spans="2:16">
      <c r="B46" s="156" t="s">
        <v>11</v>
      </c>
      <c r="C46" s="169"/>
      <c r="D46" s="169"/>
      <c r="E46" s="170"/>
      <c r="F46" s="170"/>
      <c r="G46" s="170"/>
      <c r="H46" s="170"/>
      <c r="I46" s="170"/>
      <c r="J46" s="170"/>
      <c r="K46" s="170"/>
      <c r="L46" s="170"/>
      <c r="M46" s="170"/>
      <c r="N46" s="171"/>
      <c r="O46" s="171"/>
      <c r="P46" s="172"/>
    </row>
    <row r="47" spans="2:16">
      <c r="B47" s="156" t="s">
        <v>20</v>
      </c>
      <c r="C47" s="169">
        <f>C45+C46</f>
        <v>0</v>
      </c>
      <c r="D47" s="169">
        <f>D45+D46</f>
        <v>0</v>
      </c>
      <c r="E47" s="170"/>
      <c r="F47" s="170"/>
      <c r="G47" s="170"/>
      <c r="H47" s="170"/>
      <c r="I47" s="170"/>
      <c r="J47" s="170"/>
      <c r="K47" s="170"/>
      <c r="L47" s="170"/>
      <c r="M47" s="170"/>
      <c r="N47" s="173">
        <f>SUM(N32:N43)</f>
        <v>0</v>
      </c>
      <c r="O47" s="173">
        <f t="shared" ref="O47:P47" si="7">SUM(O32:O43)</f>
        <v>0</v>
      </c>
      <c r="P47" s="174">
        <f t="shared" si="7"/>
        <v>0</v>
      </c>
    </row>
    <row r="48" spans="2:16">
      <c r="B48" s="175" t="s">
        <v>143</v>
      </c>
      <c r="C48" s="176" t="e">
        <f>+AVERAGE(C32:C43)</f>
        <v>#DIV/0!</v>
      </c>
      <c r="D48" s="176" t="e">
        <f>+AVERAGE(D32:D43)</f>
        <v>#DIV/0!</v>
      </c>
      <c r="E48" s="176" t="e">
        <f>AVERAGE(F32:K43)</f>
        <v>#DIV/0!</v>
      </c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7"/>
    </row>
    <row r="49" spans="2:16" ht="15.75" thickBot="1">
      <c r="B49" s="926" t="s">
        <v>349</v>
      </c>
      <c r="C49" s="927"/>
      <c r="D49" s="178"/>
      <c r="E49" s="928"/>
      <c r="F49" s="929"/>
      <c r="G49" s="930"/>
      <c r="H49" s="179"/>
      <c r="I49" s="179"/>
      <c r="J49" s="179"/>
      <c r="K49" s="179"/>
      <c r="L49" s="179"/>
      <c r="M49" s="179"/>
      <c r="N49" s="179"/>
      <c r="O49" s="179"/>
      <c r="P49" s="180"/>
    </row>
    <row r="50" spans="2:16" ht="15.75" thickBot="1"/>
    <row r="51" spans="2:16">
      <c r="B51" s="931" t="s">
        <v>359</v>
      </c>
      <c r="C51" s="932"/>
      <c r="D51" s="933"/>
      <c r="E51" s="932"/>
      <c r="F51" s="932"/>
      <c r="G51" s="932"/>
      <c r="H51" s="932"/>
      <c r="I51" s="932"/>
      <c r="J51" s="932"/>
      <c r="K51" s="932"/>
      <c r="L51" s="932"/>
      <c r="M51" s="932"/>
      <c r="N51" s="932"/>
      <c r="O51" s="932"/>
      <c r="P51" s="934"/>
    </row>
    <row r="52" spans="2:16">
      <c r="B52" s="935" t="s">
        <v>351</v>
      </c>
      <c r="C52" s="936"/>
      <c r="D52" s="937"/>
      <c r="E52" s="936"/>
      <c r="F52" s="936"/>
      <c r="G52" s="936"/>
      <c r="H52" s="936"/>
      <c r="I52" s="936"/>
      <c r="J52" s="936"/>
      <c r="K52" s="936"/>
      <c r="L52" s="936"/>
      <c r="M52" s="936"/>
      <c r="N52" s="936"/>
      <c r="O52" s="936"/>
      <c r="P52" s="938"/>
    </row>
    <row r="53" spans="2:16">
      <c r="B53" s="946" t="s">
        <v>352</v>
      </c>
      <c r="C53" s="947"/>
      <c r="D53" s="181"/>
      <c r="E53" s="181"/>
      <c r="F53" s="181"/>
      <c r="G53" s="181"/>
      <c r="H53" s="182"/>
      <c r="I53" s="950" t="s">
        <v>353</v>
      </c>
      <c r="J53" s="947"/>
      <c r="K53" s="960"/>
      <c r="L53" s="960"/>
      <c r="M53" s="960"/>
      <c r="N53" s="960"/>
      <c r="O53" s="960"/>
      <c r="P53" s="961"/>
    </row>
    <row r="54" spans="2:16">
      <c r="B54" s="946" t="s">
        <v>354</v>
      </c>
      <c r="C54" s="947"/>
      <c r="D54" s="948"/>
      <c r="E54" s="948"/>
      <c r="F54" s="948"/>
      <c r="G54" s="948"/>
      <c r="H54" s="949"/>
      <c r="I54" s="950" t="s">
        <v>355</v>
      </c>
      <c r="J54" s="947"/>
      <c r="K54" s="960"/>
      <c r="L54" s="960"/>
      <c r="M54" s="960"/>
      <c r="N54" s="960"/>
      <c r="O54" s="960"/>
      <c r="P54" s="961"/>
    </row>
    <row r="55" spans="2:16">
      <c r="B55" s="946" t="s">
        <v>356</v>
      </c>
      <c r="C55" s="947"/>
      <c r="D55" s="948"/>
      <c r="E55" s="948"/>
      <c r="F55" s="948"/>
      <c r="G55" s="948"/>
      <c r="H55" s="949"/>
      <c r="I55" s="950" t="s">
        <v>357</v>
      </c>
      <c r="J55" s="947"/>
      <c r="K55" s="951"/>
      <c r="L55" s="951"/>
      <c r="M55" s="951"/>
      <c r="N55" s="951"/>
      <c r="O55" s="951"/>
      <c r="P55" s="952"/>
    </row>
    <row r="56" spans="2:16">
      <c r="B56" s="953" t="s">
        <v>358</v>
      </c>
      <c r="C56" s="954"/>
      <c r="D56" s="955"/>
      <c r="E56" s="956"/>
      <c r="F56" s="956"/>
      <c r="G56" s="956"/>
      <c r="H56" s="957"/>
      <c r="I56" s="958"/>
      <c r="J56" s="949"/>
      <c r="K56" s="958"/>
      <c r="L56" s="948"/>
      <c r="M56" s="948"/>
      <c r="N56" s="948"/>
      <c r="O56" s="948"/>
      <c r="P56" s="959"/>
    </row>
    <row r="57" spans="2:16">
      <c r="B57" s="155" t="s">
        <v>328</v>
      </c>
      <c r="C57" s="939" t="s">
        <v>329</v>
      </c>
      <c r="D57" s="940"/>
      <c r="E57" s="939" t="s">
        <v>330</v>
      </c>
      <c r="F57" s="941"/>
      <c r="G57" s="941"/>
      <c r="H57" s="941"/>
      <c r="I57" s="941"/>
      <c r="J57" s="941"/>
      <c r="K57" s="940"/>
      <c r="L57" s="942" t="s">
        <v>331</v>
      </c>
      <c r="M57" s="942" t="s">
        <v>332</v>
      </c>
      <c r="N57" s="939" t="s">
        <v>333</v>
      </c>
      <c r="O57" s="940"/>
      <c r="P57" s="944" t="s">
        <v>334</v>
      </c>
    </row>
    <row r="58" spans="2:16">
      <c r="B58" s="156" t="s">
        <v>335</v>
      </c>
      <c r="C58" s="157" t="s">
        <v>336</v>
      </c>
      <c r="D58" s="157" t="s">
        <v>337</v>
      </c>
      <c r="E58" s="157" t="s">
        <v>338</v>
      </c>
      <c r="F58" s="157" t="s">
        <v>339</v>
      </c>
      <c r="G58" s="157" t="s">
        <v>340</v>
      </c>
      <c r="H58" s="157" t="s">
        <v>341</v>
      </c>
      <c r="I58" s="157" t="s">
        <v>342</v>
      </c>
      <c r="J58" s="157" t="s">
        <v>343</v>
      </c>
      <c r="K58" s="157" t="s">
        <v>344</v>
      </c>
      <c r="L58" s="943"/>
      <c r="M58" s="943"/>
      <c r="N58" s="157" t="s">
        <v>345</v>
      </c>
      <c r="O58" s="157" t="s">
        <v>346</v>
      </c>
      <c r="P58" s="945"/>
    </row>
    <row r="59" spans="2:16">
      <c r="B59" s="158">
        <v>43678</v>
      </c>
      <c r="C59" s="183"/>
      <c r="D59" s="183"/>
      <c r="E59" s="160" t="e">
        <f>SUM(F59:K59)/COUNT(F59:K59)</f>
        <v>#DIV/0!</v>
      </c>
      <c r="F59" s="184"/>
      <c r="G59" s="184"/>
      <c r="H59" s="184"/>
      <c r="I59" s="184"/>
      <c r="J59" s="184"/>
      <c r="K59" s="184"/>
      <c r="L59" s="185"/>
      <c r="M59" s="185"/>
      <c r="N59" s="186"/>
      <c r="O59" s="186"/>
      <c r="P59" s="167"/>
    </row>
    <row r="60" spans="2:16">
      <c r="B60" s="163">
        <f>EDATE(B59,-1)</f>
        <v>43647</v>
      </c>
      <c r="C60" s="183"/>
      <c r="D60" s="183"/>
      <c r="E60" s="160" t="e">
        <f t="shared" ref="E60:E70" si="8">SUM(F60:K60)/COUNT(F60:K60)</f>
        <v>#DIV/0!</v>
      </c>
      <c r="F60" s="184"/>
      <c r="G60" s="184"/>
      <c r="H60" s="184"/>
      <c r="I60" s="184"/>
      <c r="J60" s="184"/>
      <c r="K60" s="184"/>
      <c r="L60" s="185"/>
      <c r="M60" s="185"/>
      <c r="N60" s="186"/>
      <c r="O60" s="186"/>
      <c r="P60" s="167"/>
    </row>
    <row r="61" spans="2:16">
      <c r="B61" s="163">
        <f t="shared" ref="B61:B70" si="9">EDATE(B60,-1)</f>
        <v>43617</v>
      </c>
      <c r="C61" s="183"/>
      <c r="D61" s="183"/>
      <c r="E61" s="160" t="e">
        <f t="shared" si="8"/>
        <v>#DIV/0!</v>
      </c>
      <c r="F61" s="184"/>
      <c r="G61" s="184"/>
      <c r="H61" s="184"/>
      <c r="I61" s="184"/>
      <c r="J61" s="184"/>
      <c r="K61" s="184"/>
      <c r="L61" s="185"/>
      <c r="M61" s="185"/>
      <c r="N61" s="186"/>
      <c r="O61" s="186"/>
      <c r="P61" s="167"/>
    </row>
    <row r="62" spans="2:16">
      <c r="B62" s="163">
        <f t="shared" si="9"/>
        <v>43586</v>
      </c>
      <c r="C62" s="183"/>
      <c r="D62" s="183"/>
      <c r="E62" s="160" t="e">
        <f t="shared" si="8"/>
        <v>#DIV/0!</v>
      </c>
      <c r="F62" s="184"/>
      <c r="G62" s="184"/>
      <c r="H62" s="184"/>
      <c r="I62" s="184"/>
      <c r="J62" s="184"/>
      <c r="K62" s="184"/>
      <c r="L62" s="185"/>
      <c r="M62" s="185"/>
      <c r="N62" s="186"/>
      <c r="O62" s="186"/>
      <c r="P62" s="167"/>
    </row>
    <row r="63" spans="2:16">
      <c r="B63" s="163">
        <f t="shared" si="9"/>
        <v>43556</v>
      </c>
      <c r="C63" s="183"/>
      <c r="D63" s="183"/>
      <c r="E63" s="160" t="e">
        <f t="shared" si="8"/>
        <v>#DIV/0!</v>
      </c>
      <c r="F63" s="184"/>
      <c r="G63" s="184"/>
      <c r="H63" s="184"/>
      <c r="I63" s="184"/>
      <c r="J63" s="184"/>
      <c r="K63" s="184"/>
      <c r="L63" s="185"/>
      <c r="M63" s="185"/>
      <c r="N63" s="186"/>
      <c r="O63" s="186"/>
      <c r="P63" s="167"/>
    </row>
    <row r="64" spans="2:16">
      <c r="B64" s="163">
        <f t="shared" si="9"/>
        <v>43525</v>
      </c>
      <c r="C64" s="183"/>
      <c r="D64" s="183"/>
      <c r="E64" s="160" t="e">
        <f t="shared" si="8"/>
        <v>#DIV/0!</v>
      </c>
      <c r="F64" s="184"/>
      <c r="G64" s="184"/>
      <c r="H64" s="184"/>
      <c r="I64" s="184"/>
      <c r="J64" s="184"/>
      <c r="K64" s="184"/>
      <c r="L64" s="185"/>
      <c r="M64" s="185"/>
      <c r="N64" s="186"/>
      <c r="O64" s="186"/>
      <c r="P64" s="167"/>
    </row>
    <row r="65" spans="2:16">
      <c r="B65" s="163">
        <f t="shared" si="9"/>
        <v>43497</v>
      </c>
      <c r="C65" s="183"/>
      <c r="D65" s="183"/>
      <c r="E65" s="160" t="e">
        <f t="shared" si="8"/>
        <v>#DIV/0!</v>
      </c>
      <c r="F65" s="184"/>
      <c r="G65" s="184"/>
      <c r="H65" s="184"/>
      <c r="I65" s="184"/>
      <c r="J65" s="184"/>
      <c r="K65" s="184"/>
      <c r="L65" s="185"/>
      <c r="M65" s="185"/>
      <c r="N65" s="186"/>
      <c r="O65" s="186"/>
      <c r="P65" s="167"/>
    </row>
    <row r="66" spans="2:16">
      <c r="B66" s="163">
        <f t="shared" si="9"/>
        <v>43466</v>
      </c>
      <c r="C66" s="183"/>
      <c r="D66" s="183"/>
      <c r="E66" s="160" t="e">
        <f t="shared" si="8"/>
        <v>#DIV/0!</v>
      </c>
      <c r="F66" s="184"/>
      <c r="G66" s="184"/>
      <c r="H66" s="184"/>
      <c r="I66" s="184"/>
      <c r="J66" s="184"/>
      <c r="K66" s="184"/>
      <c r="L66" s="185"/>
      <c r="M66" s="185"/>
      <c r="N66" s="186"/>
      <c r="O66" s="186"/>
      <c r="P66" s="167"/>
    </row>
    <row r="67" spans="2:16">
      <c r="B67" s="163">
        <f t="shared" si="9"/>
        <v>43435</v>
      </c>
      <c r="C67" s="183"/>
      <c r="D67" s="183"/>
      <c r="E67" s="160" t="e">
        <f t="shared" si="8"/>
        <v>#DIV/0!</v>
      </c>
      <c r="F67" s="184"/>
      <c r="G67" s="184"/>
      <c r="H67" s="184"/>
      <c r="I67" s="184"/>
      <c r="J67" s="184"/>
      <c r="K67" s="184"/>
      <c r="L67" s="185"/>
      <c r="M67" s="185"/>
      <c r="N67" s="186"/>
      <c r="O67" s="186"/>
      <c r="P67" s="167"/>
    </row>
    <row r="68" spans="2:16">
      <c r="B68" s="163">
        <f t="shared" si="9"/>
        <v>43405</v>
      </c>
      <c r="C68" s="183"/>
      <c r="D68" s="183"/>
      <c r="E68" s="160" t="e">
        <f t="shared" si="8"/>
        <v>#DIV/0!</v>
      </c>
      <c r="F68" s="184"/>
      <c r="G68" s="184"/>
      <c r="H68" s="184"/>
      <c r="I68" s="184"/>
      <c r="J68" s="184"/>
      <c r="K68" s="184"/>
      <c r="L68" s="185"/>
      <c r="M68" s="185"/>
      <c r="N68" s="186"/>
      <c r="O68" s="186"/>
      <c r="P68" s="167"/>
    </row>
    <row r="69" spans="2:16">
      <c r="B69" s="163">
        <f t="shared" si="9"/>
        <v>43374</v>
      </c>
      <c r="C69" s="183"/>
      <c r="D69" s="183"/>
      <c r="E69" s="160" t="e">
        <f t="shared" si="8"/>
        <v>#DIV/0!</v>
      </c>
      <c r="F69" s="184"/>
      <c r="G69" s="184"/>
      <c r="H69" s="184"/>
      <c r="I69" s="184"/>
      <c r="J69" s="184"/>
      <c r="K69" s="184"/>
      <c r="L69" s="185"/>
      <c r="M69" s="185"/>
      <c r="N69" s="186"/>
      <c r="O69" s="186"/>
      <c r="P69" s="167"/>
    </row>
    <row r="70" spans="2:16">
      <c r="B70" s="163">
        <f t="shared" si="9"/>
        <v>43344</v>
      </c>
      <c r="C70" s="183"/>
      <c r="D70" s="183"/>
      <c r="E70" s="160" t="e">
        <f t="shared" si="8"/>
        <v>#DIV/0!</v>
      </c>
      <c r="F70" s="184"/>
      <c r="G70" s="184"/>
      <c r="H70" s="184"/>
      <c r="I70" s="184"/>
      <c r="J70" s="184"/>
      <c r="K70" s="184"/>
      <c r="L70" s="185"/>
      <c r="M70" s="185"/>
      <c r="N70" s="186"/>
      <c r="O70" s="186"/>
      <c r="P70" s="167"/>
    </row>
    <row r="71" spans="2:16">
      <c r="B71" s="164" t="s">
        <v>347</v>
      </c>
      <c r="C71" s="924">
        <f>D76-D74+C74</f>
        <v>0</v>
      </c>
      <c r="D71" s="925"/>
      <c r="E71" s="165"/>
      <c r="F71" s="165"/>
      <c r="G71" s="165"/>
      <c r="H71" s="165"/>
      <c r="I71" s="165"/>
      <c r="J71" s="165"/>
      <c r="K71" s="165"/>
      <c r="L71" s="165"/>
      <c r="M71" s="165"/>
      <c r="N71" s="166"/>
      <c r="O71" s="166"/>
      <c r="P71" s="167"/>
    </row>
    <row r="72" spans="2:16" ht="24">
      <c r="B72" s="168" t="s">
        <v>348</v>
      </c>
      <c r="C72" s="169">
        <f>SUM(C59:C70)</f>
        <v>0</v>
      </c>
      <c r="D72" s="169">
        <f>SUM(D59:D70)</f>
        <v>0</v>
      </c>
      <c r="E72" s="170"/>
      <c r="F72" s="170"/>
      <c r="G72" s="170"/>
      <c r="H72" s="170"/>
      <c r="I72" s="170"/>
      <c r="J72" s="170"/>
      <c r="K72" s="170"/>
      <c r="L72" s="170"/>
      <c r="M72" s="170"/>
      <c r="N72" s="171"/>
      <c r="O72" s="171"/>
      <c r="P72" s="172"/>
    </row>
    <row r="73" spans="2:16">
      <c r="B73" s="156" t="s">
        <v>11</v>
      </c>
      <c r="C73" s="169"/>
      <c r="D73" s="169"/>
      <c r="E73" s="170"/>
      <c r="F73" s="170"/>
      <c r="G73" s="170"/>
      <c r="H73" s="170"/>
      <c r="I73" s="170"/>
      <c r="J73" s="170"/>
      <c r="K73" s="170"/>
      <c r="L73" s="170"/>
      <c r="M73" s="170"/>
      <c r="N73" s="171"/>
      <c r="O73" s="171"/>
      <c r="P73" s="172"/>
    </row>
    <row r="74" spans="2:16">
      <c r="B74" s="156" t="s">
        <v>20</v>
      </c>
      <c r="C74" s="169">
        <f>C72+C73</f>
        <v>0</v>
      </c>
      <c r="D74" s="169">
        <f>D72+D73</f>
        <v>0</v>
      </c>
      <c r="E74" s="170"/>
      <c r="F74" s="170"/>
      <c r="G74" s="170"/>
      <c r="H74" s="170"/>
      <c r="I74" s="170"/>
      <c r="J74" s="170"/>
      <c r="K74" s="170"/>
      <c r="L74" s="170"/>
      <c r="M74" s="170"/>
      <c r="N74" s="173">
        <f>SUM(N59:N70)</f>
        <v>0</v>
      </c>
      <c r="O74" s="173">
        <f t="shared" ref="O74:P74" si="10">SUM(O59:O70)</f>
        <v>0</v>
      </c>
      <c r="P74" s="174">
        <f t="shared" si="10"/>
        <v>0</v>
      </c>
    </row>
    <row r="75" spans="2:16">
      <c r="B75" s="175" t="s">
        <v>143</v>
      </c>
      <c r="C75" s="176" t="e">
        <f>+AVERAGE(C59:C70)</f>
        <v>#DIV/0!</v>
      </c>
      <c r="D75" s="176" t="e">
        <f>+AVERAGE(D59:D70)</f>
        <v>#DIV/0!</v>
      </c>
      <c r="E75" s="176" t="e">
        <f>AVERAGE(F59:K70)</f>
        <v>#DIV/0!</v>
      </c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7"/>
    </row>
    <row r="76" spans="2:16" ht="15.75" thickBot="1">
      <c r="B76" s="926" t="s">
        <v>349</v>
      </c>
      <c r="C76" s="927"/>
      <c r="D76" s="178"/>
      <c r="E76" s="928"/>
      <c r="F76" s="929"/>
      <c r="G76" s="930"/>
      <c r="H76" s="179"/>
      <c r="I76" s="179"/>
      <c r="J76" s="179"/>
      <c r="K76" s="179"/>
      <c r="L76" s="179"/>
      <c r="M76" s="179"/>
      <c r="N76" s="179"/>
      <c r="O76" s="179"/>
      <c r="P76" s="180"/>
    </row>
    <row r="77" spans="2:16" ht="15.75" thickBot="1"/>
    <row r="78" spans="2:16">
      <c r="B78" s="931" t="s">
        <v>360</v>
      </c>
      <c r="C78" s="932"/>
      <c r="D78" s="933"/>
      <c r="E78" s="932"/>
      <c r="F78" s="932"/>
      <c r="G78" s="932"/>
      <c r="H78" s="932"/>
      <c r="I78" s="932"/>
      <c r="J78" s="932"/>
      <c r="K78" s="932"/>
      <c r="L78" s="932"/>
      <c r="M78" s="932"/>
      <c r="N78" s="932"/>
      <c r="O78" s="932"/>
      <c r="P78" s="934"/>
    </row>
    <row r="79" spans="2:16">
      <c r="B79" s="935" t="s">
        <v>351</v>
      </c>
      <c r="C79" s="936"/>
      <c r="D79" s="937"/>
      <c r="E79" s="936"/>
      <c r="F79" s="936"/>
      <c r="G79" s="936"/>
      <c r="H79" s="936"/>
      <c r="I79" s="936"/>
      <c r="J79" s="936"/>
      <c r="K79" s="936"/>
      <c r="L79" s="936"/>
      <c r="M79" s="936"/>
      <c r="N79" s="936"/>
      <c r="O79" s="936"/>
      <c r="P79" s="938"/>
    </row>
    <row r="80" spans="2:16">
      <c r="B80" s="946" t="s">
        <v>352</v>
      </c>
      <c r="C80" s="947"/>
      <c r="D80" s="181"/>
      <c r="E80" s="181"/>
      <c r="F80" s="181"/>
      <c r="G80" s="181"/>
      <c r="H80" s="182"/>
      <c r="I80" s="950" t="s">
        <v>353</v>
      </c>
      <c r="J80" s="947"/>
      <c r="K80" s="960"/>
      <c r="L80" s="960"/>
      <c r="M80" s="960"/>
      <c r="N80" s="960"/>
      <c r="O80" s="960"/>
      <c r="P80" s="961"/>
    </row>
    <row r="81" spans="2:16">
      <c r="B81" s="946" t="s">
        <v>354</v>
      </c>
      <c r="C81" s="947"/>
      <c r="D81" s="948"/>
      <c r="E81" s="948"/>
      <c r="F81" s="948"/>
      <c r="G81" s="948"/>
      <c r="H81" s="949"/>
      <c r="I81" s="950" t="s">
        <v>355</v>
      </c>
      <c r="J81" s="947"/>
      <c r="K81" s="960"/>
      <c r="L81" s="960"/>
      <c r="M81" s="960"/>
      <c r="N81" s="960"/>
      <c r="O81" s="960"/>
      <c r="P81" s="961"/>
    </row>
    <row r="82" spans="2:16">
      <c r="B82" s="946" t="s">
        <v>356</v>
      </c>
      <c r="C82" s="947"/>
      <c r="D82" s="948"/>
      <c r="E82" s="948"/>
      <c r="F82" s="948"/>
      <c r="G82" s="948"/>
      <c r="H82" s="949"/>
      <c r="I82" s="950" t="s">
        <v>357</v>
      </c>
      <c r="J82" s="947"/>
      <c r="K82" s="951"/>
      <c r="L82" s="951"/>
      <c r="M82" s="951"/>
      <c r="N82" s="951"/>
      <c r="O82" s="951"/>
      <c r="P82" s="952"/>
    </row>
    <row r="83" spans="2:16">
      <c r="B83" s="953" t="s">
        <v>358</v>
      </c>
      <c r="C83" s="954"/>
      <c r="D83" s="955"/>
      <c r="E83" s="956"/>
      <c r="F83" s="956"/>
      <c r="G83" s="956"/>
      <c r="H83" s="957"/>
      <c r="I83" s="958"/>
      <c r="J83" s="949"/>
      <c r="K83" s="958"/>
      <c r="L83" s="948"/>
      <c r="M83" s="948"/>
      <c r="N83" s="948"/>
      <c r="O83" s="948"/>
      <c r="P83" s="959"/>
    </row>
    <row r="84" spans="2:16">
      <c r="B84" s="155" t="s">
        <v>328</v>
      </c>
      <c r="C84" s="939" t="s">
        <v>329</v>
      </c>
      <c r="D84" s="940"/>
      <c r="E84" s="939" t="s">
        <v>330</v>
      </c>
      <c r="F84" s="941"/>
      <c r="G84" s="941"/>
      <c r="H84" s="941"/>
      <c r="I84" s="941"/>
      <c r="J84" s="941"/>
      <c r="K84" s="940"/>
      <c r="L84" s="942" t="s">
        <v>331</v>
      </c>
      <c r="M84" s="942" t="s">
        <v>332</v>
      </c>
      <c r="N84" s="939" t="s">
        <v>333</v>
      </c>
      <c r="O84" s="940"/>
      <c r="P84" s="944" t="s">
        <v>334</v>
      </c>
    </row>
    <row r="85" spans="2:16">
      <c r="B85" s="156" t="s">
        <v>335</v>
      </c>
      <c r="C85" s="157" t="s">
        <v>336</v>
      </c>
      <c r="D85" s="157" t="s">
        <v>337</v>
      </c>
      <c r="E85" s="157" t="s">
        <v>338</v>
      </c>
      <c r="F85" s="157" t="s">
        <v>339</v>
      </c>
      <c r="G85" s="157" t="s">
        <v>340</v>
      </c>
      <c r="H85" s="157" t="s">
        <v>341</v>
      </c>
      <c r="I85" s="157" t="s">
        <v>342</v>
      </c>
      <c r="J85" s="157" t="s">
        <v>343</v>
      </c>
      <c r="K85" s="157" t="s">
        <v>344</v>
      </c>
      <c r="L85" s="943"/>
      <c r="M85" s="943"/>
      <c r="N85" s="157" t="s">
        <v>345</v>
      </c>
      <c r="O85" s="157" t="s">
        <v>346</v>
      </c>
      <c r="P85" s="945"/>
    </row>
    <row r="86" spans="2:16">
      <c r="B86" s="158">
        <v>43678</v>
      </c>
      <c r="C86" s="183"/>
      <c r="D86" s="183"/>
      <c r="E86" s="160" t="e">
        <f>SUM(F86:K86)/COUNT(F86:K86)</f>
        <v>#DIV/0!</v>
      </c>
      <c r="F86" s="184"/>
      <c r="G86" s="184"/>
      <c r="H86" s="184"/>
      <c r="I86" s="184"/>
      <c r="J86" s="184"/>
      <c r="K86" s="184"/>
      <c r="L86" s="185"/>
      <c r="M86" s="185"/>
      <c r="N86" s="186"/>
      <c r="O86" s="186"/>
      <c r="P86" s="167"/>
    </row>
    <row r="87" spans="2:16">
      <c r="B87" s="163">
        <f>EDATE(B86,-1)</f>
        <v>43647</v>
      </c>
      <c r="C87" s="183"/>
      <c r="D87" s="183"/>
      <c r="E87" s="160" t="e">
        <f t="shared" ref="E87:E97" si="11">SUM(F87:K87)/COUNT(F87:K87)</f>
        <v>#DIV/0!</v>
      </c>
      <c r="F87" s="184"/>
      <c r="G87" s="184"/>
      <c r="H87" s="184"/>
      <c r="I87" s="184"/>
      <c r="J87" s="184"/>
      <c r="K87" s="184"/>
      <c r="L87" s="185"/>
      <c r="M87" s="185"/>
      <c r="N87" s="186"/>
      <c r="O87" s="186"/>
      <c r="P87" s="167"/>
    </row>
    <row r="88" spans="2:16">
      <c r="B88" s="163">
        <f t="shared" ref="B88:B97" si="12">EDATE(B87,-1)</f>
        <v>43617</v>
      </c>
      <c r="C88" s="183"/>
      <c r="D88" s="183"/>
      <c r="E88" s="160" t="e">
        <f t="shared" si="11"/>
        <v>#DIV/0!</v>
      </c>
      <c r="F88" s="184"/>
      <c r="G88" s="184"/>
      <c r="H88" s="184"/>
      <c r="I88" s="184"/>
      <c r="J88" s="184"/>
      <c r="K88" s="184"/>
      <c r="L88" s="185"/>
      <c r="M88" s="185"/>
      <c r="N88" s="186"/>
      <c r="O88" s="186"/>
      <c r="P88" s="167"/>
    </row>
    <row r="89" spans="2:16">
      <c r="B89" s="163">
        <f t="shared" si="12"/>
        <v>43586</v>
      </c>
      <c r="C89" s="183"/>
      <c r="D89" s="183"/>
      <c r="E89" s="160" t="e">
        <f t="shared" si="11"/>
        <v>#DIV/0!</v>
      </c>
      <c r="F89" s="184"/>
      <c r="G89" s="184"/>
      <c r="H89" s="184"/>
      <c r="I89" s="184"/>
      <c r="J89" s="184"/>
      <c r="K89" s="184"/>
      <c r="L89" s="185"/>
      <c r="M89" s="185"/>
      <c r="N89" s="186"/>
      <c r="O89" s="186"/>
      <c r="P89" s="167"/>
    </row>
    <row r="90" spans="2:16">
      <c r="B90" s="163">
        <f t="shared" si="12"/>
        <v>43556</v>
      </c>
      <c r="C90" s="183"/>
      <c r="D90" s="183"/>
      <c r="E90" s="160" t="e">
        <f t="shared" si="11"/>
        <v>#DIV/0!</v>
      </c>
      <c r="F90" s="184"/>
      <c r="G90" s="184"/>
      <c r="H90" s="184"/>
      <c r="I90" s="184"/>
      <c r="J90" s="184"/>
      <c r="K90" s="184"/>
      <c r="L90" s="185"/>
      <c r="M90" s="185"/>
      <c r="N90" s="186"/>
      <c r="O90" s="186"/>
      <c r="P90" s="167"/>
    </row>
    <row r="91" spans="2:16">
      <c r="B91" s="163">
        <f t="shared" si="12"/>
        <v>43525</v>
      </c>
      <c r="C91" s="183"/>
      <c r="D91" s="183"/>
      <c r="E91" s="160" t="e">
        <f t="shared" si="11"/>
        <v>#DIV/0!</v>
      </c>
      <c r="F91" s="184"/>
      <c r="G91" s="184"/>
      <c r="H91" s="184"/>
      <c r="I91" s="184"/>
      <c r="J91" s="184"/>
      <c r="K91" s="184"/>
      <c r="L91" s="185"/>
      <c r="M91" s="185"/>
      <c r="N91" s="186"/>
      <c r="O91" s="186"/>
      <c r="P91" s="167"/>
    </row>
    <row r="92" spans="2:16">
      <c r="B92" s="163">
        <f t="shared" si="12"/>
        <v>43497</v>
      </c>
      <c r="C92" s="183"/>
      <c r="D92" s="183"/>
      <c r="E92" s="160" t="e">
        <f t="shared" si="11"/>
        <v>#DIV/0!</v>
      </c>
      <c r="F92" s="184"/>
      <c r="G92" s="184"/>
      <c r="H92" s="184"/>
      <c r="I92" s="184"/>
      <c r="J92" s="184"/>
      <c r="K92" s="184"/>
      <c r="L92" s="185"/>
      <c r="M92" s="185"/>
      <c r="N92" s="186"/>
      <c r="O92" s="186"/>
      <c r="P92" s="167"/>
    </row>
    <row r="93" spans="2:16">
      <c r="B93" s="163">
        <f t="shared" si="12"/>
        <v>43466</v>
      </c>
      <c r="C93" s="183"/>
      <c r="D93" s="183"/>
      <c r="E93" s="160" t="e">
        <f t="shared" si="11"/>
        <v>#DIV/0!</v>
      </c>
      <c r="F93" s="184"/>
      <c r="G93" s="184"/>
      <c r="H93" s="184"/>
      <c r="I93" s="184"/>
      <c r="J93" s="184"/>
      <c r="K93" s="184"/>
      <c r="L93" s="185"/>
      <c r="M93" s="185"/>
      <c r="N93" s="186"/>
      <c r="O93" s="186"/>
      <c r="P93" s="167"/>
    </row>
    <row r="94" spans="2:16">
      <c r="B94" s="163">
        <f t="shared" si="12"/>
        <v>43435</v>
      </c>
      <c r="C94" s="183"/>
      <c r="D94" s="183"/>
      <c r="E94" s="160" t="e">
        <f t="shared" si="11"/>
        <v>#DIV/0!</v>
      </c>
      <c r="F94" s="184"/>
      <c r="G94" s="184"/>
      <c r="H94" s="184"/>
      <c r="I94" s="184"/>
      <c r="J94" s="184"/>
      <c r="K94" s="184"/>
      <c r="L94" s="185"/>
      <c r="M94" s="185"/>
      <c r="N94" s="186"/>
      <c r="O94" s="186"/>
      <c r="P94" s="167"/>
    </row>
    <row r="95" spans="2:16">
      <c r="B95" s="163">
        <f t="shared" si="12"/>
        <v>43405</v>
      </c>
      <c r="C95" s="183"/>
      <c r="D95" s="183"/>
      <c r="E95" s="160" t="e">
        <f t="shared" si="11"/>
        <v>#DIV/0!</v>
      </c>
      <c r="F95" s="184"/>
      <c r="G95" s="184"/>
      <c r="H95" s="184"/>
      <c r="I95" s="184"/>
      <c r="J95" s="184"/>
      <c r="K95" s="184"/>
      <c r="L95" s="185"/>
      <c r="M95" s="185"/>
      <c r="N95" s="186"/>
      <c r="O95" s="186"/>
      <c r="P95" s="167"/>
    </row>
    <row r="96" spans="2:16">
      <c r="B96" s="163">
        <f t="shared" si="12"/>
        <v>43374</v>
      </c>
      <c r="C96" s="183"/>
      <c r="D96" s="183"/>
      <c r="E96" s="160" t="e">
        <f t="shared" si="11"/>
        <v>#DIV/0!</v>
      </c>
      <c r="F96" s="184"/>
      <c r="G96" s="184"/>
      <c r="H96" s="184"/>
      <c r="I96" s="184"/>
      <c r="J96" s="184"/>
      <c r="K96" s="184"/>
      <c r="L96" s="185"/>
      <c r="M96" s="185"/>
      <c r="N96" s="186"/>
      <c r="O96" s="186"/>
      <c r="P96" s="167"/>
    </row>
    <row r="97" spans="2:16">
      <c r="B97" s="163">
        <f t="shared" si="12"/>
        <v>43344</v>
      </c>
      <c r="C97" s="183"/>
      <c r="D97" s="183"/>
      <c r="E97" s="160" t="e">
        <f t="shared" si="11"/>
        <v>#DIV/0!</v>
      </c>
      <c r="F97" s="184"/>
      <c r="G97" s="184"/>
      <c r="H97" s="184"/>
      <c r="I97" s="184"/>
      <c r="J97" s="184"/>
      <c r="K97" s="184"/>
      <c r="L97" s="185"/>
      <c r="M97" s="185"/>
      <c r="N97" s="186"/>
      <c r="O97" s="186"/>
      <c r="P97" s="167"/>
    </row>
    <row r="98" spans="2:16">
      <c r="B98" s="164" t="s">
        <v>347</v>
      </c>
      <c r="C98" s="924">
        <f>D103-D101+C101</f>
        <v>0</v>
      </c>
      <c r="D98" s="925"/>
      <c r="E98" s="165"/>
      <c r="F98" s="165"/>
      <c r="G98" s="165"/>
      <c r="H98" s="165"/>
      <c r="I98" s="165"/>
      <c r="J98" s="165"/>
      <c r="K98" s="165"/>
      <c r="L98" s="165"/>
      <c r="M98" s="165"/>
      <c r="N98" s="166"/>
      <c r="O98" s="166"/>
      <c r="P98" s="167"/>
    </row>
    <row r="99" spans="2:16" ht="24">
      <c r="B99" s="168" t="s">
        <v>348</v>
      </c>
      <c r="C99" s="169">
        <f>SUM(C86:C97)</f>
        <v>0</v>
      </c>
      <c r="D99" s="169">
        <f>SUM(D86:D97)</f>
        <v>0</v>
      </c>
      <c r="E99" s="170"/>
      <c r="F99" s="170"/>
      <c r="G99" s="170"/>
      <c r="H99" s="170"/>
      <c r="I99" s="170"/>
      <c r="J99" s="170"/>
      <c r="K99" s="170"/>
      <c r="L99" s="170"/>
      <c r="M99" s="170"/>
      <c r="N99" s="171"/>
      <c r="O99" s="171"/>
      <c r="P99" s="172"/>
    </row>
    <row r="100" spans="2:16">
      <c r="B100" s="156" t="s">
        <v>11</v>
      </c>
      <c r="C100" s="169"/>
      <c r="D100" s="169"/>
      <c r="E100" s="170"/>
      <c r="F100" s="170"/>
      <c r="G100" s="170"/>
      <c r="H100" s="170"/>
      <c r="I100" s="170"/>
      <c r="J100" s="170"/>
      <c r="K100" s="170"/>
      <c r="L100" s="170"/>
      <c r="M100" s="170"/>
      <c r="N100" s="171"/>
      <c r="O100" s="171"/>
      <c r="P100" s="172"/>
    </row>
    <row r="101" spans="2:16">
      <c r="B101" s="156" t="s">
        <v>20</v>
      </c>
      <c r="C101" s="169">
        <f>C99+C100</f>
        <v>0</v>
      </c>
      <c r="D101" s="169">
        <f>D99+D100</f>
        <v>0</v>
      </c>
      <c r="E101" s="170"/>
      <c r="F101" s="170"/>
      <c r="G101" s="170"/>
      <c r="H101" s="170"/>
      <c r="I101" s="170"/>
      <c r="J101" s="170"/>
      <c r="K101" s="170"/>
      <c r="L101" s="170"/>
      <c r="M101" s="170"/>
      <c r="N101" s="173">
        <f>SUM(N86:N97)</f>
        <v>0</v>
      </c>
      <c r="O101" s="173">
        <f t="shared" ref="O101:P101" si="13">SUM(O86:O97)</f>
        <v>0</v>
      </c>
      <c r="P101" s="174">
        <f t="shared" si="13"/>
        <v>0</v>
      </c>
    </row>
    <row r="102" spans="2:16">
      <c r="B102" s="175" t="s">
        <v>143</v>
      </c>
      <c r="C102" s="176" t="e">
        <f>+AVERAGE(C86:C97)</f>
        <v>#DIV/0!</v>
      </c>
      <c r="D102" s="176" t="e">
        <f>+AVERAGE(D86:D97)</f>
        <v>#DIV/0!</v>
      </c>
      <c r="E102" s="176" t="e">
        <f>AVERAGE(F86:K97)</f>
        <v>#DIV/0!</v>
      </c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7"/>
    </row>
    <row r="103" spans="2:16" ht="15.75" thickBot="1">
      <c r="B103" s="926" t="s">
        <v>349</v>
      </c>
      <c r="C103" s="927"/>
      <c r="D103" s="178"/>
      <c r="E103" s="928"/>
      <c r="F103" s="929"/>
      <c r="G103" s="930"/>
      <c r="H103" s="179"/>
      <c r="I103" s="179"/>
      <c r="J103" s="179"/>
      <c r="K103" s="179"/>
      <c r="L103" s="179"/>
      <c r="M103" s="179"/>
      <c r="N103" s="179"/>
      <c r="O103" s="179"/>
      <c r="P103" s="180"/>
    </row>
    <row r="104" spans="2:16" ht="15.75" thickBot="1"/>
    <row r="105" spans="2:16">
      <c r="B105" s="931" t="s">
        <v>361</v>
      </c>
      <c r="C105" s="932"/>
      <c r="D105" s="933"/>
      <c r="E105" s="932"/>
      <c r="F105" s="932"/>
      <c r="G105" s="932"/>
      <c r="H105" s="932"/>
      <c r="I105" s="932"/>
      <c r="J105" s="932"/>
      <c r="K105" s="932"/>
      <c r="L105" s="932"/>
      <c r="M105" s="932"/>
      <c r="N105" s="932"/>
      <c r="O105" s="932"/>
      <c r="P105" s="934"/>
    </row>
    <row r="106" spans="2:16">
      <c r="B106" s="935" t="s">
        <v>351</v>
      </c>
      <c r="C106" s="936"/>
      <c r="D106" s="937"/>
      <c r="E106" s="936"/>
      <c r="F106" s="936"/>
      <c r="G106" s="936"/>
      <c r="H106" s="936"/>
      <c r="I106" s="936"/>
      <c r="J106" s="936"/>
      <c r="K106" s="936"/>
      <c r="L106" s="936"/>
      <c r="M106" s="936"/>
      <c r="N106" s="936"/>
      <c r="O106" s="936"/>
      <c r="P106" s="938"/>
    </row>
    <row r="107" spans="2:16">
      <c r="B107" s="946" t="s">
        <v>352</v>
      </c>
      <c r="C107" s="947"/>
      <c r="D107" s="181"/>
      <c r="E107" s="181"/>
      <c r="F107" s="181"/>
      <c r="G107" s="181"/>
      <c r="H107" s="182"/>
      <c r="I107" s="950" t="s">
        <v>353</v>
      </c>
      <c r="J107" s="947"/>
      <c r="K107" s="960"/>
      <c r="L107" s="960"/>
      <c r="M107" s="960"/>
      <c r="N107" s="960"/>
      <c r="O107" s="960"/>
      <c r="P107" s="961"/>
    </row>
    <row r="108" spans="2:16">
      <c r="B108" s="946" t="s">
        <v>354</v>
      </c>
      <c r="C108" s="947"/>
      <c r="D108" s="948"/>
      <c r="E108" s="948"/>
      <c r="F108" s="948"/>
      <c r="G108" s="948"/>
      <c r="H108" s="949"/>
      <c r="I108" s="950" t="s">
        <v>355</v>
      </c>
      <c r="J108" s="947"/>
      <c r="K108" s="960"/>
      <c r="L108" s="960"/>
      <c r="M108" s="960"/>
      <c r="N108" s="960"/>
      <c r="O108" s="960"/>
      <c r="P108" s="961"/>
    </row>
    <row r="109" spans="2:16">
      <c r="B109" s="946" t="s">
        <v>356</v>
      </c>
      <c r="C109" s="947"/>
      <c r="D109" s="948"/>
      <c r="E109" s="948"/>
      <c r="F109" s="948"/>
      <c r="G109" s="948"/>
      <c r="H109" s="949"/>
      <c r="I109" s="950" t="s">
        <v>357</v>
      </c>
      <c r="J109" s="947"/>
      <c r="K109" s="951"/>
      <c r="L109" s="951"/>
      <c r="M109" s="951"/>
      <c r="N109" s="951"/>
      <c r="O109" s="951"/>
      <c r="P109" s="952"/>
    </row>
    <row r="110" spans="2:16">
      <c r="B110" s="953" t="s">
        <v>358</v>
      </c>
      <c r="C110" s="954"/>
      <c r="D110" s="955"/>
      <c r="E110" s="956"/>
      <c r="F110" s="956"/>
      <c r="G110" s="956"/>
      <c r="H110" s="957"/>
      <c r="I110" s="958"/>
      <c r="J110" s="949"/>
      <c r="K110" s="958"/>
      <c r="L110" s="948"/>
      <c r="M110" s="948"/>
      <c r="N110" s="948"/>
      <c r="O110" s="948"/>
      <c r="P110" s="959"/>
    </row>
    <row r="111" spans="2:16">
      <c r="B111" s="155" t="s">
        <v>328</v>
      </c>
      <c r="C111" s="939" t="s">
        <v>329</v>
      </c>
      <c r="D111" s="940"/>
      <c r="E111" s="939" t="s">
        <v>330</v>
      </c>
      <c r="F111" s="941"/>
      <c r="G111" s="941"/>
      <c r="H111" s="941"/>
      <c r="I111" s="941"/>
      <c r="J111" s="941"/>
      <c r="K111" s="940"/>
      <c r="L111" s="942" t="s">
        <v>331</v>
      </c>
      <c r="M111" s="942" t="s">
        <v>332</v>
      </c>
      <c r="N111" s="939" t="s">
        <v>333</v>
      </c>
      <c r="O111" s="940"/>
      <c r="P111" s="944" t="s">
        <v>334</v>
      </c>
    </row>
    <row r="112" spans="2:16">
      <c r="B112" s="156" t="s">
        <v>335</v>
      </c>
      <c r="C112" s="157" t="s">
        <v>336</v>
      </c>
      <c r="D112" s="157" t="s">
        <v>337</v>
      </c>
      <c r="E112" s="157" t="s">
        <v>338</v>
      </c>
      <c r="F112" s="157" t="s">
        <v>339</v>
      </c>
      <c r="G112" s="157" t="s">
        <v>340</v>
      </c>
      <c r="H112" s="157" t="s">
        <v>341</v>
      </c>
      <c r="I112" s="157" t="s">
        <v>342</v>
      </c>
      <c r="J112" s="157" t="s">
        <v>343</v>
      </c>
      <c r="K112" s="157" t="s">
        <v>344</v>
      </c>
      <c r="L112" s="943"/>
      <c r="M112" s="943"/>
      <c r="N112" s="157" t="s">
        <v>345</v>
      </c>
      <c r="O112" s="157" t="s">
        <v>346</v>
      </c>
      <c r="P112" s="945"/>
    </row>
    <row r="113" spans="2:16">
      <c r="B113" s="158">
        <v>43678</v>
      </c>
      <c r="C113" s="183"/>
      <c r="D113" s="183"/>
      <c r="E113" s="160" t="e">
        <f>SUM(F113:K113)/COUNT(F113:K113)</f>
        <v>#DIV/0!</v>
      </c>
      <c r="F113" s="184"/>
      <c r="G113" s="184"/>
      <c r="H113" s="184"/>
      <c r="I113" s="184"/>
      <c r="J113" s="184"/>
      <c r="K113" s="184"/>
      <c r="L113" s="185"/>
      <c r="M113" s="185"/>
      <c r="N113" s="186"/>
      <c r="O113" s="186"/>
      <c r="P113" s="167"/>
    </row>
    <row r="114" spans="2:16">
      <c r="B114" s="163">
        <f>EDATE(B113,-1)</f>
        <v>43647</v>
      </c>
      <c r="C114" s="183"/>
      <c r="D114" s="183"/>
      <c r="E114" s="160" t="e">
        <f t="shared" ref="E114:E124" si="14">SUM(F114:K114)/COUNT(F114:K114)</f>
        <v>#DIV/0!</v>
      </c>
      <c r="F114" s="184"/>
      <c r="G114" s="184"/>
      <c r="H114" s="184"/>
      <c r="I114" s="184"/>
      <c r="J114" s="184"/>
      <c r="K114" s="184"/>
      <c r="L114" s="185"/>
      <c r="M114" s="185"/>
      <c r="N114" s="186"/>
      <c r="O114" s="186"/>
      <c r="P114" s="167"/>
    </row>
    <row r="115" spans="2:16">
      <c r="B115" s="163">
        <f t="shared" ref="B115:B124" si="15">EDATE(B114,-1)</f>
        <v>43617</v>
      </c>
      <c r="C115" s="183"/>
      <c r="D115" s="183"/>
      <c r="E115" s="160" t="e">
        <f t="shared" si="14"/>
        <v>#DIV/0!</v>
      </c>
      <c r="F115" s="184"/>
      <c r="G115" s="184"/>
      <c r="H115" s="184"/>
      <c r="I115" s="184"/>
      <c r="J115" s="184"/>
      <c r="K115" s="184"/>
      <c r="L115" s="185"/>
      <c r="M115" s="185"/>
      <c r="N115" s="186"/>
      <c r="O115" s="186"/>
      <c r="P115" s="167"/>
    </row>
    <row r="116" spans="2:16">
      <c r="B116" s="163">
        <f t="shared" si="15"/>
        <v>43586</v>
      </c>
      <c r="C116" s="183"/>
      <c r="D116" s="183"/>
      <c r="E116" s="160" t="e">
        <f t="shared" si="14"/>
        <v>#DIV/0!</v>
      </c>
      <c r="F116" s="184"/>
      <c r="G116" s="184"/>
      <c r="H116" s="184"/>
      <c r="I116" s="184"/>
      <c r="J116" s="184"/>
      <c r="K116" s="184"/>
      <c r="L116" s="185"/>
      <c r="M116" s="185"/>
      <c r="N116" s="186"/>
      <c r="O116" s="186"/>
      <c r="P116" s="167"/>
    </row>
    <row r="117" spans="2:16">
      <c r="B117" s="163">
        <f t="shared" si="15"/>
        <v>43556</v>
      </c>
      <c r="C117" s="183"/>
      <c r="D117" s="183"/>
      <c r="E117" s="160" t="e">
        <f t="shared" si="14"/>
        <v>#DIV/0!</v>
      </c>
      <c r="F117" s="184"/>
      <c r="G117" s="184"/>
      <c r="H117" s="184"/>
      <c r="I117" s="184"/>
      <c r="J117" s="184"/>
      <c r="K117" s="184"/>
      <c r="L117" s="185"/>
      <c r="M117" s="185"/>
      <c r="N117" s="186"/>
      <c r="O117" s="186"/>
      <c r="P117" s="167"/>
    </row>
    <row r="118" spans="2:16">
      <c r="B118" s="163">
        <f t="shared" si="15"/>
        <v>43525</v>
      </c>
      <c r="C118" s="183"/>
      <c r="D118" s="183"/>
      <c r="E118" s="160" t="e">
        <f t="shared" si="14"/>
        <v>#DIV/0!</v>
      </c>
      <c r="F118" s="184"/>
      <c r="G118" s="184"/>
      <c r="H118" s="184"/>
      <c r="I118" s="184"/>
      <c r="J118" s="184"/>
      <c r="K118" s="184"/>
      <c r="L118" s="185"/>
      <c r="M118" s="185"/>
      <c r="N118" s="186"/>
      <c r="O118" s="186"/>
      <c r="P118" s="167"/>
    </row>
    <row r="119" spans="2:16">
      <c r="B119" s="163">
        <f t="shared" si="15"/>
        <v>43497</v>
      </c>
      <c r="C119" s="183"/>
      <c r="D119" s="183"/>
      <c r="E119" s="160" t="e">
        <f t="shared" si="14"/>
        <v>#DIV/0!</v>
      </c>
      <c r="F119" s="184"/>
      <c r="G119" s="184"/>
      <c r="H119" s="184"/>
      <c r="I119" s="184"/>
      <c r="J119" s="184"/>
      <c r="K119" s="184"/>
      <c r="L119" s="185"/>
      <c r="M119" s="185"/>
      <c r="N119" s="186"/>
      <c r="O119" s="186"/>
      <c r="P119" s="167"/>
    </row>
    <row r="120" spans="2:16">
      <c r="B120" s="163">
        <f t="shared" si="15"/>
        <v>43466</v>
      </c>
      <c r="C120" s="183"/>
      <c r="D120" s="183"/>
      <c r="E120" s="160" t="e">
        <f t="shared" si="14"/>
        <v>#DIV/0!</v>
      </c>
      <c r="F120" s="184"/>
      <c r="G120" s="184"/>
      <c r="H120" s="184"/>
      <c r="I120" s="184"/>
      <c r="J120" s="184"/>
      <c r="K120" s="184"/>
      <c r="L120" s="185"/>
      <c r="M120" s="185"/>
      <c r="N120" s="186"/>
      <c r="O120" s="186"/>
      <c r="P120" s="167"/>
    </row>
    <row r="121" spans="2:16">
      <c r="B121" s="163">
        <f t="shared" si="15"/>
        <v>43435</v>
      </c>
      <c r="C121" s="183"/>
      <c r="D121" s="183"/>
      <c r="E121" s="160" t="e">
        <f t="shared" si="14"/>
        <v>#DIV/0!</v>
      </c>
      <c r="F121" s="184"/>
      <c r="G121" s="184"/>
      <c r="H121" s="184"/>
      <c r="I121" s="184"/>
      <c r="J121" s="184"/>
      <c r="K121" s="184"/>
      <c r="L121" s="185"/>
      <c r="M121" s="185"/>
      <c r="N121" s="186"/>
      <c r="O121" s="186"/>
      <c r="P121" s="167"/>
    </row>
    <row r="122" spans="2:16">
      <c r="B122" s="163">
        <f t="shared" si="15"/>
        <v>43405</v>
      </c>
      <c r="C122" s="183"/>
      <c r="D122" s="183"/>
      <c r="E122" s="160" t="e">
        <f t="shared" si="14"/>
        <v>#DIV/0!</v>
      </c>
      <c r="F122" s="184"/>
      <c r="G122" s="184"/>
      <c r="H122" s="184"/>
      <c r="I122" s="184"/>
      <c r="J122" s="184"/>
      <c r="K122" s="184"/>
      <c r="L122" s="185"/>
      <c r="M122" s="185"/>
      <c r="N122" s="186"/>
      <c r="O122" s="186"/>
      <c r="P122" s="167"/>
    </row>
    <row r="123" spans="2:16">
      <c r="B123" s="163">
        <f t="shared" si="15"/>
        <v>43374</v>
      </c>
      <c r="C123" s="183"/>
      <c r="D123" s="183"/>
      <c r="E123" s="160" t="e">
        <f t="shared" si="14"/>
        <v>#DIV/0!</v>
      </c>
      <c r="F123" s="184"/>
      <c r="G123" s="184"/>
      <c r="H123" s="184"/>
      <c r="I123" s="184"/>
      <c r="J123" s="184"/>
      <c r="K123" s="184"/>
      <c r="L123" s="185"/>
      <c r="M123" s="185"/>
      <c r="N123" s="186"/>
      <c r="O123" s="186"/>
      <c r="P123" s="167"/>
    </row>
    <row r="124" spans="2:16">
      <c r="B124" s="163">
        <f t="shared" si="15"/>
        <v>43344</v>
      </c>
      <c r="C124" s="183"/>
      <c r="D124" s="183"/>
      <c r="E124" s="160" t="e">
        <f t="shared" si="14"/>
        <v>#DIV/0!</v>
      </c>
      <c r="F124" s="184"/>
      <c r="G124" s="184"/>
      <c r="H124" s="184"/>
      <c r="I124" s="184"/>
      <c r="J124" s="184"/>
      <c r="K124" s="184"/>
      <c r="L124" s="185"/>
      <c r="M124" s="185"/>
      <c r="N124" s="186"/>
      <c r="O124" s="186"/>
      <c r="P124" s="167"/>
    </row>
    <row r="125" spans="2:16">
      <c r="B125" s="164" t="s">
        <v>347</v>
      </c>
      <c r="C125" s="924">
        <f>D130-D128+C128</f>
        <v>0</v>
      </c>
      <c r="D125" s="92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6"/>
      <c r="O125" s="166"/>
      <c r="P125" s="167"/>
    </row>
    <row r="126" spans="2:16" ht="24">
      <c r="B126" s="168" t="s">
        <v>348</v>
      </c>
      <c r="C126" s="169">
        <f>SUM(C113:C124)</f>
        <v>0</v>
      </c>
      <c r="D126" s="169">
        <f>SUM(D113:D124)</f>
        <v>0</v>
      </c>
      <c r="E126" s="170"/>
      <c r="F126" s="170"/>
      <c r="G126" s="170"/>
      <c r="H126" s="170"/>
      <c r="I126" s="170"/>
      <c r="J126" s="170"/>
      <c r="K126" s="170"/>
      <c r="L126" s="170"/>
      <c r="M126" s="170"/>
      <c r="N126" s="171"/>
      <c r="O126" s="171"/>
      <c r="P126" s="172"/>
    </row>
    <row r="127" spans="2:16">
      <c r="B127" s="156" t="s">
        <v>11</v>
      </c>
      <c r="C127" s="169"/>
      <c r="D127" s="169"/>
      <c r="E127" s="170"/>
      <c r="F127" s="170"/>
      <c r="G127" s="170"/>
      <c r="H127" s="170"/>
      <c r="I127" s="170"/>
      <c r="J127" s="170"/>
      <c r="K127" s="170"/>
      <c r="L127" s="170"/>
      <c r="M127" s="170"/>
      <c r="N127" s="171"/>
      <c r="O127" s="171"/>
      <c r="P127" s="172"/>
    </row>
    <row r="128" spans="2:16">
      <c r="B128" s="156" t="s">
        <v>20</v>
      </c>
      <c r="C128" s="169">
        <f>C126+C127</f>
        <v>0</v>
      </c>
      <c r="D128" s="169">
        <f>D126+D127</f>
        <v>0</v>
      </c>
      <c r="E128" s="170"/>
      <c r="F128" s="170"/>
      <c r="G128" s="170"/>
      <c r="H128" s="170"/>
      <c r="I128" s="170"/>
      <c r="J128" s="170"/>
      <c r="K128" s="170"/>
      <c r="L128" s="170"/>
      <c r="M128" s="170"/>
      <c r="N128" s="173">
        <f>SUM(N113:N124)</f>
        <v>0</v>
      </c>
      <c r="O128" s="173">
        <f t="shared" ref="O128:P128" si="16">SUM(O113:O124)</f>
        <v>0</v>
      </c>
      <c r="P128" s="174">
        <f t="shared" si="16"/>
        <v>0</v>
      </c>
    </row>
    <row r="129" spans="2:16">
      <c r="B129" s="175" t="s">
        <v>143</v>
      </c>
      <c r="C129" s="176" t="e">
        <f>+AVERAGE(C113:C124)</f>
        <v>#DIV/0!</v>
      </c>
      <c r="D129" s="176" t="e">
        <f>+AVERAGE(D113:D124)</f>
        <v>#DIV/0!</v>
      </c>
      <c r="E129" s="176" t="e">
        <f>AVERAGE(F113:K124)</f>
        <v>#DIV/0!</v>
      </c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7"/>
    </row>
    <row r="130" spans="2:16" ht="15.75" thickBot="1">
      <c r="B130" s="926" t="s">
        <v>349</v>
      </c>
      <c r="C130" s="927"/>
      <c r="D130" s="178"/>
      <c r="E130" s="928"/>
      <c r="F130" s="929"/>
      <c r="G130" s="930"/>
      <c r="H130" s="179"/>
      <c r="I130" s="179"/>
      <c r="J130" s="179"/>
      <c r="K130" s="179"/>
      <c r="L130" s="179"/>
      <c r="M130" s="179"/>
      <c r="N130" s="179"/>
      <c r="O130" s="179"/>
      <c r="P130" s="180"/>
    </row>
    <row r="131" spans="2:16" ht="15.75" thickBot="1"/>
    <row r="132" spans="2:16">
      <c r="B132" s="931" t="s">
        <v>362</v>
      </c>
      <c r="C132" s="932"/>
      <c r="D132" s="933"/>
      <c r="E132" s="932"/>
      <c r="F132" s="932"/>
      <c r="G132" s="932"/>
      <c r="H132" s="932"/>
      <c r="I132" s="932"/>
      <c r="J132" s="932"/>
      <c r="K132" s="932"/>
      <c r="L132" s="932"/>
      <c r="M132" s="932"/>
      <c r="N132" s="932"/>
      <c r="O132" s="932"/>
      <c r="P132" s="934"/>
    </row>
    <row r="133" spans="2:16">
      <c r="B133" s="935" t="s">
        <v>351</v>
      </c>
      <c r="C133" s="936"/>
      <c r="D133" s="937"/>
      <c r="E133" s="936"/>
      <c r="F133" s="936"/>
      <c r="G133" s="936"/>
      <c r="H133" s="936"/>
      <c r="I133" s="936"/>
      <c r="J133" s="936"/>
      <c r="K133" s="936"/>
      <c r="L133" s="936"/>
      <c r="M133" s="936"/>
      <c r="N133" s="936"/>
      <c r="O133" s="936"/>
      <c r="P133" s="938"/>
    </row>
    <row r="134" spans="2:16">
      <c r="B134" s="946" t="s">
        <v>352</v>
      </c>
      <c r="C134" s="947"/>
      <c r="D134" s="181"/>
      <c r="E134" s="181"/>
      <c r="F134" s="181"/>
      <c r="G134" s="181"/>
      <c r="H134" s="182"/>
      <c r="I134" s="950" t="s">
        <v>353</v>
      </c>
      <c r="J134" s="947"/>
      <c r="K134" s="960"/>
      <c r="L134" s="960"/>
      <c r="M134" s="960"/>
      <c r="N134" s="960"/>
      <c r="O134" s="960"/>
      <c r="P134" s="961"/>
    </row>
    <row r="135" spans="2:16">
      <c r="B135" s="946" t="s">
        <v>354</v>
      </c>
      <c r="C135" s="947"/>
      <c r="D135" s="948"/>
      <c r="E135" s="948"/>
      <c r="F135" s="948"/>
      <c r="G135" s="948"/>
      <c r="H135" s="949"/>
      <c r="I135" s="950" t="s">
        <v>355</v>
      </c>
      <c r="J135" s="947"/>
      <c r="K135" s="960"/>
      <c r="L135" s="960"/>
      <c r="M135" s="960"/>
      <c r="N135" s="960"/>
      <c r="O135" s="960"/>
      <c r="P135" s="961"/>
    </row>
    <row r="136" spans="2:16">
      <c r="B136" s="946" t="s">
        <v>356</v>
      </c>
      <c r="C136" s="947"/>
      <c r="D136" s="948"/>
      <c r="E136" s="948"/>
      <c r="F136" s="948"/>
      <c r="G136" s="948"/>
      <c r="H136" s="949"/>
      <c r="I136" s="950" t="s">
        <v>357</v>
      </c>
      <c r="J136" s="947"/>
      <c r="K136" s="951"/>
      <c r="L136" s="951"/>
      <c r="M136" s="951"/>
      <c r="N136" s="951"/>
      <c r="O136" s="951"/>
      <c r="P136" s="952"/>
    </row>
    <row r="137" spans="2:16">
      <c r="B137" s="953" t="s">
        <v>358</v>
      </c>
      <c r="C137" s="954"/>
      <c r="D137" s="955"/>
      <c r="E137" s="956"/>
      <c r="F137" s="956"/>
      <c r="G137" s="956"/>
      <c r="H137" s="957"/>
      <c r="I137" s="958"/>
      <c r="J137" s="949"/>
      <c r="K137" s="958"/>
      <c r="L137" s="948"/>
      <c r="M137" s="948"/>
      <c r="N137" s="948"/>
      <c r="O137" s="948"/>
      <c r="P137" s="959"/>
    </row>
    <row r="138" spans="2:16">
      <c r="B138" s="155" t="s">
        <v>328</v>
      </c>
      <c r="C138" s="939" t="s">
        <v>329</v>
      </c>
      <c r="D138" s="940"/>
      <c r="E138" s="939" t="s">
        <v>330</v>
      </c>
      <c r="F138" s="941"/>
      <c r="G138" s="941"/>
      <c r="H138" s="941"/>
      <c r="I138" s="941"/>
      <c r="J138" s="941"/>
      <c r="K138" s="940"/>
      <c r="L138" s="942" t="s">
        <v>331</v>
      </c>
      <c r="M138" s="942" t="s">
        <v>332</v>
      </c>
      <c r="N138" s="939" t="s">
        <v>333</v>
      </c>
      <c r="O138" s="940"/>
      <c r="P138" s="944" t="s">
        <v>334</v>
      </c>
    </row>
    <row r="139" spans="2:16">
      <c r="B139" s="156" t="s">
        <v>335</v>
      </c>
      <c r="C139" s="157" t="s">
        <v>336</v>
      </c>
      <c r="D139" s="157" t="s">
        <v>337</v>
      </c>
      <c r="E139" s="157" t="s">
        <v>338</v>
      </c>
      <c r="F139" s="157" t="s">
        <v>339</v>
      </c>
      <c r="G139" s="157" t="s">
        <v>340</v>
      </c>
      <c r="H139" s="157" t="s">
        <v>341</v>
      </c>
      <c r="I139" s="157" t="s">
        <v>342</v>
      </c>
      <c r="J139" s="157" t="s">
        <v>343</v>
      </c>
      <c r="K139" s="157" t="s">
        <v>344</v>
      </c>
      <c r="L139" s="943"/>
      <c r="M139" s="943"/>
      <c r="N139" s="157" t="s">
        <v>345</v>
      </c>
      <c r="O139" s="157" t="s">
        <v>346</v>
      </c>
      <c r="P139" s="945"/>
    </row>
    <row r="140" spans="2:16">
      <c r="B140" s="158">
        <v>43678</v>
      </c>
      <c r="C140" s="183"/>
      <c r="D140" s="183"/>
      <c r="E140" s="160" t="e">
        <f>SUM(F140:K140)/COUNT(F140:K140)</f>
        <v>#DIV/0!</v>
      </c>
      <c r="F140" s="184"/>
      <c r="G140" s="184"/>
      <c r="H140" s="184"/>
      <c r="I140" s="184"/>
      <c r="J140" s="184"/>
      <c r="K140" s="184"/>
      <c r="L140" s="185"/>
      <c r="M140" s="185"/>
      <c r="N140" s="186"/>
      <c r="O140" s="186"/>
      <c r="P140" s="167"/>
    </row>
    <row r="141" spans="2:16">
      <c r="B141" s="163">
        <f>EDATE(B140,-1)</f>
        <v>43647</v>
      </c>
      <c r="C141" s="183"/>
      <c r="D141" s="183"/>
      <c r="E141" s="160" t="e">
        <f t="shared" ref="E141:E151" si="17">SUM(F141:K141)/COUNT(F141:K141)</f>
        <v>#DIV/0!</v>
      </c>
      <c r="F141" s="184"/>
      <c r="G141" s="184"/>
      <c r="H141" s="184"/>
      <c r="I141" s="184"/>
      <c r="J141" s="184"/>
      <c r="K141" s="184"/>
      <c r="L141" s="185"/>
      <c r="M141" s="185"/>
      <c r="N141" s="186"/>
      <c r="O141" s="186"/>
      <c r="P141" s="167"/>
    </row>
    <row r="142" spans="2:16">
      <c r="B142" s="163">
        <f t="shared" ref="B142:B151" si="18">EDATE(B141,-1)</f>
        <v>43617</v>
      </c>
      <c r="C142" s="183"/>
      <c r="D142" s="183"/>
      <c r="E142" s="160" t="e">
        <f t="shared" si="17"/>
        <v>#DIV/0!</v>
      </c>
      <c r="F142" s="184"/>
      <c r="G142" s="184"/>
      <c r="H142" s="184"/>
      <c r="I142" s="184"/>
      <c r="J142" s="184"/>
      <c r="K142" s="184"/>
      <c r="L142" s="185"/>
      <c r="M142" s="185"/>
      <c r="N142" s="186"/>
      <c r="O142" s="186"/>
      <c r="P142" s="167"/>
    </row>
    <row r="143" spans="2:16">
      <c r="B143" s="163">
        <f t="shared" si="18"/>
        <v>43586</v>
      </c>
      <c r="C143" s="183"/>
      <c r="D143" s="183"/>
      <c r="E143" s="160" t="e">
        <f t="shared" si="17"/>
        <v>#DIV/0!</v>
      </c>
      <c r="F143" s="184"/>
      <c r="G143" s="184"/>
      <c r="H143" s="184"/>
      <c r="I143" s="184"/>
      <c r="J143" s="184"/>
      <c r="K143" s="184"/>
      <c r="L143" s="185"/>
      <c r="M143" s="185"/>
      <c r="N143" s="186"/>
      <c r="O143" s="186"/>
      <c r="P143" s="167"/>
    </row>
    <row r="144" spans="2:16">
      <c r="B144" s="163">
        <f t="shared" si="18"/>
        <v>43556</v>
      </c>
      <c r="C144" s="183"/>
      <c r="D144" s="183"/>
      <c r="E144" s="160" t="e">
        <f t="shared" si="17"/>
        <v>#DIV/0!</v>
      </c>
      <c r="F144" s="184"/>
      <c r="G144" s="184"/>
      <c r="H144" s="184"/>
      <c r="I144" s="184"/>
      <c r="J144" s="184"/>
      <c r="K144" s="184"/>
      <c r="L144" s="185"/>
      <c r="M144" s="185"/>
      <c r="N144" s="186"/>
      <c r="O144" s="186"/>
      <c r="P144" s="167"/>
    </row>
    <row r="145" spans="2:16">
      <c r="B145" s="163">
        <f t="shared" si="18"/>
        <v>43525</v>
      </c>
      <c r="C145" s="183"/>
      <c r="D145" s="183"/>
      <c r="E145" s="160" t="e">
        <f t="shared" si="17"/>
        <v>#DIV/0!</v>
      </c>
      <c r="F145" s="184"/>
      <c r="G145" s="184"/>
      <c r="H145" s="184"/>
      <c r="I145" s="184"/>
      <c r="J145" s="184"/>
      <c r="K145" s="184"/>
      <c r="L145" s="185"/>
      <c r="M145" s="185"/>
      <c r="N145" s="186"/>
      <c r="O145" s="186"/>
      <c r="P145" s="167"/>
    </row>
    <row r="146" spans="2:16">
      <c r="B146" s="163">
        <f t="shared" si="18"/>
        <v>43497</v>
      </c>
      <c r="C146" s="183"/>
      <c r="D146" s="183"/>
      <c r="E146" s="160" t="e">
        <f t="shared" si="17"/>
        <v>#DIV/0!</v>
      </c>
      <c r="F146" s="184"/>
      <c r="G146" s="184"/>
      <c r="H146" s="184"/>
      <c r="I146" s="184"/>
      <c r="J146" s="184"/>
      <c r="K146" s="184"/>
      <c r="L146" s="185"/>
      <c r="M146" s="185"/>
      <c r="N146" s="186"/>
      <c r="O146" s="186"/>
      <c r="P146" s="167"/>
    </row>
    <row r="147" spans="2:16">
      <c r="B147" s="163">
        <f t="shared" si="18"/>
        <v>43466</v>
      </c>
      <c r="C147" s="183"/>
      <c r="D147" s="183"/>
      <c r="E147" s="160" t="e">
        <f t="shared" si="17"/>
        <v>#DIV/0!</v>
      </c>
      <c r="F147" s="184"/>
      <c r="G147" s="184"/>
      <c r="H147" s="184"/>
      <c r="I147" s="184"/>
      <c r="J147" s="184"/>
      <c r="K147" s="184"/>
      <c r="L147" s="185"/>
      <c r="M147" s="185"/>
      <c r="N147" s="186"/>
      <c r="O147" s="186"/>
      <c r="P147" s="167"/>
    </row>
    <row r="148" spans="2:16">
      <c r="B148" s="163">
        <f t="shared" si="18"/>
        <v>43435</v>
      </c>
      <c r="C148" s="183"/>
      <c r="D148" s="183"/>
      <c r="E148" s="160" t="e">
        <f t="shared" si="17"/>
        <v>#DIV/0!</v>
      </c>
      <c r="F148" s="184"/>
      <c r="G148" s="184"/>
      <c r="H148" s="184"/>
      <c r="I148" s="184"/>
      <c r="J148" s="184"/>
      <c r="K148" s="184"/>
      <c r="L148" s="185"/>
      <c r="M148" s="185"/>
      <c r="N148" s="186"/>
      <c r="O148" s="186"/>
      <c r="P148" s="167"/>
    </row>
    <row r="149" spans="2:16">
      <c r="B149" s="163">
        <f t="shared" si="18"/>
        <v>43405</v>
      </c>
      <c r="C149" s="183"/>
      <c r="D149" s="183"/>
      <c r="E149" s="160" t="e">
        <f t="shared" si="17"/>
        <v>#DIV/0!</v>
      </c>
      <c r="F149" s="184"/>
      <c r="G149" s="184"/>
      <c r="H149" s="184"/>
      <c r="I149" s="184"/>
      <c r="J149" s="184"/>
      <c r="K149" s="184"/>
      <c r="L149" s="185"/>
      <c r="M149" s="185"/>
      <c r="N149" s="186"/>
      <c r="O149" s="186"/>
      <c r="P149" s="167"/>
    </row>
    <row r="150" spans="2:16">
      <c r="B150" s="163">
        <f t="shared" si="18"/>
        <v>43374</v>
      </c>
      <c r="C150" s="183"/>
      <c r="D150" s="183"/>
      <c r="E150" s="160" t="e">
        <f t="shared" si="17"/>
        <v>#DIV/0!</v>
      </c>
      <c r="F150" s="184"/>
      <c r="G150" s="184"/>
      <c r="H150" s="184"/>
      <c r="I150" s="184"/>
      <c r="J150" s="184"/>
      <c r="K150" s="184"/>
      <c r="L150" s="185"/>
      <c r="M150" s="185"/>
      <c r="N150" s="186"/>
      <c r="O150" s="186"/>
      <c r="P150" s="167"/>
    </row>
    <row r="151" spans="2:16">
      <c r="B151" s="163">
        <f t="shared" si="18"/>
        <v>43344</v>
      </c>
      <c r="C151" s="183"/>
      <c r="D151" s="183"/>
      <c r="E151" s="160" t="e">
        <f t="shared" si="17"/>
        <v>#DIV/0!</v>
      </c>
      <c r="F151" s="184"/>
      <c r="G151" s="184"/>
      <c r="H151" s="184"/>
      <c r="I151" s="184"/>
      <c r="J151" s="184"/>
      <c r="K151" s="184"/>
      <c r="L151" s="185"/>
      <c r="M151" s="185"/>
      <c r="N151" s="186"/>
      <c r="O151" s="186"/>
      <c r="P151" s="167"/>
    </row>
    <row r="152" spans="2:16">
      <c r="B152" s="164" t="s">
        <v>347</v>
      </c>
      <c r="C152" s="924">
        <f>D157-D155+C155</f>
        <v>0</v>
      </c>
      <c r="D152" s="925"/>
      <c r="E152" s="165"/>
      <c r="F152" s="165"/>
      <c r="G152" s="165"/>
      <c r="H152" s="165"/>
      <c r="I152" s="165"/>
      <c r="J152" s="165"/>
      <c r="K152" s="165"/>
      <c r="L152" s="165"/>
      <c r="M152" s="165"/>
      <c r="N152" s="166"/>
      <c r="O152" s="166"/>
      <c r="P152" s="167"/>
    </row>
    <row r="153" spans="2:16" ht="24">
      <c r="B153" s="168" t="s">
        <v>348</v>
      </c>
      <c r="C153" s="169">
        <f>SUM(C140:C151)</f>
        <v>0</v>
      </c>
      <c r="D153" s="169">
        <f>SUM(D140:D151)</f>
        <v>0</v>
      </c>
      <c r="E153" s="170"/>
      <c r="F153" s="170"/>
      <c r="G153" s="170"/>
      <c r="H153" s="170"/>
      <c r="I153" s="170"/>
      <c r="J153" s="170"/>
      <c r="K153" s="170"/>
      <c r="L153" s="170"/>
      <c r="M153" s="170"/>
      <c r="N153" s="171"/>
      <c r="O153" s="171"/>
      <c r="P153" s="172"/>
    </row>
    <row r="154" spans="2:16">
      <c r="B154" s="156" t="s">
        <v>11</v>
      </c>
      <c r="C154" s="169"/>
      <c r="D154" s="169"/>
      <c r="E154" s="170"/>
      <c r="F154" s="170"/>
      <c r="G154" s="170"/>
      <c r="H154" s="170"/>
      <c r="I154" s="170"/>
      <c r="J154" s="170"/>
      <c r="K154" s="170"/>
      <c r="L154" s="170"/>
      <c r="M154" s="170"/>
      <c r="N154" s="171"/>
      <c r="O154" s="171"/>
      <c r="P154" s="172"/>
    </row>
    <row r="155" spans="2:16">
      <c r="B155" s="156" t="s">
        <v>20</v>
      </c>
      <c r="C155" s="169">
        <f>C153+C154</f>
        <v>0</v>
      </c>
      <c r="D155" s="169">
        <f>D153+D154</f>
        <v>0</v>
      </c>
      <c r="E155" s="170"/>
      <c r="F155" s="170"/>
      <c r="G155" s="170"/>
      <c r="H155" s="170"/>
      <c r="I155" s="170"/>
      <c r="J155" s="170"/>
      <c r="K155" s="170"/>
      <c r="L155" s="170"/>
      <c r="M155" s="170"/>
      <c r="N155" s="173">
        <f>SUM(N140:N151)</f>
        <v>0</v>
      </c>
      <c r="O155" s="173">
        <f t="shared" ref="O155:P155" si="19">SUM(O140:O151)</f>
        <v>0</v>
      </c>
      <c r="P155" s="174">
        <f t="shared" si="19"/>
        <v>0</v>
      </c>
    </row>
    <row r="156" spans="2:16">
      <c r="B156" s="175" t="s">
        <v>143</v>
      </c>
      <c r="C156" s="176" t="e">
        <f>+AVERAGE(C140:C151)</f>
        <v>#DIV/0!</v>
      </c>
      <c r="D156" s="176" t="e">
        <f>+AVERAGE(D140:D151)</f>
        <v>#DIV/0!</v>
      </c>
      <c r="E156" s="176" t="e">
        <f>AVERAGE(F140:K151)</f>
        <v>#DIV/0!</v>
      </c>
      <c r="F156" s="170"/>
      <c r="G156" s="170"/>
      <c r="H156" s="170"/>
      <c r="I156" s="170"/>
      <c r="J156" s="170"/>
      <c r="K156" s="170"/>
      <c r="L156" s="170"/>
      <c r="M156" s="170"/>
      <c r="N156" s="170"/>
      <c r="O156" s="170"/>
      <c r="P156" s="177"/>
    </row>
    <row r="157" spans="2:16" ht="15.75" thickBot="1">
      <c r="B157" s="926" t="s">
        <v>349</v>
      </c>
      <c r="C157" s="927"/>
      <c r="D157" s="178"/>
      <c r="E157" s="928"/>
      <c r="F157" s="929"/>
      <c r="G157" s="930"/>
      <c r="H157" s="179"/>
      <c r="I157" s="179"/>
      <c r="J157" s="179"/>
      <c r="K157" s="179"/>
      <c r="L157" s="179"/>
      <c r="M157" s="179"/>
      <c r="N157" s="179"/>
      <c r="O157" s="179"/>
      <c r="P157" s="180"/>
    </row>
  </sheetData>
  <mergeCells count="151">
    <mergeCell ref="C17:D17"/>
    <mergeCell ref="B22:C22"/>
    <mergeCell ref="E22:G22"/>
    <mergeCell ref="B24:D24"/>
    <mergeCell ref="E24:P24"/>
    <mergeCell ref="B25:D25"/>
    <mergeCell ref="E25:P25"/>
    <mergeCell ref="B2:D2"/>
    <mergeCell ref="E2:P2"/>
    <mergeCell ref="C3:D3"/>
    <mergeCell ref="E3:K3"/>
    <mergeCell ref="L3:L4"/>
    <mergeCell ref="M3:M4"/>
    <mergeCell ref="N3:O3"/>
    <mergeCell ref="P3:P4"/>
    <mergeCell ref="B28:C28"/>
    <mergeCell ref="D28:H28"/>
    <mergeCell ref="I28:J28"/>
    <mergeCell ref="K28:P28"/>
    <mergeCell ref="B29:D29"/>
    <mergeCell ref="E29:H29"/>
    <mergeCell ref="I29:J29"/>
    <mergeCell ref="K29:P29"/>
    <mergeCell ref="B26:C26"/>
    <mergeCell ref="I26:J26"/>
    <mergeCell ref="K26:P26"/>
    <mergeCell ref="B27:C27"/>
    <mergeCell ref="D27:H27"/>
    <mergeCell ref="I27:J27"/>
    <mergeCell ref="K27:P27"/>
    <mergeCell ref="C44:D44"/>
    <mergeCell ref="B49:C49"/>
    <mergeCell ref="E49:G49"/>
    <mergeCell ref="B51:D51"/>
    <mergeCell ref="E51:P51"/>
    <mergeCell ref="B52:D52"/>
    <mergeCell ref="E52:P52"/>
    <mergeCell ref="C30:D30"/>
    <mergeCell ref="E30:K30"/>
    <mergeCell ref="L30:L31"/>
    <mergeCell ref="M30:M31"/>
    <mergeCell ref="N30:O30"/>
    <mergeCell ref="P30:P31"/>
    <mergeCell ref="B55:C55"/>
    <mergeCell ref="D55:H55"/>
    <mergeCell ref="I55:J55"/>
    <mergeCell ref="K55:P55"/>
    <mergeCell ref="B56:D56"/>
    <mergeCell ref="E56:H56"/>
    <mergeCell ref="I56:J56"/>
    <mergeCell ref="K56:P56"/>
    <mergeCell ref="B53:C53"/>
    <mergeCell ref="I53:J53"/>
    <mergeCell ref="K53:P53"/>
    <mergeCell ref="B54:C54"/>
    <mergeCell ref="D54:H54"/>
    <mergeCell ref="I54:J54"/>
    <mergeCell ref="K54:P54"/>
    <mergeCell ref="C71:D71"/>
    <mergeCell ref="B76:C76"/>
    <mergeCell ref="E76:G76"/>
    <mergeCell ref="B78:D78"/>
    <mergeCell ref="E78:P78"/>
    <mergeCell ref="B79:D79"/>
    <mergeCell ref="E79:P79"/>
    <mergeCell ref="C57:D57"/>
    <mergeCell ref="E57:K57"/>
    <mergeCell ref="L57:L58"/>
    <mergeCell ref="M57:M58"/>
    <mergeCell ref="N57:O57"/>
    <mergeCell ref="P57:P58"/>
    <mergeCell ref="B82:C82"/>
    <mergeCell ref="D82:H82"/>
    <mergeCell ref="I82:J82"/>
    <mergeCell ref="K82:P82"/>
    <mergeCell ref="B83:D83"/>
    <mergeCell ref="E83:H83"/>
    <mergeCell ref="I83:J83"/>
    <mergeCell ref="K83:P83"/>
    <mergeCell ref="B80:C80"/>
    <mergeCell ref="I80:J80"/>
    <mergeCell ref="K80:P80"/>
    <mergeCell ref="B81:C81"/>
    <mergeCell ref="D81:H81"/>
    <mergeCell ref="I81:J81"/>
    <mergeCell ref="K81:P81"/>
    <mergeCell ref="C98:D98"/>
    <mergeCell ref="B103:C103"/>
    <mergeCell ref="E103:G103"/>
    <mergeCell ref="B105:D105"/>
    <mergeCell ref="E105:P105"/>
    <mergeCell ref="B106:D106"/>
    <mergeCell ref="E106:P106"/>
    <mergeCell ref="C84:D84"/>
    <mergeCell ref="E84:K84"/>
    <mergeCell ref="L84:L85"/>
    <mergeCell ref="M84:M85"/>
    <mergeCell ref="N84:O84"/>
    <mergeCell ref="P84:P85"/>
    <mergeCell ref="B109:C109"/>
    <mergeCell ref="D109:H109"/>
    <mergeCell ref="I109:J109"/>
    <mergeCell ref="K109:P109"/>
    <mergeCell ref="B110:D110"/>
    <mergeCell ref="E110:H110"/>
    <mergeCell ref="I110:J110"/>
    <mergeCell ref="K110:P110"/>
    <mergeCell ref="B107:C107"/>
    <mergeCell ref="I107:J107"/>
    <mergeCell ref="K107:P107"/>
    <mergeCell ref="B108:C108"/>
    <mergeCell ref="D108:H108"/>
    <mergeCell ref="I108:J108"/>
    <mergeCell ref="K108:P108"/>
    <mergeCell ref="C125:D125"/>
    <mergeCell ref="B130:C130"/>
    <mergeCell ref="E130:G130"/>
    <mergeCell ref="B132:D132"/>
    <mergeCell ref="E132:P132"/>
    <mergeCell ref="B133:D133"/>
    <mergeCell ref="E133:P133"/>
    <mergeCell ref="C111:D111"/>
    <mergeCell ref="E111:K111"/>
    <mergeCell ref="L111:L112"/>
    <mergeCell ref="M111:M112"/>
    <mergeCell ref="N111:O111"/>
    <mergeCell ref="P111:P112"/>
    <mergeCell ref="B136:C136"/>
    <mergeCell ref="D136:H136"/>
    <mergeCell ref="I136:J136"/>
    <mergeCell ref="K136:P136"/>
    <mergeCell ref="B137:D137"/>
    <mergeCell ref="E137:H137"/>
    <mergeCell ref="I137:J137"/>
    <mergeCell ref="K137:P137"/>
    <mergeCell ref="B134:C134"/>
    <mergeCell ref="I134:J134"/>
    <mergeCell ref="K134:P134"/>
    <mergeCell ref="B135:C135"/>
    <mergeCell ref="D135:H135"/>
    <mergeCell ref="I135:J135"/>
    <mergeCell ref="K135:P135"/>
    <mergeCell ref="C152:D152"/>
    <mergeCell ref="B157:C157"/>
    <mergeCell ref="E157:G157"/>
    <mergeCell ref="C138:D138"/>
    <mergeCell ref="E138:K138"/>
    <mergeCell ref="L138:L139"/>
    <mergeCell ref="M138:M139"/>
    <mergeCell ref="N138:O138"/>
    <mergeCell ref="P138:P1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E263-A6A4-4720-8652-4751ED223716}">
  <sheetPr codeName="Sheet8"/>
  <dimension ref="B1:N157"/>
  <sheetViews>
    <sheetView workbookViewId="0"/>
  </sheetViews>
  <sheetFormatPr defaultRowHeight="15"/>
  <cols>
    <col min="1" max="1" width="3.85546875" customWidth="1"/>
    <col min="2" max="2" width="9.7109375" customWidth="1"/>
    <col min="257" max="257" width="3.85546875" customWidth="1"/>
    <col min="258" max="258" width="9.7109375" customWidth="1"/>
    <col min="513" max="513" width="3.85546875" customWidth="1"/>
    <col min="514" max="514" width="9.7109375" customWidth="1"/>
    <col min="769" max="769" width="3.85546875" customWidth="1"/>
    <col min="770" max="770" width="9.7109375" customWidth="1"/>
    <col min="1025" max="1025" width="3.85546875" customWidth="1"/>
    <col min="1026" max="1026" width="9.7109375" customWidth="1"/>
    <col min="1281" max="1281" width="3.85546875" customWidth="1"/>
    <col min="1282" max="1282" width="9.7109375" customWidth="1"/>
    <col min="1537" max="1537" width="3.85546875" customWidth="1"/>
    <col min="1538" max="1538" width="9.7109375" customWidth="1"/>
    <col min="1793" max="1793" width="3.85546875" customWidth="1"/>
    <col min="1794" max="1794" width="9.7109375" customWidth="1"/>
    <col min="2049" max="2049" width="3.85546875" customWidth="1"/>
    <col min="2050" max="2050" width="9.7109375" customWidth="1"/>
    <col min="2305" max="2305" width="3.85546875" customWidth="1"/>
    <col min="2306" max="2306" width="9.7109375" customWidth="1"/>
    <col min="2561" max="2561" width="3.85546875" customWidth="1"/>
    <col min="2562" max="2562" width="9.7109375" customWidth="1"/>
    <col min="2817" max="2817" width="3.85546875" customWidth="1"/>
    <col min="2818" max="2818" width="9.7109375" customWidth="1"/>
    <col min="3073" max="3073" width="3.85546875" customWidth="1"/>
    <col min="3074" max="3074" width="9.7109375" customWidth="1"/>
    <col min="3329" max="3329" width="3.85546875" customWidth="1"/>
    <col min="3330" max="3330" width="9.7109375" customWidth="1"/>
    <col min="3585" max="3585" width="3.85546875" customWidth="1"/>
    <col min="3586" max="3586" width="9.7109375" customWidth="1"/>
    <col min="3841" max="3841" width="3.85546875" customWidth="1"/>
    <col min="3842" max="3842" width="9.7109375" customWidth="1"/>
    <col min="4097" max="4097" width="3.85546875" customWidth="1"/>
    <col min="4098" max="4098" width="9.7109375" customWidth="1"/>
    <col min="4353" max="4353" width="3.85546875" customWidth="1"/>
    <col min="4354" max="4354" width="9.7109375" customWidth="1"/>
    <col min="4609" max="4609" width="3.85546875" customWidth="1"/>
    <col min="4610" max="4610" width="9.7109375" customWidth="1"/>
    <col min="4865" max="4865" width="3.85546875" customWidth="1"/>
    <col min="4866" max="4866" width="9.7109375" customWidth="1"/>
    <col min="5121" max="5121" width="3.85546875" customWidth="1"/>
    <col min="5122" max="5122" width="9.7109375" customWidth="1"/>
    <col min="5377" max="5377" width="3.85546875" customWidth="1"/>
    <col min="5378" max="5378" width="9.7109375" customWidth="1"/>
    <col min="5633" max="5633" width="3.85546875" customWidth="1"/>
    <col min="5634" max="5634" width="9.7109375" customWidth="1"/>
    <col min="5889" max="5889" width="3.85546875" customWidth="1"/>
    <col min="5890" max="5890" width="9.7109375" customWidth="1"/>
    <col min="6145" max="6145" width="3.85546875" customWidth="1"/>
    <col min="6146" max="6146" width="9.7109375" customWidth="1"/>
    <col min="6401" max="6401" width="3.85546875" customWidth="1"/>
    <col min="6402" max="6402" width="9.7109375" customWidth="1"/>
    <col min="6657" max="6657" width="3.85546875" customWidth="1"/>
    <col min="6658" max="6658" width="9.7109375" customWidth="1"/>
    <col min="6913" max="6913" width="3.85546875" customWidth="1"/>
    <col min="6914" max="6914" width="9.7109375" customWidth="1"/>
    <col min="7169" max="7169" width="3.85546875" customWidth="1"/>
    <col min="7170" max="7170" width="9.7109375" customWidth="1"/>
    <col min="7425" max="7425" width="3.85546875" customWidth="1"/>
    <col min="7426" max="7426" width="9.7109375" customWidth="1"/>
    <col min="7681" max="7681" width="3.85546875" customWidth="1"/>
    <col min="7682" max="7682" width="9.7109375" customWidth="1"/>
    <col min="7937" max="7937" width="3.85546875" customWidth="1"/>
    <col min="7938" max="7938" width="9.7109375" customWidth="1"/>
    <col min="8193" max="8193" width="3.85546875" customWidth="1"/>
    <col min="8194" max="8194" width="9.7109375" customWidth="1"/>
    <col min="8449" max="8449" width="3.85546875" customWidth="1"/>
    <col min="8450" max="8450" width="9.7109375" customWidth="1"/>
    <col min="8705" max="8705" width="3.85546875" customWidth="1"/>
    <col min="8706" max="8706" width="9.7109375" customWidth="1"/>
    <col min="8961" max="8961" width="3.85546875" customWidth="1"/>
    <col min="8962" max="8962" width="9.7109375" customWidth="1"/>
    <col min="9217" max="9217" width="3.85546875" customWidth="1"/>
    <col min="9218" max="9218" width="9.7109375" customWidth="1"/>
    <col min="9473" max="9473" width="3.85546875" customWidth="1"/>
    <col min="9474" max="9474" width="9.7109375" customWidth="1"/>
    <col min="9729" max="9729" width="3.85546875" customWidth="1"/>
    <col min="9730" max="9730" width="9.7109375" customWidth="1"/>
    <col min="9985" max="9985" width="3.85546875" customWidth="1"/>
    <col min="9986" max="9986" width="9.7109375" customWidth="1"/>
    <col min="10241" max="10241" width="3.85546875" customWidth="1"/>
    <col min="10242" max="10242" width="9.7109375" customWidth="1"/>
    <col min="10497" max="10497" width="3.85546875" customWidth="1"/>
    <col min="10498" max="10498" width="9.7109375" customWidth="1"/>
    <col min="10753" max="10753" width="3.85546875" customWidth="1"/>
    <col min="10754" max="10754" width="9.7109375" customWidth="1"/>
    <col min="11009" max="11009" width="3.85546875" customWidth="1"/>
    <col min="11010" max="11010" width="9.7109375" customWidth="1"/>
    <col min="11265" max="11265" width="3.85546875" customWidth="1"/>
    <col min="11266" max="11266" width="9.7109375" customWidth="1"/>
    <col min="11521" max="11521" width="3.85546875" customWidth="1"/>
    <col min="11522" max="11522" width="9.7109375" customWidth="1"/>
    <col min="11777" max="11777" width="3.85546875" customWidth="1"/>
    <col min="11778" max="11778" width="9.7109375" customWidth="1"/>
    <col min="12033" max="12033" width="3.85546875" customWidth="1"/>
    <col min="12034" max="12034" width="9.7109375" customWidth="1"/>
    <col min="12289" max="12289" width="3.85546875" customWidth="1"/>
    <col min="12290" max="12290" width="9.7109375" customWidth="1"/>
    <col min="12545" max="12545" width="3.85546875" customWidth="1"/>
    <col min="12546" max="12546" width="9.7109375" customWidth="1"/>
    <col min="12801" max="12801" width="3.85546875" customWidth="1"/>
    <col min="12802" max="12802" width="9.7109375" customWidth="1"/>
    <col min="13057" max="13057" width="3.85546875" customWidth="1"/>
    <col min="13058" max="13058" width="9.7109375" customWidth="1"/>
    <col min="13313" max="13313" width="3.85546875" customWidth="1"/>
    <col min="13314" max="13314" width="9.7109375" customWidth="1"/>
    <col min="13569" max="13569" width="3.85546875" customWidth="1"/>
    <col min="13570" max="13570" width="9.7109375" customWidth="1"/>
    <col min="13825" max="13825" width="3.85546875" customWidth="1"/>
    <col min="13826" max="13826" width="9.7109375" customWidth="1"/>
    <col min="14081" max="14081" width="3.85546875" customWidth="1"/>
    <col min="14082" max="14082" width="9.7109375" customWidth="1"/>
    <col min="14337" max="14337" width="3.85546875" customWidth="1"/>
    <col min="14338" max="14338" width="9.7109375" customWidth="1"/>
    <col min="14593" max="14593" width="3.85546875" customWidth="1"/>
    <col min="14594" max="14594" width="9.7109375" customWidth="1"/>
    <col min="14849" max="14849" width="3.85546875" customWidth="1"/>
    <col min="14850" max="14850" width="9.7109375" customWidth="1"/>
    <col min="15105" max="15105" width="3.85546875" customWidth="1"/>
    <col min="15106" max="15106" width="9.7109375" customWidth="1"/>
    <col min="15361" max="15361" width="3.85546875" customWidth="1"/>
    <col min="15362" max="15362" width="9.7109375" customWidth="1"/>
    <col min="15617" max="15617" width="3.85546875" customWidth="1"/>
    <col min="15618" max="15618" width="9.7109375" customWidth="1"/>
    <col min="15873" max="15873" width="3.85546875" customWidth="1"/>
    <col min="15874" max="15874" width="9.7109375" customWidth="1"/>
    <col min="16129" max="16129" width="3.85546875" customWidth="1"/>
    <col min="16130" max="16130" width="9.7109375" customWidth="1"/>
  </cols>
  <sheetData>
    <row r="1" spans="2:14" ht="15.75" thickBot="1"/>
    <row r="2" spans="2:14">
      <c r="B2" s="965" t="s">
        <v>327</v>
      </c>
      <c r="C2" s="966"/>
      <c r="D2" s="967"/>
      <c r="E2" s="187"/>
      <c r="F2" s="187"/>
      <c r="G2" s="187"/>
      <c r="H2" s="187"/>
      <c r="I2" s="187"/>
      <c r="J2" s="187"/>
      <c r="K2" s="187"/>
      <c r="L2" s="188" t="s">
        <v>357</v>
      </c>
      <c r="M2" s="978">
        <f>J28+J55+J82+J109+J136</f>
        <v>0</v>
      </c>
      <c r="N2" s="979"/>
    </row>
    <row r="3" spans="2:14">
      <c r="B3" s="155" t="s">
        <v>328</v>
      </c>
      <c r="C3" s="939" t="s">
        <v>329</v>
      </c>
      <c r="D3" s="940"/>
      <c r="E3" s="939" t="s">
        <v>330</v>
      </c>
      <c r="F3" s="941"/>
      <c r="G3" s="941"/>
      <c r="H3" s="940"/>
      <c r="I3" s="942" t="s">
        <v>331</v>
      </c>
      <c r="J3" s="942" t="s">
        <v>332</v>
      </c>
      <c r="K3" s="939" t="s">
        <v>333</v>
      </c>
      <c r="L3" s="940"/>
      <c r="M3" s="942" t="s">
        <v>363</v>
      </c>
      <c r="N3" s="944" t="s">
        <v>364</v>
      </c>
    </row>
    <row r="4" spans="2:14">
      <c r="B4" s="156" t="s">
        <v>335</v>
      </c>
      <c r="C4" s="157" t="s">
        <v>336</v>
      </c>
      <c r="D4" s="157" t="s">
        <v>337</v>
      </c>
      <c r="E4" s="157" t="s">
        <v>338</v>
      </c>
      <c r="F4" s="157" t="s">
        <v>341</v>
      </c>
      <c r="G4" s="157" t="s">
        <v>343</v>
      </c>
      <c r="H4" s="157" t="s">
        <v>365</v>
      </c>
      <c r="I4" s="943"/>
      <c r="J4" s="943"/>
      <c r="K4" s="157" t="s">
        <v>366</v>
      </c>
      <c r="L4" s="157" t="s">
        <v>367</v>
      </c>
      <c r="M4" s="943"/>
      <c r="N4" s="945"/>
    </row>
    <row r="5" spans="2:14">
      <c r="B5" s="158">
        <f>MAX(B32,B59,B86,B113,B140)</f>
        <v>43647</v>
      </c>
      <c r="C5" s="159">
        <f>SUMIF($B$32:$B$157,$B5,C$32:C$157)</f>
        <v>0</v>
      </c>
      <c r="D5" s="159">
        <f>SUMIF($B$32:$B$157,$B5,D$32:D$157)</f>
        <v>0</v>
      </c>
      <c r="E5" s="189">
        <f t="shared" ref="E5:E16" si="0">SUM(F5:H5)/COUNT(F5:H5)</f>
        <v>0</v>
      </c>
      <c r="F5" s="161">
        <f>SUMIF($B$32:$B$157,$B5,F$32:F$157)</f>
        <v>0</v>
      </c>
      <c r="G5" s="161">
        <f>SUMIF($B$32:$B$157,$B5,G$32:G$157)</f>
        <v>0</v>
      </c>
      <c r="H5" s="161">
        <f t="shared" ref="H5:N5" si="1">SUMIF($B$32:$B$157,$B5,H$32:H$157)</f>
        <v>0</v>
      </c>
      <c r="I5" s="161">
        <f t="shared" si="1"/>
        <v>0</v>
      </c>
      <c r="J5" s="161">
        <f t="shared" si="1"/>
        <v>0</v>
      </c>
      <c r="K5" s="161">
        <f t="shared" si="1"/>
        <v>0</v>
      </c>
      <c r="L5" s="161">
        <f t="shared" si="1"/>
        <v>0</v>
      </c>
      <c r="M5" s="161">
        <f t="shared" si="1"/>
        <v>0</v>
      </c>
      <c r="N5" s="162">
        <f t="shared" si="1"/>
        <v>0</v>
      </c>
    </row>
    <row r="6" spans="2:14">
      <c r="B6" s="163">
        <f>EDATE(B5,-1)</f>
        <v>43617</v>
      </c>
      <c r="C6" s="159">
        <f t="shared" ref="C6:D16" si="2">SUMIF($B$32:$B$157,$B6,C$32:C$157)</f>
        <v>0</v>
      </c>
      <c r="D6" s="159">
        <f t="shared" si="2"/>
        <v>0</v>
      </c>
      <c r="E6" s="189">
        <f t="shared" si="0"/>
        <v>0</v>
      </c>
      <c r="F6" s="161">
        <f t="shared" ref="F6:N16" si="3">SUMIF($B$32:$B$157,$B6,F$32:F$157)</f>
        <v>0</v>
      </c>
      <c r="G6" s="161">
        <f t="shared" si="3"/>
        <v>0</v>
      </c>
      <c r="H6" s="161">
        <f t="shared" si="3"/>
        <v>0</v>
      </c>
      <c r="I6" s="161">
        <f t="shared" si="3"/>
        <v>0</v>
      </c>
      <c r="J6" s="161">
        <f t="shared" si="3"/>
        <v>0</v>
      </c>
      <c r="K6" s="161">
        <f t="shared" si="3"/>
        <v>0</v>
      </c>
      <c r="L6" s="161">
        <f t="shared" si="3"/>
        <v>0</v>
      </c>
      <c r="M6" s="161">
        <f t="shared" si="3"/>
        <v>0</v>
      </c>
      <c r="N6" s="162">
        <f t="shared" si="3"/>
        <v>0</v>
      </c>
    </row>
    <row r="7" spans="2:14">
      <c r="B7" s="163">
        <f t="shared" ref="B7:B16" si="4">EDATE(B6,-1)</f>
        <v>43586</v>
      </c>
      <c r="C7" s="159">
        <f t="shared" si="2"/>
        <v>0</v>
      </c>
      <c r="D7" s="159">
        <f t="shared" si="2"/>
        <v>0</v>
      </c>
      <c r="E7" s="189">
        <f t="shared" si="0"/>
        <v>0</v>
      </c>
      <c r="F7" s="161">
        <f t="shared" si="3"/>
        <v>0</v>
      </c>
      <c r="G7" s="161">
        <f t="shared" si="3"/>
        <v>0</v>
      </c>
      <c r="H7" s="161">
        <f t="shared" si="3"/>
        <v>0</v>
      </c>
      <c r="I7" s="161">
        <f t="shared" si="3"/>
        <v>0</v>
      </c>
      <c r="J7" s="161">
        <f t="shared" si="3"/>
        <v>0</v>
      </c>
      <c r="K7" s="161">
        <f t="shared" si="3"/>
        <v>0</v>
      </c>
      <c r="L7" s="161">
        <f t="shared" si="3"/>
        <v>0</v>
      </c>
      <c r="M7" s="161">
        <f t="shared" si="3"/>
        <v>0</v>
      </c>
      <c r="N7" s="162">
        <f t="shared" si="3"/>
        <v>0</v>
      </c>
    </row>
    <row r="8" spans="2:14">
      <c r="B8" s="163">
        <f t="shared" si="4"/>
        <v>43556</v>
      </c>
      <c r="C8" s="159">
        <f t="shared" si="2"/>
        <v>0</v>
      </c>
      <c r="D8" s="159">
        <f t="shared" si="2"/>
        <v>0</v>
      </c>
      <c r="E8" s="189">
        <f t="shared" si="0"/>
        <v>0</v>
      </c>
      <c r="F8" s="161">
        <f t="shared" si="3"/>
        <v>0</v>
      </c>
      <c r="G8" s="161">
        <f t="shared" si="3"/>
        <v>0</v>
      </c>
      <c r="H8" s="161">
        <f t="shared" si="3"/>
        <v>0</v>
      </c>
      <c r="I8" s="161">
        <f t="shared" si="3"/>
        <v>0</v>
      </c>
      <c r="J8" s="161">
        <f t="shared" si="3"/>
        <v>0</v>
      </c>
      <c r="K8" s="161">
        <f t="shared" si="3"/>
        <v>0</v>
      </c>
      <c r="L8" s="161">
        <f t="shared" si="3"/>
        <v>0</v>
      </c>
      <c r="M8" s="161">
        <f t="shared" si="3"/>
        <v>0</v>
      </c>
      <c r="N8" s="162">
        <f t="shared" si="3"/>
        <v>0</v>
      </c>
    </row>
    <row r="9" spans="2:14">
      <c r="B9" s="163">
        <f t="shared" si="4"/>
        <v>43525</v>
      </c>
      <c r="C9" s="159">
        <f t="shared" si="2"/>
        <v>0</v>
      </c>
      <c r="D9" s="159">
        <f t="shared" si="2"/>
        <v>0</v>
      </c>
      <c r="E9" s="189">
        <f t="shared" si="0"/>
        <v>0</v>
      </c>
      <c r="F9" s="161">
        <f t="shared" si="3"/>
        <v>0</v>
      </c>
      <c r="G9" s="161">
        <f t="shared" si="3"/>
        <v>0</v>
      </c>
      <c r="H9" s="161">
        <f t="shared" si="3"/>
        <v>0</v>
      </c>
      <c r="I9" s="161">
        <f t="shared" si="3"/>
        <v>0</v>
      </c>
      <c r="J9" s="161">
        <f t="shared" si="3"/>
        <v>0</v>
      </c>
      <c r="K9" s="161">
        <f t="shared" si="3"/>
        <v>0</v>
      </c>
      <c r="L9" s="161">
        <f t="shared" si="3"/>
        <v>0</v>
      </c>
      <c r="M9" s="161">
        <f t="shared" si="3"/>
        <v>0</v>
      </c>
      <c r="N9" s="162">
        <f t="shared" si="3"/>
        <v>0</v>
      </c>
    </row>
    <row r="10" spans="2:14">
      <c r="B10" s="163">
        <f t="shared" si="4"/>
        <v>43497</v>
      </c>
      <c r="C10" s="159">
        <f t="shared" si="2"/>
        <v>0</v>
      </c>
      <c r="D10" s="159">
        <f t="shared" si="2"/>
        <v>0</v>
      </c>
      <c r="E10" s="189">
        <f t="shared" si="0"/>
        <v>0</v>
      </c>
      <c r="F10" s="161">
        <f t="shared" si="3"/>
        <v>0</v>
      </c>
      <c r="G10" s="161">
        <f t="shared" si="3"/>
        <v>0</v>
      </c>
      <c r="H10" s="161">
        <f t="shared" si="3"/>
        <v>0</v>
      </c>
      <c r="I10" s="161">
        <f t="shared" si="3"/>
        <v>0</v>
      </c>
      <c r="J10" s="161">
        <f t="shared" si="3"/>
        <v>0</v>
      </c>
      <c r="K10" s="161">
        <f t="shared" si="3"/>
        <v>0</v>
      </c>
      <c r="L10" s="161">
        <f t="shared" si="3"/>
        <v>0</v>
      </c>
      <c r="M10" s="161">
        <f t="shared" si="3"/>
        <v>0</v>
      </c>
      <c r="N10" s="162">
        <f t="shared" si="3"/>
        <v>0</v>
      </c>
    </row>
    <row r="11" spans="2:14">
      <c r="B11" s="163">
        <f t="shared" si="4"/>
        <v>43466</v>
      </c>
      <c r="C11" s="159">
        <f t="shared" si="2"/>
        <v>0</v>
      </c>
      <c r="D11" s="159">
        <f t="shared" si="2"/>
        <v>0</v>
      </c>
      <c r="E11" s="189">
        <f t="shared" si="0"/>
        <v>0</v>
      </c>
      <c r="F11" s="161">
        <f t="shared" si="3"/>
        <v>0</v>
      </c>
      <c r="G11" s="161">
        <f t="shared" si="3"/>
        <v>0</v>
      </c>
      <c r="H11" s="161">
        <f t="shared" si="3"/>
        <v>0</v>
      </c>
      <c r="I11" s="161">
        <f t="shared" si="3"/>
        <v>0</v>
      </c>
      <c r="J11" s="161">
        <f t="shared" si="3"/>
        <v>0</v>
      </c>
      <c r="K11" s="161">
        <f t="shared" si="3"/>
        <v>0</v>
      </c>
      <c r="L11" s="161">
        <f t="shared" si="3"/>
        <v>0</v>
      </c>
      <c r="M11" s="161">
        <f t="shared" si="3"/>
        <v>0</v>
      </c>
      <c r="N11" s="162">
        <f t="shared" si="3"/>
        <v>0</v>
      </c>
    </row>
    <row r="12" spans="2:14">
      <c r="B12" s="163">
        <f t="shared" si="4"/>
        <v>43435</v>
      </c>
      <c r="C12" s="159">
        <f t="shared" si="2"/>
        <v>0</v>
      </c>
      <c r="D12" s="159">
        <f t="shared" si="2"/>
        <v>0</v>
      </c>
      <c r="E12" s="189">
        <f t="shared" si="0"/>
        <v>0</v>
      </c>
      <c r="F12" s="161">
        <f t="shared" si="3"/>
        <v>0</v>
      </c>
      <c r="G12" s="161">
        <f t="shared" si="3"/>
        <v>0</v>
      </c>
      <c r="H12" s="161">
        <f t="shared" si="3"/>
        <v>0</v>
      </c>
      <c r="I12" s="161">
        <f t="shared" si="3"/>
        <v>0</v>
      </c>
      <c r="J12" s="161">
        <f t="shared" si="3"/>
        <v>0</v>
      </c>
      <c r="K12" s="161">
        <f t="shared" si="3"/>
        <v>0</v>
      </c>
      <c r="L12" s="161">
        <f t="shared" si="3"/>
        <v>0</v>
      </c>
      <c r="M12" s="161">
        <f t="shared" si="3"/>
        <v>0</v>
      </c>
      <c r="N12" s="162">
        <f t="shared" si="3"/>
        <v>0</v>
      </c>
    </row>
    <row r="13" spans="2:14">
      <c r="B13" s="163">
        <f t="shared" si="4"/>
        <v>43405</v>
      </c>
      <c r="C13" s="159">
        <f t="shared" si="2"/>
        <v>0</v>
      </c>
      <c r="D13" s="159">
        <f t="shared" si="2"/>
        <v>0</v>
      </c>
      <c r="E13" s="189">
        <f t="shared" si="0"/>
        <v>0</v>
      </c>
      <c r="F13" s="161">
        <f t="shared" si="3"/>
        <v>0</v>
      </c>
      <c r="G13" s="161">
        <f t="shared" si="3"/>
        <v>0</v>
      </c>
      <c r="H13" s="161">
        <f t="shared" si="3"/>
        <v>0</v>
      </c>
      <c r="I13" s="161">
        <f t="shared" si="3"/>
        <v>0</v>
      </c>
      <c r="J13" s="161">
        <f t="shared" si="3"/>
        <v>0</v>
      </c>
      <c r="K13" s="161">
        <f t="shared" si="3"/>
        <v>0</v>
      </c>
      <c r="L13" s="161">
        <f>SUMIF($B$32:$B$157,$B13,L$32:L$157)</f>
        <v>0</v>
      </c>
      <c r="M13" s="161">
        <f t="shared" si="3"/>
        <v>0</v>
      </c>
      <c r="N13" s="162">
        <f t="shared" si="3"/>
        <v>0</v>
      </c>
    </row>
    <row r="14" spans="2:14">
      <c r="B14" s="163">
        <f t="shared" si="4"/>
        <v>43374</v>
      </c>
      <c r="C14" s="159">
        <f t="shared" si="2"/>
        <v>0</v>
      </c>
      <c r="D14" s="159">
        <f t="shared" si="2"/>
        <v>0</v>
      </c>
      <c r="E14" s="189">
        <f t="shared" si="0"/>
        <v>0</v>
      </c>
      <c r="F14" s="161">
        <f t="shared" si="3"/>
        <v>0</v>
      </c>
      <c r="G14" s="161">
        <f t="shared" si="3"/>
        <v>0</v>
      </c>
      <c r="H14" s="161">
        <f t="shared" si="3"/>
        <v>0</v>
      </c>
      <c r="I14" s="161">
        <f t="shared" si="3"/>
        <v>0</v>
      </c>
      <c r="J14" s="161">
        <f t="shared" si="3"/>
        <v>0</v>
      </c>
      <c r="K14" s="161">
        <f t="shared" si="3"/>
        <v>0</v>
      </c>
      <c r="L14" s="161">
        <f t="shared" si="3"/>
        <v>0</v>
      </c>
      <c r="M14" s="161">
        <f t="shared" si="3"/>
        <v>0</v>
      </c>
      <c r="N14" s="162">
        <f t="shared" si="3"/>
        <v>0</v>
      </c>
    </row>
    <row r="15" spans="2:14">
      <c r="B15" s="163">
        <f t="shared" si="4"/>
        <v>43344</v>
      </c>
      <c r="C15" s="159">
        <f t="shared" si="2"/>
        <v>0</v>
      </c>
      <c r="D15" s="159">
        <f t="shared" si="2"/>
        <v>0</v>
      </c>
      <c r="E15" s="189">
        <f t="shared" si="0"/>
        <v>0</v>
      </c>
      <c r="F15" s="161">
        <f t="shared" si="3"/>
        <v>0</v>
      </c>
      <c r="G15" s="161">
        <f t="shared" si="3"/>
        <v>0</v>
      </c>
      <c r="H15" s="161">
        <f t="shared" si="3"/>
        <v>0</v>
      </c>
      <c r="I15" s="161">
        <f t="shared" si="3"/>
        <v>0</v>
      </c>
      <c r="J15" s="161">
        <f t="shared" si="3"/>
        <v>0</v>
      </c>
      <c r="K15" s="161">
        <f t="shared" si="3"/>
        <v>0</v>
      </c>
      <c r="L15" s="161">
        <f t="shared" si="3"/>
        <v>0</v>
      </c>
      <c r="M15" s="161">
        <f t="shared" si="3"/>
        <v>0</v>
      </c>
      <c r="N15" s="162">
        <f t="shared" si="3"/>
        <v>0</v>
      </c>
    </row>
    <row r="16" spans="2:14">
      <c r="B16" s="163">
        <f t="shared" si="4"/>
        <v>43313</v>
      </c>
      <c r="C16" s="159">
        <f t="shared" si="2"/>
        <v>0</v>
      </c>
      <c r="D16" s="159">
        <f t="shared" si="2"/>
        <v>0</v>
      </c>
      <c r="E16" s="189">
        <f t="shared" si="0"/>
        <v>0</v>
      </c>
      <c r="F16" s="161">
        <f t="shared" si="3"/>
        <v>0</v>
      </c>
      <c r="G16" s="161">
        <f t="shared" si="3"/>
        <v>0</v>
      </c>
      <c r="H16" s="161">
        <f t="shared" si="3"/>
        <v>0</v>
      </c>
      <c r="I16" s="161">
        <f t="shared" si="3"/>
        <v>0</v>
      </c>
      <c r="J16" s="161">
        <f t="shared" si="3"/>
        <v>0</v>
      </c>
      <c r="K16" s="161">
        <f t="shared" si="3"/>
        <v>0</v>
      </c>
      <c r="L16" s="161">
        <f t="shared" si="3"/>
        <v>0</v>
      </c>
      <c r="M16" s="161">
        <f t="shared" si="3"/>
        <v>0</v>
      </c>
      <c r="N16" s="162">
        <f t="shared" si="3"/>
        <v>0</v>
      </c>
    </row>
    <row r="17" spans="2:14">
      <c r="B17" s="164" t="s">
        <v>347</v>
      </c>
      <c r="C17" s="924">
        <f>D22-D20+C20</f>
        <v>0</v>
      </c>
      <c r="D17" s="925"/>
      <c r="E17" s="165"/>
      <c r="F17" s="165"/>
      <c r="G17" s="165"/>
      <c r="H17" s="184"/>
      <c r="I17" s="165"/>
      <c r="J17" s="165"/>
      <c r="K17" s="166"/>
      <c r="L17" s="166"/>
      <c r="M17" s="166"/>
      <c r="N17" s="190"/>
    </row>
    <row r="18" spans="2:14" ht="36">
      <c r="B18" s="168" t="s">
        <v>348</v>
      </c>
      <c r="C18" s="176">
        <f>SUM(C5:C16)</f>
        <v>0</v>
      </c>
      <c r="D18" s="176">
        <f>SUM(D5:D16)</f>
        <v>0</v>
      </c>
      <c r="E18" s="170"/>
      <c r="F18" s="170"/>
      <c r="G18" s="170"/>
      <c r="H18" s="170"/>
      <c r="I18" s="170"/>
      <c r="J18" s="170"/>
      <c r="K18" s="170"/>
      <c r="L18" s="170"/>
      <c r="M18" s="170"/>
      <c r="N18" s="177"/>
    </row>
    <row r="19" spans="2:14">
      <c r="B19" s="156" t="s">
        <v>11</v>
      </c>
      <c r="C19" s="169">
        <f>+C46+C73+C100+C127+C154</f>
        <v>0</v>
      </c>
      <c r="D19" s="169">
        <f>+D46+D73+D100+D127+D154</f>
        <v>0</v>
      </c>
      <c r="E19" s="170"/>
      <c r="F19" s="170"/>
      <c r="G19" s="170"/>
      <c r="H19" s="170"/>
      <c r="I19" s="170"/>
      <c r="J19" s="170"/>
      <c r="K19" s="170"/>
      <c r="L19" s="170"/>
      <c r="M19" s="170"/>
      <c r="N19" s="177"/>
    </row>
    <row r="20" spans="2:14">
      <c r="B20" s="156" t="s">
        <v>20</v>
      </c>
      <c r="C20" s="169">
        <f>C18+C19</f>
        <v>0</v>
      </c>
      <c r="D20" s="169">
        <f>D18+D19</f>
        <v>0</v>
      </c>
      <c r="E20" s="176"/>
      <c r="F20" s="170"/>
      <c r="G20" s="170"/>
      <c r="H20" s="170"/>
      <c r="I20" s="170"/>
      <c r="J20" s="170"/>
      <c r="K20" s="173">
        <f>SUM(K5:K16)</f>
        <v>0</v>
      </c>
      <c r="L20" s="173">
        <f t="shared" ref="L20:N20" si="5">SUM(L5:L16)</f>
        <v>0</v>
      </c>
      <c r="M20" s="173">
        <f t="shared" si="5"/>
        <v>0</v>
      </c>
      <c r="N20" s="174">
        <f t="shared" si="5"/>
        <v>0</v>
      </c>
    </row>
    <row r="21" spans="2:14">
      <c r="B21" s="156" t="s">
        <v>143</v>
      </c>
      <c r="C21" s="176">
        <f>+AVERAGE(C5:C16)</f>
        <v>0</v>
      </c>
      <c r="D21" s="176">
        <f>+AVERAGE(D5:D16)</f>
        <v>0</v>
      </c>
      <c r="E21" s="170">
        <f>AVERAGE(F5:H16)</f>
        <v>0</v>
      </c>
      <c r="F21" s="170"/>
      <c r="G21" s="170"/>
      <c r="H21" s="170"/>
      <c r="I21" s="170"/>
      <c r="J21" s="170"/>
      <c r="K21" s="170"/>
      <c r="L21" s="170"/>
      <c r="M21" s="170"/>
      <c r="N21" s="177"/>
    </row>
    <row r="22" spans="2:14" ht="15.75" thickBot="1">
      <c r="B22" s="926" t="s">
        <v>349</v>
      </c>
      <c r="C22" s="927"/>
      <c r="D22" s="178">
        <f>+D49+D76+D103+D130+D157</f>
        <v>0</v>
      </c>
      <c r="E22" s="928" t="s">
        <v>368</v>
      </c>
      <c r="F22" s="929"/>
      <c r="G22" s="930"/>
      <c r="H22" s="179" t="e">
        <f>+D22/M2</f>
        <v>#DIV/0!</v>
      </c>
      <c r="I22" s="179"/>
      <c r="J22" s="179"/>
      <c r="K22" s="179"/>
      <c r="L22" s="179"/>
      <c r="M22" s="179"/>
      <c r="N22" s="180"/>
    </row>
    <row r="23" spans="2:14" ht="15.75" thickBot="1"/>
    <row r="24" spans="2:14">
      <c r="B24" s="965" t="s">
        <v>350</v>
      </c>
      <c r="C24" s="966"/>
      <c r="D24" s="967"/>
      <c r="E24" s="966"/>
      <c r="F24" s="966"/>
      <c r="G24" s="966"/>
      <c r="H24" s="966"/>
      <c r="I24" s="966"/>
      <c r="J24" s="966"/>
      <c r="K24" s="966"/>
      <c r="L24" s="966"/>
      <c r="M24" s="966"/>
      <c r="N24" s="968"/>
    </row>
    <row r="25" spans="2:14">
      <c r="B25" s="969" t="s">
        <v>351</v>
      </c>
      <c r="C25" s="970"/>
      <c r="D25" s="971"/>
      <c r="E25" s="970"/>
      <c r="F25" s="970"/>
      <c r="G25" s="970"/>
      <c r="H25" s="970"/>
      <c r="I25" s="970"/>
      <c r="J25" s="970"/>
      <c r="K25" s="970"/>
      <c r="L25" s="970"/>
      <c r="M25" s="970"/>
      <c r="N25" s="972"/>
    </row>
    <row r="26" spans="2:14">
      <c r="B26" s="946" t="s">
        <v>352</v>
      </c>
      <c r="C26" s="947"/>
      <c r="D26" s="958"/>
      <c r="E26" s="948"/>
      <c r="F26" s="948"/>
      <c r="G26" s="949"/>
      <c r="H26" s="973" t="s">
        <v>353</v>
      </c>
      <c r="I26" s="973"/>
      <c r="J26" s="973"/>
      <c r="K26" s="974"/>
      <c r="L26" s="974"/>
      <c r="M26" s="974"/>
      <c r="N26" s="975"/>
    </row>
    <row r="27" spans="2:14">
      <c r="B27" s="946" t="s">
        <v>354</v>
      </c>
      <c r="C27" s="947"/>
      <c r="D27" s="958"/>
      <c r="E27" s="948"/>
      <c r="F27" s="948"/>
      <c r="G27" s="949"/>
      <c r="H27" s="973" t="s">
        <v>355</v>
      </c>
      <c r="I27" s="973"/>
      <c r="J27" s="973"/>
      <c r="K27" s="974"/>
      <c r="L27" s="974"/>
      <c r="M27" s="974"/>
      <c r="N27" s="975"/>
    </row>
    <row r="28" spans="2:14">
      <c r="B28" s="946" t="s">
        <v>356</v>
      </c>
      <c r="C28" s="947"/>
      <c r="D28" s="958"/>
      <c r="E28" s="948"/>
      <c r="F28" s="948"/>
      <c r="G28" s="949"/>
      <c r="H28" s="973" t="s">
        <v>357</v>
      </c>
      <c r="I28" s="973"/>
      <c r="J28" s="973"/>
      <c r="K28" s="976"/>
      <c r="L28" s="976"/>
      <c r="M28" s="976"/>
      <c r="N28" s="977"/>
    </row>
    <row r="29" spans="2:14">
      <c r="B29" s="953" t="s">
        <v>358</v>
      </c>
      <c r="C29" s="954"/>
      <c r="D29" s="955"/>
      <c r="E29" s="956"/>
      <c r="F29" s="956"/>
      <c r="G29" s="956"/>
      <c r="H29" s="957"/>
      <c r="I29" s="958"/>
      <c r="J29" s="948"/>
      <c r="K29" s="948"/>
      <c r="L29" s="948"/>
      <c r="M29" s="948"/>
      <c r="N29" s="959"/>
    </row>
    <row r="30" spans="2:14">
      <c r="B30" s="155" t="s">
        <v>328</v>
      </c>
      <c r="C30" s="939" t="s">
        <v>329</v>
      </c>
      <c r="D30" s="940"/>
      <c r="E30" s="939" t="s">
        <v>330</v>
      </c>
      <c r="F30" s="941"/>
      <c r="G30" s="941"/>
      <c r="H30" s="940"/>
      <c r="I30" s="942" t="s">
        <v>331</v>
      </c>
      <c r="J30" s="942" t="s">
        <v>332</v>
      </c>
      <c r="K30" s="939" t="s">
        <v>333</v>
      </c>
      <c r="L30" s="940"/>
      <c r="M30" s="942" t="s">
        <v>363</v>
      </c>
      <c r="N30" s="944" t="s">
        <v>364</v>
      </c>
    </row>
    <row r="31" spans="2:14">
      <c r="B31" s="156" t="s">
        <v>335</v>
      </c>
      <c r="C31" s="157" t="s">
        <v>336</v>
      </c>
      <c r="D31" s="157" t="s">
        <v>337</v>
      </c>
      <c r="E31" s="157" t="s">
        <v>338</v>
      </c>
      <c r="F31" s="157" t="s">
        <v>341</v>
      </c>
      <c r="G31" s="157" t="s">
        <v>343</v>
      </c>
      <c r="H31" s="157" t="s">
        <v>365</v>
      </c>
      <c r="I31" s="943"/>
      <c r="J31" s="943"/>
      <c r="K31" s="157" t="s">
        <v>366</v>
      </c>
      <c r="L31" s="157" t="s">
        <v>367</v>
      </c>
      <c r="M31" s="943"/>
      <c r="N31" s="945"/>
    </row>
    <row r="32" spans="2:14">
      <c r="B32" s="158">
        <v>43647</v>
      </c>
      <c r="C32" s="184"/>
      <c r="D32" s="184"/>
      <c r="E32" s="189" t="e">
        <f t="shared" ref="E32:E43" si="6">SUM(F32:H32)/COUNT(F32:H32)</f>
        <v>#DIV/0!</v>
      </c>
      <c r="F32" s="184"/>
      <c r="G32" s="184"/>
      <c r="H32" s="184"/>
      <c r="I32" s="185"/>
      <c r="J32" s="185"/>
      <c r="K32" s="186"/>
      <c r="L32" s="186"/>
      <c r="M32" s="191"/>
      <c r="N32" s="192"/>
    </row>
    <row r="33" spans="2:14">
      <c r="B33" s="163">
        <f>EDATE(B32,-1)</f>
        <v>43617</v>
      </c>
      <c r="C33" s="184"/>
      <c r="D33" s="184"/>
      <c r="E33" s="189" t="e">
        <f t="shared" si="6"/>
        <v>#DIV/0!</v>
      </c>
      <c r="F33" s="184"/>
      <c r="G33" s="184"/>
      <c r="H33" s="184"/>
      <c r="I33" s="185"/>
      <c r="J33" s="185"/>
      <c r="K33" s="186"/>
      <c r="L33" s="186"/>
      <c r="M33" s="191"/>
      <c r="N33" s="192"/>
    </row>
    <row r="34" spans="2:14">
      <c r="B34" s="163">
        <f t="shared" ref="B34:B43" si="7">EDATE(B33,-1)</f>
        <v>43586</v>
      </c>
      <c r="C34" s="184"/>
      <c r="D34" s="184"/>
      <c r="E34" s="189" t="e">
        <f t="shared" si="6"/>
        <v>#DIV/0!</v>
      </c>
      <c r="F34" s="184"/>
      <c r="G34" s="184"/>
      <c r="H34" s="184"/>
      <c r="I34" s="185"/>
      <c r="J34" s="185"/>
      <c r="K34" s="186"/>
      <c r="L34" s="186"/>
      <c r="M34" s="191"/>
      <c r="N34" s="192"/>
    </row>
    <row r="35" spans="2:14">
      <c r="B35" s="163">
        <f t="shared" si="7"/>
        <v>43556</v>
      </c>
      <c r="C35" s="184"/>
      <c r="D35" s="184"/>
      <c r="E35" s="189" t="e">
        <f t="shared" si="6"/>
        <v>#DIV/0!</v>
      </c>
      <c r="F35" s="184"/>
      <c r="G35" s="184"/>
      <c r="H35" s="184"/>
      <c r="I35" s="185"/>
      <c r="J35" s="185"/>
      <c r="K35" s="186"/>
      <c r="L35" s="186"/>
      <c r="M35" s="191"/>
      <c r="N35" s="192"/>
    </row>
    <row r="36" spans="2:14">
      <c r="B36" s="163">
        <f t="shared" si="7"/>
        <v>43525</v>
      </c>
      <c r="C36" s="184"/>
      <c r="D36" s="184"/>
      <c r="E36" s="189" t="e">
        <f t="shared" si="6"/>
        <v>#DIV/0!</v>
      </c>
      <c r="F36" s="184"/>
      <c r="G36" s="184"/>
      <c r="H36" s="184"/>
      <c r="I36" s="185"/>
      <c r="J36" s="185"/>
      <c r="K36" s="186"/>
      <c r="L36" s="186"/>
      <c r="M36" s="191"/>
      <c r="N36" s="192"/>
    </row>
    <row r="37" spans="2:14">
      <c r="B37" s="163">
        <f t="shared" si="7"/>
        <v>43497</v>
      </c>
      <c r="C37" s="184"/>
      <c r="D37" s="184"/>
      <c r="E37" s="189" t="e">
        <f t="shared" si="6"/>
        <v>#DIV/0!</v>
      </c>
      <c r="F37" s="184"/>
      <c r="G37" s="184"/>
      <c r="H37" s="184"/>
      <c r="I37" s="185"/>
      <c r="J37" s="185"/>
      <c r="K37" s="186"/>
      <c r="L37" s="186"/>
      <c r="M37" s="191"/>
      <c r="N37" s="192"/>
    </row>
    <row r="38" spans="2:14">
      <c r="B38" s="163">
        <f t="shared" si="7"/>
        <v>43466</v>
      </c>
      <c r="C38" s="184"/>
      <c r="D38" s="184"/>
      <c r="E38" s="189" t="e">
        <f t="shared" si="6"/>
        <v>#DIV/0!</v>
      </c>
      <c r="F38" s="184"/>
      <c r="G38" s="184"/>
      <c r="H38" s="184"/>
      <c r="I38" s="185"/>
      <c r="J38" s="185"/>
      <c r="K38" s="186"/>
      <c r="L38" s="186"/>
      <c r="M38" s="191"/>
      <c r="N38" s="192"/>
    </row>
    <row r="39" spans="2:14">
      <c r="B39" s="163">
        <f t="shared" si="7"/>
        <v>43435</v>
      </c>
      <c r="C39" s="184"/>
      <c r="D39" s="184"/>
      <c r="E39" s="189" t="e">
        <f t="shared" si="6"/>
        <v>#DIV/0!</v>
      </c>
      <c r="F39" s="184"/>
      <c r="G39" s="184"/>
      <c r="H39" s="184"/>
      <c r="I39" s="185"/>
      <c r="J39" s="185"/>
      <c r="K39" s="186"/>
      <c r="L39" s="186"/>
      <c r="M39" s="191"/>
      <c r="N39" s="192"/>
    </row>
    <row r="40" spans="2:14">
      <c r="B40" s="163">
        <f t="shared" si="7"/>
        <v>43405</v>
      </c>
      <c r="C40" s="184"/>
      <c r="D40" s="184"/>
      <c r="E40" s="189" t="e">
        <f t="shared" si="6"/>
        <v>#DIV/0!</v>
      </c>
      <c r="F40" s="184"/>
      <c r="G40" s="184"/>
      <c r="H40" s="184"/>
      <c r="I40" s="185"/>
      <c r="J40" s="185"/>
      <c r="K40" s="186"/>
      <c r="L40" s="186"/>
      <c r="M40" s="191"/>
      <c r="N40" s="192"/>
    </row>
    <row r="41" spans="2:14">
      <c r="B41" s="163">
        <f t="shared" si="7"/>
        <v>43374</v>
      </c>
      <c r="C41" s="184"/>
      <c r="D41" s="184"/>
      <c r="E41" s="189" t="e">
        <f t="shared" si="6"/>
        <v>#DIV/0!</v>
      </c>
      <c r="F41" s="184"/>
      <c r="G41" s="184"/>
      <c r="H41" s="184"/>
      <c r="I41" s="185"/>
      <c r="J41" s="185"/>
      <c r="K41" s="186"/>
      <c r="L41" s="186"/>
      <c r="M41" s="191"/>
      <c r="N41" s="192"/>
    </row>
    <row r="42" spans="2:14">
      <c r="B42" s="163">
        <f t="shared" si="7"/>
        <v>43344</v>
      </c>
      <c r="C42" s="184"/>
      <c r="D42" s="184"/>
      <c r="E42" s="189" t="e">
        <f t="shared" si="6"/>
        <v>#DIV/0!</v>
      </c>
      <c r="F42" s="184"/>
      <c r="G42" s="184"/>
      <c r="H42" s="184"/>
      <c r="I42" s="185"/>
      <c r="J42" s="185"/>
      <c r="K42" s="186"/>
      <c r="L42" s="186"/>
      <c r="M42" s="191"/>
      <c r="N42" s="192"/>
    </row>
    <row r="43" spans="2:14">
      <c r="B43" s="163">
        <f t="shared" si="7"/>
        <v>43313</v>
      </c>
      <c r="C43" s="184"/>
      <c r="D43" s="184"/>
      <c r="E43" s="189" t="e">
        <f t="shared" si="6"/>
        <v>#DIV/0!</v>
      </c>
      <c r="F43" s="184"/>
      <c r="G43" s="184"/>
      <c r="H43" s="184"/>
      <c r="I43" s="185"/>
      <c r="J43" s="185"/>
      <c r="K43" s="186"/>
      <c r="L43" s="186"/>
      <c r="M43" s="191"/>
      <c r="N43" s="192"/>
    </row>
    <row r="44" spans="2:14">
      <c r="B44" s="164" t="s">
        <v>347</v>
      </c>
      <c r="C44" s="924">
        <f>D49-D47+C47</f>
        <v>0</v>
      </c>
      <c r="D44" s="925"/>
      <c r="E44" s="165"/>
      <c r="F44" s="165"/>
      <c r="G44" s="165"/>
      <c r="H44" s="184"/>
      <c r="I44" s="165"/>
      <c r="J44" s="165"/>
      <c r="K44" s="166"/>
      <c r="L44" s="166"/>
      <c r="M44" s="166"/>
      <c r="N44" s="190"/>
    </row>
    <row r="45" spans="2:14" ht="36">
      <c r="B45" s="168" t="s">
        <v>348</v>
      </c>
      <c r="C45" s="176">
        <f>SUM(C32:C43)</f>
        <v>0</v>
      </c>
      <c r="D45" s="176">
        <f>SUM(D32:D43)</f>
        <v>0</v>
      </c>
      <c r="E45" s="170"/>
      <c r="F45" s="170"/>
      <c r="G45" s="170"/>
      <c r="H45" s="170"/>
      <c r="I45" s="170"/>
      <c r="J45" s="170"/>
      <c r="K45" s="170"/>
      <c r="L45" s="170"/>
      <c r="M45" s="170"/>
      <c r="N45" s="177"/>
    </row>
    <row r="46" spans="2:14">
      <c r="B46" s="156" t="s">
        <v>11</v>
      </c>
      <c r="C46" s="169"/>
      <c r="D46" s="176"/>
      <c r="E46" s="170"/>
      <c r="F46" s="170"/>
      <c r="G46" s="170"/>
      <c r="H46" s="170"/>
      <c r="I46" s="170"/>
      <c r="J46" s="170"/>
      <c r="K46" s="170"/>
      <c r="L46" s="170"/>
      <c r="M46" s="170"/>
      <c r="N46" s="177"/>
    </row>
    <row r="47" spans="2:14">
      <c r="B47" s="156" t="s">
        <v>20</v>
      </c>
      <c r="C47" s="169">
        <f>C45+C46</f>
        <v>0</v>
      </c>
      <c r="D47" s="169">
        <f>D45+D46</f>
        <v>0</v>
      </c>
      <c r="E47" s="176"/>
      <c r="F47" s="170"/>
      <c r="G47" s="170"/>
      <c r="H47" s="170"/>
      <c r="I47" s="170"/>
      <c r="J47" s="170"/>
      <c r="K47" s="173">
        <f>SUM(K32:K43)</f>
        <v>0</v>
      </c>
      <c r="L47" s="173">
        <f t="shared" ref="L47:N47" si="8">SUM(L32:L43)</f>
        <v>0</v>
      </c>
      <c r="M47" s="173">
        <f t="shared" si="8"/>
        <v>0</v>
      </c>
      <c r="N47" s="174">
        <f t="shared" si="8"/>
        <v>0</v>
      </c>
    </row>
    <row r="48" spans="2:14">
      <c r="B48" s="156" t="s">
        <v>143</v>
      </c>
      <c r="C48" s="176" t="e">
        <f>+AVERAGE(C32:C43)</f>
        <v>#DIV/0!</v>
      </c>
      <c r="D48" s="176" t="e">
        <f>+AVERAGE(D32:D43)</f>
        <v>#DIV/0!</v>
      </c>
      <c r="E48" s="170" t="e">
        <f>AVERAGE(F32:H43)</f>
        <v>#DIV/0!</v>
      </c>
      <c r="F48" s="170"/>
      <c r="G48" s="170"/>
      <c r="H48" s="170"/>
      <c r="I48" s="170"/>
      <c r="J48" s="170"/>
      <c r="K48" s="170"/>
      <c r="L48" s="170"/>
      <c r="M48" s="170"/>
      <c r="N48" s="177"/>
    </row>
    <row r="49" spans="2:14" ht="15.75" thickBot="1">
      <c r="B49" s="926" t="s">
        <v>349</v>
      </c>
      <c r="C49" s="927"/>
      <c r="D49" s="178"/>
      <c r="E49" s="928" t="s">
        <v>368</v>
      </c>
      <c r="F49" s="929"/>
      <c r="G49" s="930"/>
      <c r="H49" s="179" t="e">
        <f>+D49/J28</f>
        <v>#DIV/0!</v>
      </c>
      <c r="I49" s="179"/>
      <c r="J49" s="179"/>
      <c r="K49" s="179"/>
      <c r="L49" s="179"/>
      <c r="M49" s="179"/>
      <c r="N49" s="180"/>
    </row>
    <row r="50" spans="2:14" ht="15.75" thickBot="1"/>
    <row r="51" spans="2:14">
      <c r="B51" s="965" t="s">
        <v>359</v>
      </c>
      <c r="C51" s="966"/>
      <c r="D51" s="967"/>
      <c r="E51" s="966"/>
      <c r="F51" s="966"/>
      <c r="G51" s="966"/>
      <c r="H51" s="966"/>
      <c r="I51" s="966"/>
      <c r="J51" s="966"/>
      <c r="K51" s="966"/>
      <c r="L51" s="966"/>
      <c r="M51" s="966"/>
      <c r="N51" s="968"/>
    </row>
    <row r="52" spans="2:14">
      <c r="B52" s="969" t="s">
        <v>351</v>
      </c>
      <c r="C52" s="970"/>
      <c r="D52" s="971"/>
      <c r="E52" s="970"/>
      <c r="F52" s="970"/>
      <c r="G52" s="970"/>
      <c r="H52" s="970"/>
      <c r="I52" s="970"/>
      <c r="J52" s="970"/>
      <c r="K52" s="970"/>
      <c r="L52" s="970"/>
      <c r="M52" s="970"/>
      <c r="N52" s="972"/>
    </row>
    <row r="53" spans="2:14">
      <c r="B53" s="946" t="s">
        <v>352</v>
      </c>
      <c r="C53" s="947"/>
      <c r="D53" s="958"/>
      <c r="E53" s="948"/>
      <c r="F53" s="948"/>
      <c r="G53" s="949"/>
      <c r="H53" s="950" t="s">
        <v>353</v>
      </c>
      <c r="I53" s="947"/>
      <c r="J53" s="958"/>
      <c r="K53" s="948"/>
      <c r="L53" s="948"/>
      <c r="M53" s="948"/>
      <c r="N53" s="959"/>
    </row>
    <row r="54" spans="2:14">
      <c r="B54" s="946" t="s">
        <v>354</v>
      </c>
      <c r="C54" s="947"/>
      <c r="D54" s="958"/>
      <c r="E54" s="948"/>
      <c r="F54" s="948"/>
      <c r="G54" s="949"/>
      <c r="H54" s="950" t="s">
        <v>355</v>
      </c>
      <c r="I54" s="947"/>
      <c r="J54" s="958"/>
      <c r="K54" s="948"/>
      <c r="L54" s="948"/>
      <c r="M54" s="948"/>
      <c r="N54" s="959"/>
    </row>
    <row r="55" spans="2:14">
      <c r="B55" s="946" t="s">
        <v>356</v>
      </c>
      <c r="C55" s="947"/>
      <c r="D55" s="958"/>
      <c r="E55" s="948"/>
      <c r="F55" s="948"/>
      <c r="G55" s="949"/>
      <c r="H55" s="950" t="s">
        <v>357</v>
      </c>
      <c r="I55" s="947"/>
      <c r="J55" s="962"/>
      <c r="K55" s="963"/>
      <c r="L55" s="963"/>
      <c r="M55" s="963"/>
      <c r="N55" s="964"/>
    </row>
    <row r="56" spans="2:14">
      <c r="B56" s="953" t="s">
        <v>358</v>
      </c>
      <c r="C56" s="954"/>
      <c r="D56" s="955"/>
      <c r="E56" s="956"/>
      <c r="F56" s="956"/>
      <c r="G56" s="956"/>
      <c r="H56" s="957"/>
      <c r="I56" s="958"/>
      <c r="J56" s="948"/>
      <c r="K56" s="948"/>
      <c r="L56" s="948"/>
      <c r="M56" s="948"/>
      <c r="N56" s="959"/>
    </row>
    <row r="57" spans="2:14">
      <c r="B57" s="155" t="s">
        <v>328</v>
      </c>
      <c r="C57" s="939" t="s">
        <v>329</v>
      </c>
      <c r="D57" s="940"/>
      <c r="E57" s="939" t="s">
        <v>330</v>
      </c>
      <c r="F57" s="941"/>
      <c r="G57" s="941"/>
      <c r="H57" s="940"/>
      <c r="I57" s="942" t="s">
        <v>331</v>
      </c>
      <c r="J57" s="942" t="s">
        <v>332</v>
      </c>
      <c r="K57" s="939" t="s">
        <v>333</v>
      </c>
      <c r="L57" s="940"/>
      <c r="M57" s="942" t="s">
        <v>363</v>
      </c>
      <c r="N57" s="944" t="s">
        <v>364</v>
      </c>
    </row>
    <row r="58" spans="2:14">
      <c r="B58" s="156" t="s">
        <v>335</v>
      </c>
      <c r="C58" s="157" t="s">
        <v>336</v>
      </c>
      <c r="D58" s="157" t="s">
        <v>337</v>
      </c>
      <c r="E58" s="157" t="s">
        <v>338</v>
      </c>
      <c r="F58" s="157" t="s">
        <v>341</v>
      </c>
      <c r="G58" s="157" t="s">
        <v>343</v>
      </c>
      <c r="H58" s="157" t="s">
        <v>365</v>
      </c>
      <c r="I58" s="943"/>
      <c r="J58" s="943"/>
      <c r="K58" s="157" t="s">
        <v>366</v>
      </c>
      <c r="L58" s="157" t="s">
        <v>367</v>
      </c>
      <c r="M58" s="943"/>
      <c r="N58" s="945"/>
    </row>
    <row r="59" spans="2:14">
      <c r="B59" s="158">
        <v>43556</v>
      </c>
      <c r="C59" s="184"/>
      <c r="D59" s="184"/>
      <c r="E59" s="189" t="e">
        <f t="shared" ref="E59:E70" si="9">SUM(F59:H59)/COUNT(F59:H59)</f>
        <v>#DIV/0!</v>
      </c>
      <c r="F59" s="184"/>
      <c r="G59" s="184"/>
      <c r="H59" s="184"/>
      <c r="I59" s="185"/>
      <c r="J59" s="185"/>
      <c r="K59" s="186"/>
      <c r="L59" s="186"/>
      <c r="M59" s="191"/>
      <c r="N59" s="192"/>
    </row>
    <row r="60" spans="2:14">
      <c r="B60" s="163">
        <f>EDATE(B59,-1)</f>
        <v>43525</v>
      </c>
      <c r="C60" s="184"/>
      <c r="D60" s="184"/>
      <c r="E60" s="189" t="e">
        <f t="shared" si="9"/>
        <v>#DIV/0!</v>
      </c>
      <c r="F60" s="184"/>
      <c r="G60" s="184"/>
      <c r="H60" s="184"/>
      <c r="I60" s="185"/>
      <c r="J60" s="185"/>
      <c r="K60" s="186"/>
      <c r="L60" s="186"/>
      <c r="M60" s="191"/>
      <c r="N60" s="192"/>
    </row>
    <row r="61" spans="2:14">
      <c r="B61" s="163">
        <f t="shared" ref="B61:B70" si="10">EDATE(B60,-1)</f>
        <v>43497</v>
      </c>
      <c r="C61" s="184"/>
      <c r="D61" s="184"/>
      <c r="E61" s="189" t="e">
        <f t="shared" si="9"/>
        <v>#DIV/0!</v>
      </c>
      <c r="F61" s="184"/>
      <c r="G61" s="184"/>
      <c r="H61" s="184"/>
      <c r="I61" s="185"/>
      <c r="J61" s="185"/>
      <c r="K61" s="186"/>
      <c r="L61" s="186"/>
      <c r="M61" s="191"/>
      <c r="N61" s="192"/>
    </row>
    <row r="62" spans="2:14">
      <c r="B62" s="163">
        <f t="shared" si="10"/>
        <v>43466</v>
      </c>
      <c r="C62" s="184"/>
      <c r="D62" s="184"/>
      <c r="E62" s="189" t="e">
        <f t="shared" si="9"/>
        <v>#DIV/0!</v>
      </c>
      <c r="F62" s="184"/>
      <c r="G62" s="184"/>
      <c r="H62" s="184"/>
      <c r="I62" s="185"/>
      <c r="J62" s="185"/>
      <c r="K62" s="186"/>
      <c r="L62" s="186"/>
      <c r="M62" s="191"/>
      <c r="N62" s="192"/>
    </row>
    <row r="63" spans="2:14">
      <c r="B63" s="163">
        <f t="shared" si="10"/>
        <v>43435</v>
      </c>
      <c r="C63" s="184"/>
      <c r="D63" s="184"/>
      <c r="E63" s="189" t="e">
        <f t="shared" si="9"/>
        <v>#DIV/0!</v>
      </c>
      <c r="F63" s="184"/>
      <c r="G63" s="184"/>
      <c r="H63" s="184"/>
      <c r="I63" s="185"/>
      <c r="J63" s="185"/>
      <c r="K63" s="186"/>
      <c r="L63" s="186"/>
      <c r="M63" s="191"/>
      <c r="N63" s="192"/>
    </row>
    <row r="64" spans="2:14">
      <c r="B64" s="163">
        <f t="shared" si="10"/>
        <v>43405</v>
      </c>
      <c r="C64" s="184"/>
      <c r="D64" s="184"/>
      <c r="E64" s="189" t="e">
        <f t="shared" si="9"/>
        <v>#DIV/0!</v>
      </c>
      <c r="F64" s="184"/>
      <c r="G64" s="184"/>
      <c r="H64" s="184"/>
      <c r="I64" s="185"/>
      <c r="J64" s="185"/>
      <c r="K64" s="186"/>
      <c r="L64" s="186"/>
      <c r="M64" s="191"/>
      <c r="N64" s="192"/>
    </row>
    <row r="65" spans="2:14">
      <c r="B65" s="163">
        <f t="shared" si="10"/>
        <v>43374</v>
      </c>
      <c r="C65" s="184"/>
      <c r="D65" s="184"/>
      <c r="E65" s="189" t="e">
        <f t="shared" si="9"/>
        <v>#DIV/0!</v>
      </c>
      <c r="F65" s="184"/>
      <c r="G65" s="184"/>
      <c r="H65" s="184"/>
      <c r="I65" s="185"/>
      <c r="J65" s="185"/>
      <c r="K65" s="186"/>
      <c r="L65" s="186"/>
      <c r="M65" s="191"/>
      <c r="N65" s="192"/>
    </row>
    <row r="66" spans="2:14">
      <c r="B66" s="163">
        <f t="shared" si="10"/>
        <v>43344</v>
      </c>
      <c r="C66" s="184"/>
      <c r="D66" s="184"/>
      <c r="E66" s="189" t="e">
        <f t="shared" si="9"/>
        <v>#DIV/0!</v>
      </c>
      <c r="F66" s="184"/>
      <c r="G66" s="184"/>
      <c r="H66" s="184"/>
      <c r="I66" s="185"/>
      <c r="J66" s="185"/>
      <c r="K66" s="186"/>
      <c r="L66" s="186"/>
      <c r="M66" s="191"/>
      <c r="N66" s="192"/>
    </row>
    <row r="67" spans="2:14">
      <c r="B67" s="163">
        <f t="shared" si="10"/>
        <v>43313</v>
      </c>
      <c r="C67" s="184"/>
      <c r="D67" s="184"/>
      <c r="E67" s="189" t="e">
        <f t="shared" si="9"/>
        <v>#DIV/0!</v>
      </c>
      <c r="F67" s="184"/>
      <c r="G67" s="184"/>
      <c r="H67" s="184"/>
      <c r="I67" s="185"/>
      <c r="J67" s="185"/>
      <c r="K67" s="186"/>
      <c r="L67" s="186"/>
      <c r="M67" s="191"/>
      <c r="N67" s="192"/>
    </row>
    <row r="68" spans="2:14">
      <c r="B68" s="163">
        <f t="shared" si="10"/>
        <v>43282</v>
      </c>
      <c r="C68" s="184"/>
      <c r="D68" s="184"/>
      <c r="E68" s="189" t="e">
        <f t="shared" si="9"/>
        <v>#DIV/0!</v>
      </c>
      <c r="F68" s="184"/>
      <c r="G68" s="184"/>
      <c r="H68" s="184"/>
      <c r="I68" s="185"/>
      <c r="J68" s="185"/>
      <c r="K68" s="186"/>
      <c r="L68" s="186"/>
      <c r="M68" s="191"/>
      <c r="N68" s="192"/>
    </row>
    <row r="69" spans="2:14">
      <c r="B69" s="163">
        <f t="shared" si="10"/>
        <v>43252</v>
      </c>
      <c r="C69" s="184"/>
      <c r="D69" s="184"/>
      <c r="E69" s="189" t="e">
        <f t="shared" si="9"/>
        <v>#DIV/0!</v>
      </c>
      <c r="F69" s="184"/>
      <c r="G69" s="184"/>
      <c r="H69" s="184"/>
      <c r="I69" s="185"/>
      <c r="J69" s="185"/>
      <c r="K69" s="186"/>
      <c r="L69" s="186"/>
      <c r="M69" s="191"/>
      <c r="N69" s="192"/>
    </row>
    <row r="70" spans="2:14">
      <c r="B70" s="163">
        <f t="shared" si="10"/>
        <v>43221</v>
      </c>
      <c r="C70" s="184"/>
      <c r="D70" s="184"/>
      <c r="E70" s="189" t="e">
        <f t="shared" si="9"/>
        <v>#DIV/0!</v>
      </c>
      <c r="F70" s="184"/>
      <c r="G70" s="184"/>
      <c r="H70" s="184"/>
      <c r="I70" s="185"/>
      <c r="J70" s="185"/>
      <c r="K70" s="186"/>
      <c r="L70" s="186"/>
      <c r="M70" s="191"/>
      <c r="N70" s="192"/>
    </row>
    <row r="71" spans="2:14">
      <c r="B71" s="164" t="s">
        <v>347</v>
      </c>
      <c r="C71" s="924">
        <f>D76-D74+C74</f>
        <v>0</v>
      </c>
      <c r="D71" s="925"/>
      <c r="E71" s="165"/>
      <c r="F71" s="165"/>
      <c r="G71" s="165"/>
      <c r="H71" s="184"/>
      <c r="I71" s="165"/>
      <c r="J71" s="165"/>
      <c r="K71" s="166"/>
      <c r="L71" s="166"/>
      <c r="M71" s="166"/>
      <c r="N71" s="190"/>
    </row>
    <row r="72" spans="2:14" ht="36">
      <c r="B72" s="168" t="s">
        <v>348</v>
      </c>
      <c r="C72" s="176">
        <f>SUM(C59:C70)</f>
        <v>0</v>
      </c>
      <c r="D72" s="176">
        <f>SUM(D59:D70)</f>
        <v>0</v>
      </c>
      <c r="E72" s="170"/>
      <c r="F72" s="170"/>
      <c r="G72" s="170"/>
      <c r="H72" s="170"/>
      <c r="I72" s="170"/>
      <c r="J72" s="170"/>
      <c r="K72" s="170"/>
      <c r="L72" s="170"/>
      <c r="M72" s="170"/>
      <c r="N72" s="177"/>
    </row>
    <row r="73" spans="2:14">
      <c r="B73" s="156" t="s">
        <v>11</v>
      </c>
      <c r="C73" s="169"/>
      <c r="D73" s="176"/>
      <c r="E73" s="170"/>
      <c r="F73" s="170"/>
      <c r="G73" s="170"/>
      <c r="H73" s="170"/>
      <c r="I73" s="170"/>
      <c r="J73" s="170"/>
      <c r="K73" s="170"/>
      <c r="L73" s="170"/>
      <c r="M73" s="170"/>
      <c r="N73" s="177"/>
    </row>
    <row r="74" spans="2:14">
      <c r="B74" s="156" t="s">
        <v>20</v>
      </c>
      <c r="C74" s="169">
        <f>C72+C73</f>
        <v>0</v>
      </c>
      <c r="D74" s="169">
        <f>D72+D73</f>
        <v>0</v>
      </c>
      <c r="E74" s="176"/>
      <c r="F74" s="170"/>
      <c r="G74" s="170"/>
      <c r="H74" s="170"/>
      <c r="I74" s="170"/>
      <c r="J74" s="170"/>
      <c r="K74" s="173">
        <f>SUM(K59:K70)</f>
        <v>0</v>
      </c>
      <c r="L74" s="173">
        <f t="shared" ref="L74:N74" si="11">SUM(L59:L70)</f>
        <v>0</v>
      </c>
      <c r="M74" s="173">
        <f t="shared" si="11"/>
        <v>0</v>
      </c>
      <c r="N74" s="174">
        <f t="shared" si="11"/>
        <v>0</v>
      </c>
    </row>
    <row r="75" spans="2:14">
      <c r="B75" s="156" t="s">
        <v>143</v>
      </c>
      <c r="C75" s="176" t="e">
        <f>+AVERAGE(C59:C70)</f>
        <v>#DIV/0!</v>
      </c>
      <c r="D75" s="176" t="e">
        <f>+AVERAGE(D59:D70)</f>
        <v>#DIV/0!</v>
      </c>
      <c r="E75" s="170" t="e">
        <f>AVERAGE(F59:H70)</f>
        <v>#DIV/0!</v>
      </c>
      <c r="F75" s="170"/>
      <c r="G75" s="170"/>
      <c r="H75" s="170"/>
      <c r="I75" s="170"/>
      <c r="J75" s="170"/>
      <c r="K75" s="170"/>
      <c r="L75" s="170"/>
      <c r="M75" s="170"/>
      <c r="N75" s="177"/>
    </row>
    <row r="76" spans="2:14" ht="15.75" thickBot="1">
      <c r="B76" s="926" t="s">
        <v>349</v>
      </c>
      <c r="C76" s="927"/>
      <c r="D76" s="178"/>
      <c r="E76" s="928" t="s">
        <v>368</v>
      </c>
      <c r="F76" s="929"/>
      <c r="G76" s="930"/>
      <c r="H76" s="179" t="e">
        <f>+D76/J55</f>
        <v>#DIV/0!</v>
      </c>
      <c r="I76" s="179"/>
      <c r="J76" s="179"/>
      <c r="K76" s="179"/>
      <c r="L76" s="179"/>
      <c r="M76" s="179"/>
      <c r="N76" s="180"/>
    </row>
    <row r="77" spans="2:14" ht="15.75" thickBot="1"/>
    <row r="78" spans="2:14">
      <c r="B78" s="965" t="s">
        <v>360</v>
      </c>
      <c r="C78" s="966"/>
      <c r="D78" s="967"/>
      <c r="E78" s="966"/>
      <c r="F78" s="966"/>
      <c r="G78" s="966"/>
      <c r="H78" s="966"/>
      <c r="I78" s="966"/>
      <c r="J78" s="966"/>
      <c r="K78" s="966"/>
      <c r="L78" s="966"/>
      <c r="M78" s="966"/>
      <c r="N78" s="968"/>
    </row>
    <row r="79" spans="2:14">
      <c r="B79" s="969" t="s">
        <v>351</v>
      </c>
      <c r="C79" s="970"/>
      <c r="D79" s="971"/>
      <c r="E79" s="970"/>
      <c r="F79" s="970"/>
      <c r="G79" s="970"/>
      <c r="H79" s="970"/>
      <c r="I79" s="970"/>
      <c r="J79" s="970"/>
      <c r="K79" s="970"/>
      <c r="L79" s="970"/>
      <c r="M79" s="970"/>
      <c r="N79" s="972"/>
    </row>
    <row r="80" spans="2:14">
      <c r="B80" s="946" t="s">
        <v>352</v>
      </c>
      <c r="C80" s="947"/>
      <c r="D80" s="958"/>
      <c r="E80" s="948"/>
      <c r="F80" s="948"/>
      <c r="G80" s="949"/>
      <c r="H80" s="950" t="s">
        <v>353</v>
      </c>
      <c r="I80" s="947"/>
      <c r="J80" s="958"/>
      <c r="K80" s="948"/>
      <c r="L80" s="948"/>
      <c r="M80" s="948"/>
      <c r="N80" s="959"/>
    </row>
    <row r="81" spans="2:14">
      <c r="B81" s="946" t="s">
        <v>354</v>
      </c>
      <c r="C81" s="947"/>
      <c r="D81" s="958"/>
      <c r="E81" s="948"/>
      <c r="F81" s="948"/>
      <c r="G81" s="949"/>
      <c r="H81" s="950" t="s">
        <v>355</v>
      </c>
      <c r="I81" s="947"/>
      <c r="J81" s="958"/>
      <c r="K81" s="948"/>
      <c r="L81" s="948"/>
      <c r="M81" s="948"/>
      <c r="N81" s="959"/>
    </row>
    <row r="82" spans="2:14">
      <c r="B82" s="946" t="s">
        <v>356</v>
      </c>
      <c r="C82" s="947"/>
      <c r="D82" s="958"/>
      <c r="E82" s="948"/>
      <c r="F82" s="948"/>
      <c r="G82" s="949"/>
      <c r="H82" s="950" t="s">
        <v>357</v>
      </c>
      <c r="I82" s="947"/>
      <c r="J82" s="962"/>
      <c r="K82" s="963"/>
      <c r="L82" s="963"/>
      <c r="M82" s="963"/>
      <c r="N82" s="964"/>
    </row>
    <row r="83" spans="2:14">
      <c r="B83" s="953" t="s">
        <v>358</v>
      </c>
      <c r="C83" s="954"/>
      <c r="D83" s="955"/>
      <c r="E83" s="956"/>
      <c r="F83" s="956"/>
      <c r="G83" s="956"/>
      <c r="H83" s="957"/>
      <c r="I83" s="958"/>
      <c r="J83" s="948"/>
      <c r="K83" s="948"/>
      <c r="L83" s="948"/>
      <c r="M83" s="948"/>
      <c r="N83" s="959"/>
    </row>
    <row r="84" spans="2:14">
      <c r="B84" s="155" t="s">
        <v>328</v>
      </c>
      <c r="C84" s="939" t="s">
        <v>329</v>
      </c>
      <c r="D84" s="940"/>
      <c r="E84" s="939" t="s">
        <v>330</v>
      </c>
      <c r="F84" s="941"/>
      <c r="G84" s="941"/>
      <c r="H84" s="940"/>
      <c r="I84" s="942" t="s">
        <v>331</v>
      </c>
      <c r="J84" s="942" t="s">
        <v>332</v>
      </c>
      <c r="K84" s="939" t="s">
        <v>333</v>
      </c>
      <c r="L84" s="940"/>
      <c r="M84" s="942" t="s">
        <v>363</v>
      </c>
      <c r="N84" s="944" t="s">
        <v>364</v>
      </c>
    </row>
    <row r="85" spans="2:14">
      <c r="B85" s="156" t="s">
        <v>335</v>
      </c>
      <c r="C85" s="157" t="s">
        <v>336</v>
      </c>
      <c r="D85" s="157" t="s">
        <v>337</v>
      </c>
      <c r="E85" s="157" t="s">
        <v>338</v>
      </c>
      <c r="F85" s="157" t="s">
        <v>341</v>
      </c>
      <c r="G85" s="157" t="s">
        <v>343</v>
      </c>
      <c r="H85" s="157" t="s">
        <v>365</v>
      </c>
      <c r="I85" s="943"/>
      <c r="J85" s="943"/>
      <c r="K85" s="157" t="s">
        <v>366</v>
      </c>
      <c r="L85" s="157" t="s">
        <v>367</v>
      </c>
      <c r="M85" s="943"/>
      <c r="N85" s="945"/>
    </row>
    <row r="86" spans="2:14">
      <c r="B86" s="158">
        <v>43556</v>
      </c>
      <c r="C86" s="184"/>
      <c r="D86" s="184"/>
      <c r="E86" s="189" t="e">
        <f t="shared" ref="E86:E97" si="12">SUM(F86:H86)/COUNT(F86:H86)</f>
        <v>#DIV/0!</v>
      </c>
      <c r="F86" s="184"/>
      <c r="G86" s="184"/>
      <c r="H86" s="184"/>
      <c r="I86" s="185"/>
      <c r="J86" s="185"/>
      <c r="K86" s="186"/>
      <c r="L86" s="186"/>
      <c r="M86" s="191"/>
      <c r="N86" s="192"/>
    </row>
    <row r="87" spans="2:14">
      <c r="B87" s="163">
        <f>EDATE(B86,-1)</f>
        <v>43525</v>
      </c>
      <c r="C87" s="184"/>
      <c r="D87" s="184"/>
      <c r="E87" s="189" t="e">
        <f t="shared" si="12"/>
        <v>#DIV/0!</v>
      </c>
      <c r="F87" s="184"/>
      <c r="G87" s="184"/>
      <c r="H87" s="184"/>
      <c r="I87" s="185"/>
      <c r="J87" s="185"/>
      <c r="K87" s="186"/>
      <c r="L87" s="186"/>
      <c r="M87" s="191"/>
      <c r="N87" s="192"/>
    </row>
    <row r="88" spans="2:14">
      <c r="B88" s="163">
        <f t="shared" ref="B88:B97" si="13">EDATE(B87,-1)</f>
        <v>43497</v>
      </c>
      <c r="C88" s="184"/>
      <c r="D88" s="184"/>
      <c r="E88" s="189" t="e">
        <f t="shared" si="12"/>
        <v>#DIV/0!</v>
      </c>
      <c r="F88" s="184"/>
      <c r="G88" s="184"/>
      <c r="H88" s="184"/>
      <c r="I88" s="185"/>
      <c r="J88" s="185"/>
      <c r="K88" s="186"/>
      <c r="L88" s="186"/>
      <c r="M88" s="191"/>
      <c r="N88" s="192"/>
    </row>
    <row r="89" spans="2:14">
      <c r="B89" s="163">
        <f t="shared" si="13"/>
        <v>43466</v>
      </c>
      <c r="C89" s="184"/>
      <c r="D89" s="184"/>
      <c r="E89" s="189" t="e">
        <f t="shared" si="12"/>
        <v>#DIV/0!</v>
      </c>
      <c r="F89" s="184"/>
      <c r="G89" s="184"/>
      <c r="H89" s="184"/>
      <c r="I89" s="185"/>
      <c r="J89" s="185"/>
      <c r="K89" s="186"/>
      <c r="L89" s="186"/>
      <c r="M89" s="191"/>
      <c r="N89" s="192"/>
    </row>
    <row r="90" spans="2:14">
      <c r="B90" s="163">
        <f t="shared" si="13"/>
        <v>43435</v>
      </c>
      <c r="C90" s="184"/>
      <c r="D90" s="184"/>
      <c r="E90" s="189" t="e">
        <f t="shared" si="12"/>
        <v>#DIV/0!</v>
      </c>
      <c r="F90" s="184"/>
      <c r="G90" s="184"/>
      <c r="H90" s="184"/>
      <c r="I90" s="185"/>
      <c r="J90" s="185"/>
      <c r="K90" s="186"/>
      <c r="L90" s="186"/>
      <c r="M90" s="191"/>
      <c r="N90" s="192"/>
    </row>
    <row r="91" spans="2:14">
      <c r="B91" s="163">
        <f t="shared" si="13"/>
        <v>43405</v>
      </c>
      <c r="C91" s="184"/>
      <c r="D91" s="184"/>
      <c r="E91" s="189" t="e">
        <f t="shared" si="12"/>
        <v>#DIV/0!</v>
      </c>
      <c r="F91" s="184"/>
      <c r="G91" s="184"/>
      <c r="H91" s="184"/>
      <c r="I91" s="185"/>
      <c r="J91" s="185"/>
      <c r="K91" s="186"/>
      <c r="L91" s="186"/>
      <c r="M91" s="191"/>
      <c r="N91" s="192"/>
    </row>
    <row r="92" spans="2:14">
      <c r="B92" s="163">
        <f t="shared" si="13"/>
        <v>43374</v>
      </c>
      <c r="C92" s="184"/>
      <c r="D92" s="184"/>
      <c r="E92" s="189" t="e">
        <f t="shared" si="12"/>
        <v>#DIV/0!</v>
      </c>
      <c r="F92" s="184"/>
      <c r="G92" s="184"/>
      <c r="H92" s="184"/>
      <c r="I92" s="185"/>
      <c r="J92" s="185"/>
      <c r="K92" s="186"/>
      <c r="L92" s="186"/>
      <c r="M92" s="191"/>
      <c r="N92" s="192"/>
    </row>
    <row r="93" spans="2:14">
      <c r="B93" s="163">
        <f t="shared" si="13"/>
        <v>43344</v>
      </c>
      <c r="C93" s="184"/>
      <c r="D93" s="184"/>
      <c r="E93" s="189" t="e">
        <f t="shared" si="12"/>
        <v>#DIV/0!</v>
      </c>
      <c r="F93" s="184"/>
      <c r="G93" s="184"/>
      <c r="H93" s="184"/>
      <c r="I93" s="185"/>
      <c r="J93" s="185"/>
      <c r="K93" s="186"/>
      <c r="L93" s="186"/>
      <c r="M93" s="191"/>
      <c r="N93" s="192"/>
    </row>
    <row r="94" spans="2:14">
      <c r="B94" s="163">
        <f t="shared" si="13"/>
        <v>43313</v>
      </c>
      <c r="C94" s="184"/>
      <c r="D94" s="184"/>
      <c r="E94" s="189" t="e">
        <f t="shared" si="12"/>
        <v>#DIV/0!</v>
      </c>
      <c r="F94" s="184"/>
      <c r="G94" s="184"/>
      <c r="H94" s="184"/>
      <c r="I94" s="185"/>
      <c r="J94" s="185"/>
      <c r="K94" s="186"/>
      <c r="L94" s="186"/>
      <c r="M94" s="191"/>
      <c r="N94" s="192"/>
    </row>
    <row r="95" spans="2:14">
      <c r="B95" s="163">
        <f t="shared" si="13"/>
        <v>43282</v>
      </c>
      <c r="C95" s="184"/>
      <c r="D95" s="184"/>
      <c r="E95" s="189" t="e">
        <f t="shared" si="12"/>
        <v>#DIV/0!</v>
      </c>
      <c r="F95" s="184"/>
      <c r="G95" s="184"/>
      <c r="H95" s="184"/>
      <c r="I95" s="185"/>
      <c r="J95" s="185"/>
      <c r="K95" s="186"/>
      <c r="L95" s="186"/>
      <c r="M95" s="191"/>
      <c r="N95" s="192"/>
    </row>
    <row r="96" spans="2:14">
      <c r="B96" s="163">
        <f t="shared" si="13"/>
        <v>43252</v>
      </c>
      <c r="C96" s="184"/>
      <c r="D96" s="184"/>
      <c r="E96" s="189" t="e">
        <f t="shared" si="12"/>
        <v>#DIV/0!</v>
      </c>
      <c r="F96" s="184"/>
      <c r="G96" s="184"/>
      <c r="H96" s="184"/>
      <c r="I96" s="185"/>
      <c r="J96" s="185"/>
      <c r="K96" s="186"/>
      <c r="L96" s="186"/>
      <c r="M96" s="191"/>
      <c r="N96" s="192"/>
    </row>
    <row r="97" spans="2:14">
      <c r="B97" s="163">
        <f t="shared" si="13"/>
        <v>43221</v>
      </c>
      <c r="C97" s="184"/>
      <c r="D97" s="184"/>
      <c r="E97" s="189" t="e">
        <f t="shared" si="12"/>
        <v>#DIV/0!</v>
      </c>
      <c r="F97" s="184"/>
      <c r="G97" s="184"/>
      <c r="H97" s="184"/>
      <c r="I97" s="185"/>
      <c r="J97" s="185"/>
      <c r="K97" s="186"/>
      <c r="L97" s="186"/>
      <c r="M97" s="191"/>
      <c r="N97" s="192"/>
    </row>
    <row r="98" spans="2:14">
      <c r="B98" s="164" t="s">
        <v>347</v>
      </c>
      <c r="C98" s="924">
        <f>D103-D101+C101</f>
        <v>0</v>
      </c>
      <c r="D98" s="925"/>
      <c r="E98" s="165"/>
      <c r="F98" s="165"/>
      <c r="G98" s="165"/>
      <c r="H98" s="184"/>
      <c r="I98" s="165"/>
      <c r="J98" s="165"/>
      <c r="K98" s="166"/>
      <c r="L98" s="166"/>
      <c r="M98" s="166"/>
      <c r="N98" s="190"/>
    </row>
    <row r="99" spans="2:14" ht="36">
      <c r="B99" s="168" t="s">
        <v>348</v>
      </c>
      <c r="C99" s="176">
        <f>SUM(C86:C97)</f>
        <v>0</v>
      </c>
      <c r="D99" s="176">
        <f>SUM(D86:D97)</f>
        <v>0</v>
      </c>
      <c r="E99" s="170"/>
      <c r="F99" s="170"/>
      <c r="G99" s="170"/>
      <c r="H99" s="170"/>
      <c r="I99" s="170"/>
      <c r="J99" s="170"/>
      <c r="K99" s="170"/>
      <c r="L99" s="170"/>
      <c r="M99" s="170"/>
      <c r="N99" s="177"/>
    </row>
    <row r="100" spans="2:14">
      <c r="B100" s="156" t="s">
        <v>11</v>
      </c>
      <c r="C100" s="169"/>
      <c r="D100" s="176"/>
      <c r="E100" s="170"/>
      <c r="F100" s="170"/>
      <c r="G100" s="170"/>
      <c r="H100" s="170"/>
      <c r="I100" s="170"/>
      <c r="J100" s="170"/>
      <c r="K100" s="170"/>
      <c r="L100" s="170"/>
      <c r="M100" s="170"/>
      <c r="N100" s="177"/>
    </row>
    <row r="101" spans="2:14">
      <c r="B101" s="156" t="s">
        <v>20</v>
      </c>
      <c r="C101" s="169">
        <f>C99+C100</f>
        <v>0</v>
      </c>
      <c r="D101" s="169">
        <f>D99+D100</f>
        <v>0</v>
      </c>
      <c r="E101" s="176"/>
      <c r="F101" s="170"/>
      <c r="G101" s="170"/>
      <c r="H101" s="170"/>
      <c r="I101" s="170"/>
      <c r="J101" s="170"/>
      <c r="K101" s="173">
        <f>SUM(K86:K97)</f>
        <v>0</v>
      </c>
      <c r="L101" s="173">
        <f t="shared" ref="L101:N101" si="14">SUM(L86:L97)</f>
        <v>0</v>
      </c>
      <c r="M101" s="173">
        <f t="shared" si="14"/>
        <v>0</v>
      </c>
      <c r="N101" s="174">
        <f t="shared" si="14"/>
        <v>0</v>
      </c>
    </row>
    <row r="102" spans="2:14">
      <c r="B102" s="156" t="s">
        <v>143</v>
      </c>
      <c r="C102" s="176" t="e">
        <f>+AVERAGE(C86:C97)</f>
        <v>#DIV/0!</v>
      </c>
      <c r="D102" s="176" t="e">
        <f>+AVERAGE(D86:D97)</f>
        <v>#DIV/0!</v>
      </c>
      <c r="E102" s="170" t="e">
        <f>AVERAGE(F86:H97)</f>
        <v>#DIV/0!</v>
      </c>
      <c r="F102" s="170"/>
      <c r="G102" s="170"/>
      <c r="H102" s="170"/>
      <c r="I102" s="170"/>
      <c r="J102" s="170"/>
      <c r="K102" s="170"/>
      <c r="L102" s="170"/>
      <c r="M102" s="170"/>
      <c r="N102" s="177"/>
    </row>
    <row r="103" spans="2:14" ht="15.75" thickBot="1">
      <c r="B103" s="926" t="s">
        <v>349</v>
      </c>
      <c r="C103" s="927"/>
      <c r="D103" s="178"/>
      <c r="E103" s="928" t="s">
        <v>368</v>
      </c>
      <c r="F103" s="929"/>
      <c r="G103" s="930"/>
      <c r="H103" s="179" t="e">
        <f>+D103/J82</f>
        <v>#DIV/0!</v>
      </c>
      <c r="I103" s="179"/>
      <c r="J103" s="179"/>
      <c r="K103" s="179"/>
      <c r="L103" s="179"/>
      <c r="M103" s="179"/>
      <c r="N103" s="180"/>
    </row>
    <row r="104" spans="2:14" ht="15.75" thickBot="1"/>
    <row r="105" spans="2:14">
      <c r="B105" s="965" t="s">
        <v>361</v>
      </c>
      <c r="C105" s="966"/>
      <c r="D105" s="967"/>
      <c r="E105" s="966"/>
      <c r="F105" s="966"/>
      <c r="G105" s="966"/>
      <c r="H105" s="966"/>
      <c r="I105" s="966"/>
      <c r="J105" s="966"/>
      <c r="K105" s="966"/>
      <c r="L105" s="966"/>
      <c r="M105" s="966"/>
      <c r="N105" s="968"/>
    </row>
    <row r="106" spans="2:14">
      <c r="B106" s="969" t="s">
        <v>351</v>
      </c>
      <c r="C106" s="970"/>
      <c r="D106" s="971"/>
      <c r="E106" s="970"/>
      <c r="F106" s="970"/>
      <c r="G106" s="970"/>
      <c r="H106" s="970"/>
      <c r="I106" s="970"/>
      <c r="J106" s="970"/>
      <c r="K106" s="970"/>
      <c r="L106" s="970"/>
      <c r="M106" s="970"/>
      <c r="N106" s="972"/>
    </row>
    <row r="107" spans="2:14">
      <c r="B107" s="946" t="s">
        <v>352</v>
      </c>
      <c r="C107" s="947"/>
      <c r="D107" s="958"/>
      <c r="E107" s="948"/>
      <c r="F107" s="948"/>
      <c r="G107" s="949"/>
      <c r="H107" s="950" t="s">
        <v>353</v>
      </c>
      <c r="I107" s="947"/>
      <c r="J107" s="958"/>
      <c r="K107" s="948"/>
      <c r="L107" s="948"/>
      <c r="M107" s="948"/>
      <c r="N107" s="959"/>
    </row>
    <row r="108" spans="2:14">
      <c r="B108" s="946" t="s">
        <v>354</v>
      </c>
      <c r="C108" s="947"/>
      <c r="D108" s="958"/>
      <c r="E108" s="948"/>
      <c r="F108" s="948"/>
      <c r="G108" s="949"/>
      <c r="H108" s="950" t="s">
        <v>355</v>
      </c>
      <c r="I108" s="947"/>
      <c r="J108" s="958"/>
      <c r="K108" s="948"/>
      <c r="L108" s="948"/>
      <c r="M108" s="948"/>
      <c r="N108" s="959"/>
    </row>
    <row r="109" spans="2:14">
      <c r="B109" s="946" t="s">
        <v>356</v>
      </c>
      <c r="C109" s="947"/>
      <c r="D109" s="958"/>
      <c r="E109" s="948"/>
      <c r="F109" s="948"/>
      <c r="G109" s="949"/>
      <c r="H109" s="950" t="s">
        <v>357</v>
      </c>
      <c r="I109" s="947"/>
      <c r="J109" s="962"/>
      <c r="K109" s="963"/>
      <c r="L109" s="963"/>
      <c r="M109" s="963"/>
      <c r="N109" s="964"/>
    </row>
    <row r="110" spans="2:14">
      <c r="B110" s="953" t="s">
        <v>358</v>
      </c>
      <c r="C110" s="954"/>
      <c r="D110" s="955"/>
      <c r="E110" s="956"/>
      <c r="F110" s="956"/>
      <c r="G110" s="956"/>
      <c r="H110" s="957"/>
      <c r="I110" s="958"/>
      <c r="J110" s="948"/>
      <c r="K110" s="948"/>
      <c r="L110" s="948"/>
      <c r="M110" s="948"/>
      <c r="N110" s="959"/>
    </row>
    <row r="111" spans="2:14" ht="15" customHeight="1">
      <c r="B111" s="155" t="s">
        <v>328</v>
      </c>
      <c r="C111" s="939" t="s">
        <v>329</v>
      </c>
      <c r="D111" s="940"/>
      <c r="E111" s="939" t="s">
        <v>330</v>
      </c>
      <c r="F111" s="941"/>
      <c r="G111" s="941"/>
      <c r="H111" s="940"/>
      <c r="I111" s="942" t="s">
        <v>331</v>
      </c>
      <c r="J111" s="942" t="s">
        <v>332</v>
      </c>
      <c r="K111" s="939" t="s">
        <v>333</v>
      </c>
      <c r="L111" s="940"/>
      <c r="M111" s="942" t="s">
        <v>363</v>
      </c>
      <c r="N111" s="944" t="s">
        <v>364</v>
      </c>
    </row>
    <row r="112" spans="2:14">
      <c r="B112" s="156" t="s">
        <v>335</v>
      </c>
      <c r="C112" s="157" t="s">
        <v>336</v>
      </c>
      <c r="D112" s="157" t="s">
        <v>337</v>
      </c>
      <c r="E112" s="157" t="s">
        <v>338</v>
      </c>
      <c r="F112" s="157" t="s">
        <v>341</v>
      </c>
      <c r="G112" s="157" t="s">
        <v>343</v>
      </c>
      <c r="H112" s="157" t="s">
        <v>365</v>
      </c>
      <c r="I112" s="943"/>
      <c r="J112" s="943"/>
      <c r="K112" s="157" t="s">
        <v>366</v>
      </c>
      <c r="L112" s="157" t="s">
        <v>367</v>
      </c>
      <c r="M112" s="943"/>
      <c r="N112" s="945"/>
    </row>
    <row r="113" spans="2:14">
      <c r="B113" s="158">
        <v>43556</v>
      </c>
      <c r="C113" s="184"/>
      <c r="D113" s="184"/>
      <c r="E113" s="189" t="e">
        <f t="shared" ref="E113:E124" si="15">SUM(F113:H113)/COUNT(F113:H113)</f>
        <v>#DIV/0!</v>
      </c>
      <c r="F113" s="184"/>
      <c r="G113" s="184"/>
      <c r="H113" s="184"/>
      <c r="I113" s="185"/>
      <c r="J113" s="185"/>
      <c r="K113" s="186"/>
      <c r="L113" s="186"/>
      <c r="M113" s="191"/>
      <c r="N113" s="192"/>
    </row>
    <row r="114" spans="2:14">
      <c r="B114" s="163">
        <f>EDATE(B113,-1)</f>
        <v>43525</v>
      </c>
      <c r="C114" s="184"/>
      <c r="D114" s="184"/>
      <c r="E114" s="189" t="e">
        <f t="shared" si="15"/>
        <v>#DIV/0!</v>
      </c>
      <c r="F114" s="184"/>
      <c r="G114" s="184"/>
      <c r="H114" s="184"/>
      <c r="I114" s="185"/>
      <c r="J114" s="185"/>
      <c r="K114" s="186"/>
      <c r="L114" s="186"/>
      <c r="M114" s="191"/>
      <c r="N114" s="192"/>
    </row>
    <row r="115" spans="2:14">
      <c r="B115" s="163">
        <f t="shared" ref="B115:B124" si="16">EDATE(B114,-1)</f>
        <v>43497</v>
      </c>
      <c r="C115" s="184"/>
      <c r="D115" s="184"/>
      <c r="E115" s="189" t="e">
        <f t="shared" si="15"/>
        <v>#DIV/0!</v>
      </c>
      <c r="F115" s="184"/>
      <c r="G115" s="184"/>
      <c r="H115" s="184"/>
      <c r="I115" s="185"/>
      <c r="J115" s="185"/>
      <c r="K115" s="186"/>
      <c r="L115" s="186"/>
      <c r="M115" s="191"/>
      <c r="N115" s="192"/>
    </row>
    <row r="116" spans="2:14">
      <c r="B116" s="163">
        <f t="shared" si="16"/>
        <v>43466</v>
      </c>
      <c r="C116" s="184"/>
      <c r="D116" s="184"/>
      <c r="E116" s="189" t="e">
        <f t="shared" si="15"/>
        <v>#DIV/0!</v>
      </c>
      <c r="F116" s="184"/>
      <c r="G116" s="184"/>
      <c r="H116" s="184"/>
      <c r="I116" s="185"/>
      <c r="J116" s="185"/>
      <c r="K116" s="186"/>
      <c r="L116" s="186"/>
      <c r="M116" s="191"/>
      <c r="N116" s="192"/>
    </row>
    <row r="117" spans="2:14">
      <c r="B117" s="163">
        <f t="shared" si="16"/>
        <v>43435</v>
      </c>
      <c r="C117" s="184"/>
      <c r="D117" s="184"/>
      <c r="E117" s="189" t="e">
        <f t="shared" si="15"/>
        <v>#DIV/0!</v>
      </c>
      <c r="F117" s="184"/>
      <c r="G117" s="184"/>
      <c r="H117" s="184"/>
      <c r="I117" s="185"/>
      <c r="J117" s="185"/>
      <c r="K117" s="186"/>
      <c r="L117" s="186"/>
      <c r="M117" s="191"/>
      <c r="N117" s="192"/>
    </row>
    <row r="118" spans="2:14">
      <c r="B118" s="163">
        <f t="shared" si="16"/>
        <v>43405</v>
      </c>
      <c r="C118" s="184"/>
      <c r="D118" s="184"/>
      <c r="E118" s="189" t="e">
        <f t="shared" si="15"/>
        <v>#DIV/0!</v>
      </c>
      <c r="F118" s="184"/>
      <c r="G118" s="184"/>
      <c r="H118" s="184"/>
      <c r="I118" s="185"/>
      <c r="J118" s="185"/>
      <c r="K118" s="186"/>
      <c r="L118" s="186"/>
      <c r="M118" s="191"/>
      <c r="N118" s="192"/>
    </row>
    <row r="119" spans="2:14">
      <c r="B119" s="163">
        <f t="shared" si="16"/>
        <v>43374</v>
      </c>
      <c r="C119" s="184"/>
      <c r="D119" s="184"/>
      <c r="E119" s="189" t="e">
        <f t="shared" si="15"/>
        <v>#DIV/0!</v>
      </c>
      <c r="F119" s="184"/>
      <c r="G119" s="184"/>
      <c r="H119" s="184"/>
      <c r="I119" s="185"/>
      <c r="J119" s="185"/>
      <c r="K119" s="186"/>
      <c r="L119" s="186"/>
      <c r="M119" s="191"/>
      <c r="N119" s="192"/>
    </row>
    <row r="120" spans="2:14">
      <c r="B120" s="163">
        <f t="shared" si="16"/>
        <v>43344</v>
      </c>
      <c r="C120" s="184"/>
      <c r="D120" s="184"/>
      <c r="E120" s="189" t="e">
        <f t="shared" si="15"/>
        <v>#DIV/0!</v>
      </c>
      <c r="F120" s="184"/>
      <c r="G120" s="184"/>
      <c r="H120" s="184"/>
      <c r="I120" s="185"/>
      <c r="J120" s="185"/>
      <c r="K120" s="186"/>
      <c r="L120" s="186"/>
      <c r="M120" s="191"/>
      <c r="N120" s="192"/>
    </row>
    <row r="121" spans="2:14">
      <c r="B121" s="163">
        <f t="shared" si="16"/>
        <v>43313</v>
      </c>
      <c r="C121" s="184"/>
      <c r="D121" s="184"/>
      <c r="E121" s="189" t="e">
        <f t="shared" si="15"/>
        <v>#DIV/0!</v>
      </c>
      <c r="F121" s="184"/>
      <c r="G121" s="184"/>
      <c r="H121" s="184"/>
      <c r="I121" s="185"/>
      <c r="J121" s="185"/>
      <c r="K121" s="186"/>
      <c r="L121" s="186"/>
      <c r="M121" s="191"/>
      <c r="N121" s="192"/>
    </row>
    <row r="122" spans="2:14">
      <c r="B122" s="163">
        <f t="shared" si="16"/>
        <v>43282</v>
      </c>
      <c r="C122" s="184"/>
      <c r="D122" s="184"/>
      <c r="E122" s="189" t="e">
        <f t="shared" si="15"/>
        <v>#DIV/0!</v>
      </c>
      <c r="F122" s="184"/>
      <c r="G122" s="184"/>
      <c r="H122" s="184"/>
      <c r="I122" s="185"/>
      <c r="J122" s="185"/>
      <c r="K122" s="186"/>
      <c r="L122" s="186"/>
      <c r="M122" s="191"/>
      <c r="N122" s="192"/>
    </row>
    <row r="123" spans="2:14">
      <c r="B123" s="163">
        <f t="shared" si="16"/>
        <v>43252</v>
      </c>
      <c r="C123" s="184"/>
      <c r="D123" s="184"/>
      <c r="E123" s="189" t="e">
        <f t="shared" si="15"/>
        <v>#DIV/0!</v>
      </c>
      <c r="F123" s="184"/>
      <c r="G123" s="184"/>
      <c r="H123" s="184"/>
      <c r="I123" s="185"/>
      <c r="J123" s="185"/>
      <c r="K123" s="186"/>
      <c r="L123" s="186"/>
      <c r="M123" s="191"/>
      <c r="N123" s="192"/>
    </row>
    <row r="124" spans="2:14">
      <c r="B124" s="163">
        <f t="shared" si="16"/>
        <v>43221</v>
      </c>
      <c r="C124" s="184"/>
      <c r="D124" s="184"/>
      <c r="E124" s="189" t="e">
        <f t="shared" si="15"/>
        <v>#DIV/0!</v>
      </c>
      <c r="F124" s="184"/>
      <c r="G124" s="184"/>
      <c r="H124" s="184"/>
      <c r="I124" s="185"/>
      <c r="J124" s="185"/>
      <c r="K124" s="186"/>
      <c r="L124" s="186"/>
      <c r="M124" s="191"/>
      <c r="N124" s="192"/>
    </row>
    <row r="125" spans="2:14">
      <c r="B125" s="164" t="s">
        <v>347</v>
      </c>
      <c r="C125" s="924">
        <f>D130-D128+C128</f>
        <v>0</v>
      </c>
      <c r="D125" s="925"/>
      <c r="E125" s="165"/>
      <c r="F125" s="165"/>
      <c r="G125" s="165"/>
      <c r="H125" s="184"/>
      <c r="I125" s="165"/>
      <c r="J125" s="165"/>
      <c r="K125" s="166"/>
      <c r="L125" s="166"/>
      <c r="M125" s="166"/>
      <c r="N125" s="190"/>
    </row>
    <row r="126" spans="2:14" ht="36">
      <c r="B126" s="168" t="s">
        <v>348</v>
      </c>
      <c r="C126" s="176">
        <f>SUM(C113:C124)</f>
        <v>0</v>
      </c>
      <c r="D126" s="176">
        <f>SUM(D113:D124)</f>
        <v>0</v>
      </c>
      <c r="E126" s="170"/>
      <c r="F126" s="170"/>
      <c r="G126" s="170"/>
      <c r="H126" s="170"/>
      <c r="I126" s="170"/>
      <c r="J126" s="170"/>
      <c r="K126" s="170"/>
      <c r="L126" s="170"/>
      <c r="M126" s="170"/>
      <c r="N126" s="177"/>
    </row>
    <row r="127" spans="2:14">
      <c r="B127" s="156" t="s">
        <v>11</v>
      </c>
      <c r="C127" s="169"/>
      <c r="D127" s="176"/>
      <c r="E127" s="170"/>
      <c r="F127" s="170"/>
      <c r="G127" s="170"/>
      <c r="H127" s="170"/>
      <c r="I127" s="170"/>
      <c r="J127" s="170"/>
      <c r="K127" s="170"/>
      <c r="L127" s="170"/>
      <c r="M127" s="170"/>
      <c r="N127" s="177"/>
    </row>
    <row r="128" spans="2:14">
      <c r="B128" s="156" t="s">
        <v>20</v>
      </c>
      <c r="C128" s="169">
        <f>C126+C127</f>
        <v>0</v>
      </c>
      <c r="D128" s="169">
        <f>D126+D127</f>
        <v>0</v>
      </c>
      <c r="E128" s="176"/>
      <c r="F128" s="170"/>
      <c r="G128" s="170"/>
      <c r="H128" s="170"/>
      <c r="I128" s="170"/>
      <c r="J128" s="170"/>
      <c r="K128" s="173">
        <f>SUM(K113:K124)</f>
        <v>0</v>
      </c>
      <c r="L128" s="173">
        <f t="shared" ref="L128:N128" si="17">SUM(L113:L124)</f>
        <v>0</v>
      </c>
      <c r="M128" s="173">
        <f t="shared" si="17"/>
        <v>0</v>
      </c>
      <c r="N128" s="174">
        <f t="shared" si="17"/>
        <v>0</v>
      </c>
    </row>
    <row r="129" spans="2:14">
      <c r="B129" s="156" t="s">
        <v>143</v>
      </c>
      <c r="C129" s="176" t="e">
        <f>+AVERAGE(C113:C124)</f>
        <v>#DIV/0!</v>
      </c>
      <c r="D129" s="176" t="e">
        <f>+AVERAGE(D113:D124)</f>
        <v>#DIV/0!</v>
      </c>
      <c r="E129" s="170" t="e">
        <f>AVERAGE(F113:H124)</f>
        <v>#DIV/0!</v>
      </c>
      <c r="F129" s="170"/>
      <c r="G129" s="170"/>
      <c r="H129" s="170"/>
      <c r="I129" s="170"/>
      <c r="J129" s="170"/>
      <c r="K129" s="170"/>
      <c r="L129" s="170"/>
      <c r="M129" s="170"/>
      <c r="N129" s="177"/>
    </row>
    <row r="130" spans="2:14" ht="15.75" customHeight="1" thickBot="1">
      <c r="B130" s="926" t="s">
        <v>349</v>
      </c>
      <c r="C130" s="927"/>
      <c r="D130" s="178"/>
      <c r="E130" s="928" t="s">
        <v>368</v>
      </c>
      <c r="F130" s="929"/>
      <c r="G130" s="930"/>
      <c r="H130" s="179" t="e">
        <f>+D130/J109</f>
        <v>#DIV/0!</v>
      </c>
      <c r="I130" s="179"/>
      <c r="J130" s="179"/>
      <c r="K130" s="179"/>
      <c r="L130" s="179"/>
      <c r="M130" s="179"/>
      <c r="N130" s="180"/>
    </row>
    <row r="131" spans="2:14" ht="15.75" thickBot="1"/>
    <row r="132" spans="2:14">
      <c r="B132" s="965" t="s">
        <v>362</v>
      </c>
      <c r="C132" s="966"/>
      <c r="D132" s="967"/>
      <c r="E132" s="966"/>
      <c r="F132" s="966"/>
      <c r="G132" s="966"/>
      <c r="H132" s="966"/>
      <c r="I132" s="966"/>
      <c r="J132" s="966"/>
      <c r="K132" s="966"/>
      <c r="L132" s="966"/>
      <c r="M132" s="966"/>
      <c r="N132" s="968"/>
    </row>
    <row r="133" spans="2:14">
      <c r="B133" s="969" t="s">
        <v>351</v>
      </c>
      <c r="C133" s="970"/>
      <c r="D133" s="971"/>
      <c r="E133" s="970"/>
      <c r="F133" s="970"/>
      <c r="G133" s="970"/>
      <c r="H133" s="970"/>
      <c r="I133" s="970"/>
      <c r="J133" s="970"/>
      <c r="K133" s="970"/>
      <c r="L133" s="970"/>
      <c r="M133" s="970"/>
      <c r="N133" s="972"/>
    </row>
    <row r="134" spans="2:14">
      <c r="B134" s="946" t="s">
        <v>352</v>
      </c>
      <c r="C134" s="947"/>
      <c r="D134" s="958"/>
      <c r="E134" s="948"/>
      <c r="F134" s="948"/>
      <c r="G134" s="949"/>
      <c r="H134" s="950" t="s">
        <v>353</v>
      </c>
      <c r="I134" s="947"/>
      <c r="J134" s="958"/>
      <c r="K134" s="948"/>
      <c r="L134" s="948"/>
      <c r="M134" s="948"/>
      <c r="N134" s="959"/>
    </row>
    <row r="135" spans="2:14">
      <c r="B135" s="946" t="s">
        <v>354</v>
      </c>
      <c r="C135" s="947"/>
      <c r="D135" s="958"/>
      <c r="E135" s="948"/>
      <c r="F135" s="948"/>
      <c r="G135" s="949"/>
      <c r="H135" s="950" t="s">
        <v>355</v>
      </c>
      <c r="I135" s="947"/>
      <c r="J135" s="958"/>
      <c r="K135" s="948"/>
      <c r="L135" s="948"/>
      <c r="M135" s="948"/>
      <c r="N135" s="959"/>
    </row>
    <row r="136" spans="2:14">
      <c r="B136" s="946" t="s">
        <v>356</v>
      </c>
      <c r="C136" s="947"/>
      <c r="D136" s="958"/>
      <c r="E136" s="948"/>
      <c r="F136" s="948"/>
      <c r="G136" s="949"/>
      <c r="H136" s="950" t="s">
        <v>357</v>
      </c>
      <c r="I136" s="947"/>
      <c r="J136" s="962"/>
      <c r="K136" s="963"/>
      <c r="L136" s="963"/>
      <c r="M136" s="963"/>
      <c r="N136" s="964"/>
    </row>
    <row r="137" spans="2:14">
      <c r="B137" s="953" t="s">
        <v>358</v>
      </c>
      <c r="C137" s="954"/>
      <c r="D137" s="955"/>
      <c r="E137" s="956"/>
      <c r="F137" s="956"/>
      <c r="G137" s="956"/>
      <c r="H137" s="957"/>
      <c r="I137" s="958"/>
      <c r="J137" s="948"/>
      <c r="K137" s="948"/>
      <c r="L137" s="948"/>
      <c r="M137" s="948"/>
      <c r="N137" s="959"/>
    </row>
    <row r="138" spans="2:14">
      <c r="B138" s="155" t="s">
        <v>328</v>
      </c>
      <c r="C138" s="939" t="s">
        <v>329</v>
      </c>
      <c r="D138" s="940"/>
      <c r="E138" s="939" t="s">
        <v>330</v>
      </c>
      <c r="F138" s="941"/>
      <c r="G138" s="941"/>
      <c r="H138" s="940"/>
      <c r="I138" s="942" t="s">
        <v>331</v>
      </c>
      <c r="J138" s="942" t="s">
        <v>332</v>
      </c>
      <c r="K138" s="939" t="s">
        <v>333</v>
      </c>
      <c r="L138" s="940"/>
      <c r="M138" s="942" t="s">
        <v>363</v>
      </c>
      <c r="N138" s="944" t="s">
        <v>364</v>
      </c>
    </row>
    <row r="139" spans="2:14">
      <c r="B139" s="156" t="s">
        <v>335</v>
      </c>
      <c r="C139" s="157" t="s">
        <v>336</v>
      </c>
      <c r="D139" s="157" t="s">
        <v>337</v>
      </c>
      <c r="E139" s="157" t="s">
        <v>338</v>
      </c>
      <c r="F139" s="157" t="s">
        <v>341</v>
      </c>
      <c r="G139" s="157" t="s">
        <v>343</v>
      </c>
      <c r="H139" s="157" t="s">
        <v>365</v>
      </c>
      <c r="I139" s="943"/>
      <c r="J139" s="943"/>
      <c r="K139" s="157" t="s">
        <v>366</v>
      </c>
      <c r="L139" s="157" t="s">
        <v>367</v>
      </c>
      <c r="M139" s="943"/>
      <c r="N139" s="945"/>
    </row>
    <row r="140" spans="2:14">
      <c r="B140" s="158">
        <v>43556</v>
      </c>
      <c r="C140" s="184"/>
      <c r="D140" s="184"/>
      <c r="E140" s="189" t="e">
        <f t="shared" ref="E140:E151" si="18">SUM(F140:H140)/COUNT(F140:H140)</f>
        <v>#DIV/0!</v>
      </c>
      <c r="F140" s="184"/>
      <c r="G140" s="184"/>
      <c r="H140" s="184"/>
      <c r="I140" s="185"/>
      <c r="J140" s="185"/>
      <c r="K140" s="186"/>
      <c r="L140" s="186"/>
      <c r="M140" s="191"/>
      <c r="N140" s="192"/>
    </row>
    <row r="141" spans="2:14">
      <c r="B141" s="163">
        <f>EDATE(B140,-1)</f>
        <v>43525</v>
      </c>
      <c r="C141" s="184"/>
      <c r="D141" s="184"/>
      <c r="E141" s="189" t="e">
        <f t="shared" si="18"/>
        <v>#DIV/0!</v>
      </c>
      <c r="F141" s="184"/>
      <c r="G141" s="184"/>
      <c r="H141" s="184"/>
      <c r="I141" s="185"/>
      <c r="J141" s="185"/>
      <c r="K141" s="186"/>
      <c r="L141" s="186"/>
      <c r="M141" s="191"/>
      <c r="N141" s="192"/>
    </row>
    <row r="142" spans="2:14">
      <c r="B142" s="163">
        <f t="shared" ref="B142:B151" si="19">EDATE(B141,-1)</f>
        <v>43497</v>
      </c>
      <c r="C142" s="184"/>
      <c r="D142" s="184"/>
      <c r="E142" s="189" t="e">
        <f t="shared" si="18"/>
        <v>#DIV/0!</v>
      </c>
      <c r="F142" s="184"/>
      <c r="G142" s="184"/>
      <c r="H142" s="184"/>
      <c r="I142" s="185"/>
      <c r="J142" s="185"/>
      <c r="K142" s="186"/>
      <c r="L142" s="186"/>
      <c r="M142" s="191"/>
      <c r="N142" s="192"/>
    </row>
    <row r="143" spans="2:14">
      <c r="B143" s="163">
        <f t="shared" si="19"/>
        <v>43466</v>
      </c>
      <c r="C143" s="184"/>
      <c r="D143" s="184"/>
      <c r="E143" s="189" t="e">
        <f t="shared" si="18"/>
        <v>#DIV/0!</v>
      </c>
      <c r="F143" s="184"/>
      <c r="G143" s="184"/>
      <c r="H143" s="184"/>
      <c r="I143" s="185"/>
      <c r="J143" s="185"/>
      <c r="K143" s="186"/>
      <c r="L143" s="186"/>
      <c r="M143" s="191"/>
      <c r="N143" s="192"/>
    </row>
    <row r="144" spans="2:14">
      <c r="B144" s="163">
        <f t="shared" si="19"/>
        <v>43435</v>
      </c>
      <c r="C144" s="184"/>
      <c r="D144" s="184"/>
      <c r="E144" s="189" t="e">
        <f t="shared" si="18"/>
        <v>#DIV/0!</v>
      </c>
      <c r="F144" s="184"/>
      <c r="G144" s="184"/>
      <c r="H144" s="184"/>
      <c r="I144" s="185"/>
      <c r="J144" s="185"/>
      <c r="K144" s="186"/>
      <c r="L144" s="186"/>
      <c r="M144" s="191"/>
      <c r="N144" s="192"/>
    </row>
    <row r="145" spans="2:14">
      <c r="B145" s="163">
        <f t="shared" si="19"/>
        <v>43405</v>
      </c>
      <c r="C145" s="184"/>
      <c r="D145" s="184"/>
      <c r="E145" s="189" t="e">
        <f t="shared" si="18"/>
        <v>#DIV/0!</v>
      </c>
      <c r="F145" s="184"/>
      <c r="G145" s="184"/>
      <c r="H145" s="184"/>
      <c r="I145" s="185"/>
      <c r="J145" s="185"/>
      <c r="K145" s="186"/>
      <c r="L145" s="186"/>
      <c r="M145" s="191"/>
      <c r="N145" s="192"/>
    </row>
    <row r="146" spans="2:14">
      <c r="B146" s="163">
        <f t="shared" si="19"/>
        <v>43374</v>
      </c>
      <c r="C146" s="184"/>
      <c r="D146" s="184"/>
      <c r="E146" s="189" t="e">
        <f t="shared" si="18"/>
        <v>#DIV/0!</v>
      </c>
      <c r="F146" s="184"/>
      <c r="G146" s="184"/>
      <c r="H146" s="184"/>
      <c r="I146" s="185"/>
      <c r="J146" s="185"/>
      <c r="K146" s="186"/>
      <c r="L146" s="186"/>
      <c r="M146" s="191"/>
      <c r="N146" s="192"/>
    </row>
    <row r="147" spans="2:14">
      <c r="B147" s="163">
        <f t="shared" si="19"/>
        <v>43344</v>
      </c>
      <c r="C147" s="184"/>
      <c r="D147" s="184"/>
      <c r="E147" s="189" t="e">
        <f t="shared" si="18"/>
        <v>#DIV/0!</v>
      </c>
      <c r="F147" s="184"/>
      <c r="G147" s="184"/>
      <c r="H147" s="184"/>
      <c r="I147" s="185"/>
      <c r="J147" s="185"/>
      <c r="K147" s="186"/>
      <c r="L147" s="186"/>
      <c r="M147" s="191"/>
      <c r="N147" s="192"/>
    </row>
    <row r="148" spans="2:14">
      <c r="B148" s="163">
        <f t="shared" si="19"/>
        <v>43313</v>
      </c>
      <c r="C148" s="184"/>
      <c r="D148" s="184"/>
      <c r="E148" s="189" t="e">
        <f t="shared" si="18"/>
        <v>#DIV/0!</v>
      </c>
      <c r="F148" s="184"/>
      <c r="G148" s="184"/>
      <c r="H148" s="184"/>
      <c r="I148" s="185"/>
      <c r="J148" s="185"/>
      <c r="K148" s="186"/>
      <c r="L148" s="186"/>
      <c r="M148" s="191"/>
      <c r="N148" s="192"/>
    </row>
    <row r="149" spans="2:14">
      <c r="B149" s="163">
        <f t="shared" si="19"/>
        <v>43282</v>
      </c>
      <c r="C149" s="184"/>
      <c r="D149" s="184"/>
      <c r="E149" s="189" t="e">
        <f t="shared" si="18"/>
        <v>#DIV/0!</v>
      </c>
      <c r="F149" s="184"/>
      <c r="G149" s="184"/>
      <c r="H149" s="184"/>
      <c r="I149" s="185"/>
      <c r="J149" s="185"/>
      <c r="K149" s="186"/>
      <c r="L149" s="186"/>
      <c r="M149" s="191"/>
      <c r="N149" s="192"/>
    </row>
    <row r="150" spans="2:14">
      <c r="B150" s="163">
        <f t="shared" si="19"/>
        <v>43252</v>
      </c>
      <c r="C150" s="184"/>
      <c r="D150" s="184"/>
      <c r="E150" s="189" t="e">
        <f t="shared" si="18"/>
        <v>#DIV/0!</v>
      </c>
      <c r="F150" s="184"/>
      <c r="G150" s="184"/>
      <c r="H150" s="184"/>
      <c r="I150" s="185"/>
      <c r="J150" s="185"/>
      <c r="K150" s="186"/>
      <c r="L150" s="186"/>
      <c r="M150" s="191"/>
      <c r="N150" s="192"/>
    </row>
    <row r="151" spans="2:14">
      <c r="B151" s="163">
        <f t="shared" si="19"/>
        <v>43221</v>
      </c>
      <c r="C151" s="184"/>
      <c r="D151" s="184"/>
      <c r="E151" s="189" t="e">
        <f t="shared" si="18"/>
        <v>#DIV/0!</v>
      </c>
      <c r="F151" s="184"/>
      <c r="G151" s="184"/>
      <c r="H151" s="184"/>
      <c r="I151" s="185"/>
      <c r="J151" s="185"/>
      <c r="K151" s="186"/>
      <c r="L151" s="186"/>
      <c r="M151" s="191"/>
      <c r="N151" s="192"/>
    </row>
    <row r="152" spans="2:14">
      <c r="B152" s="164" t="s">
        <v>347</v>
      </c>
      <c r="C152" s="924">
        <f>D157-D155+C155</f>
        <v>0</v>
      </c>
      <c r="D152" s="925"/>
      <c r="E152" s="165"/>
      <c r="F152" s="165"/>
      <c r="G152" s="165"/>
      <c r="H152" s="184"/>
      <c r="I152" s="165"/>
      <c r="J152" s="165"/>
      <c r="K152" s="166"/>
      <c r="L152" s="166"/>
      <c r="M152" s="166"/>
      <c r="N152" s="190"/>
    </row>
    <row r="153" spans="2:14" ht="36">
      <c r="B153" s="168" t="s">
        <v>348</v>
      </c>
      <c r="C153" s="176">
        <f>SUM(C140:C151)</f>
        <v>0</v>
      </c>
      <c r="D153" s="176">
        <f>SUM(D140:D151)</f>
        <v>0</v>
      </c>
      <c r="E153" s="170"/>
      <c r="F153" s="170"/>
      <c r="G153" s="170"/>
      <c r="H153" s="170"/>
      <c r="I153" s="170"/>
      <c r="J153" s="170"/>
      <c r="K153" s="170"/>
      <c r="L153" s="170"/>
      <c r="M153" s="170"/>
      <c r="N153" s="177"/>
    </row>
    <row r="154" spans="2:14">
      <c r="B154" s="156" t="s">
        <v>11</v>
      </c>
      <c r="C154" s="169"/>
      <c r="D154" s="176"/>
      <c r="E154" s="170"/>
      <c r="F154" s="170"/>
      <c r="G154" s="170"/>
      <c r="H154" s="170"/>
      <c r="I154" s="170"/>
      <c r="J154" s="170"/>
      <c r="K154" s="170"/>
      <c r="L154" s="170"/>
      <c r="M154" s="170"/>
      <c r="N154" s="177"/>
    </row>
    <row r="155" spans="2:14">
      <c r="B155" s="156" t="s">
        <v>20</v>
      </c>
      <c r="C155" s="169">
        <f>C153+C154</f>
        <v>0</v>
      </c>
      <c r="D155" s="169">
        <f>D153+D154</f>
        <v>0</v>
      </c>
      <c r="E155" s="176"/>
      <c r="F155" s="170"/>
      <c r="G155" s="170"/>
      <c r="H155" s="170"/>
      <c r="I155" s="170"/>
      <c r="J155" s="170"/>
      <c r="K155" s="173">
        <f>SUM(K140:K151)</f>
        <v>0</v>
      </c>
      <c r="L155" s="173">
        <f t="shared" ref="L155:N155" si="20">SUM(L140:L151)</f>
        <v>0</v>
      </c>
      <c r="M155" s="173">
        <f t="shared" si="20"/>
        <v>0</v>
      </c>
      <c r="N155" s="174">
        <f t="shared" si="20"/>
        <v>0</v>
      </c>
    </row>
    <row r="156" spans="2:14">
      <c r="B156" s="156" t="s">
        <v>143</v>
      </c>
      <c r="C156" s="176" t="e">
        <f>+AVERAGE(C140:C151)</f>
        <v>#DIV/0!</v>
      </c>
      <c r="D156" s="176" t="e">
        <f>+AVERAGE(D140:D151)</f>
        <v>#DIV/0!</v>
      </c>
      <c r="E156" s="170" t="e">
        <f>AVERAGE(F140:H151)</f>
        <v>#DIV/0!</v>
      </c>
      <c r="F156" s="170"/>
      <c r="G156" s="170"/>
      <c r="H156" s="170"/>
      <c r="I156" s="170"/>
      <c r="J156" s="170"/>
      <c r="K156" s="170"/>
      <c r="L156" s="170"/>
      <c r="M156" s="170"/>
      <c r="N156" s="177"/>
    </row>
    <row r="157" spans="2:14" ht="15.75" thickBot="1">
      <c r="B157" s="926" t="s">
        <v>349</v>
      </c>
      <c r="C157" s="927"/>
      <c r="D157" s="178"/>
      <c r="E157" s="928" t="s">
        <v>368</v>
      </c>
      <c r="F157" s="929"/>
      <c r="G157" s="930"/>
      <c r="H157" s="179" t="e">
        <f>+D157/J136</f>
        <v>#DIV/0!</v>
      </c>
      <c r="I157" s="179"/>
      <c r="J157" s="179"/>
      <c r="K157" s="179"/>
      <c r="L157" s="179"/>
      <c r="M157" s="179"/>
      <c r="N157" s="180"/>
    </row>
  </sheetData>
  <mergeCells count="157">
    <mergeCell ref="C17:D17"/>
    <mergeCell ref="B22:C22"/>
    <mergeCell ref="E22:G22"/>
    <mergeCell ref="B24:D24"/>
    <mergeCell ref="E24:N24"/>
    <mergeCell ref="B25:D25"/>
    <mergeCell ref="E25:N25"/>
    <mergeCell ref="B2:D2"/>
    <mergeCell ref="M2:N2"/>
    <mergeCell ref="C3:D3"/>
    <mergeCell ref="E3:H3"/>
    <mergeCell ref="I3:I4"/>
    <mergeCell ref="J3:J4"/>
    <mergeCell ref="K3:L3"/>
    <mergeCell ref="M3:M4"/>
    <mergeCell ref="N3:N4"/>
    <mergeCell ref="B28:C28"/>
    <mergeCell ref="D28:G28"/>
    <mergeCell ref="B29:D29"/>
    <mergeCell ref="E29:H29"/>
    <mergeCell ref="I29:N29"/>
    <mergeCell ref="B26:C26"/>
    <mergeCell ref="D26:G26"/>
    <mergeCell ref="B27:C27"/>
    <mergeCell ref="D27:G27"/>
    <mergeCell ref="H26:J26"/>
    <mergeCell ref="H27:J27"/>
    <mergeCell ref="H28:J28"/>
    <mergeCell ref="K26:N26"/>
    <mergeCell ref="K27:N27"/>
    <mergeCell ref="K28:N28"/>
    <mergeCell ref="N30:N31"/>
    <mergeCell ref="C44:D44"/>
    <mergeCell ref="B49:C49"/>
    <mergeCell ref="E49:G49"/>
    <mergeCell ref="B51:D51"/>
    <mergeCell ref="E51:N51"/>
    <mergeCell ref="C30:D30"/>
    <mergeCell ref="E30:H30"/>
    <mergeCell ref="I30:I31"/>
    <mergeCell ref="J30:J31"/>
    <mergeCell ref="K30:L30"/>
    <mergeCell ref="M30:M31"/>
    <mergeCell ref="B54:C54"/>
    <mergeCell ref="D54:G54"/>
    <mergeCell ref="H54:I54"/>
    <mergeCell ref="J54:N54"/>
    <mergeCell ref="B55:C55"/>
    <mergeCell ref="D55:G55"/>
    <mergeCell ref="H55:I55"/>
    <mergeCell ref="J55:N55"/>
    <mergeCell ref="B52:D52"/>
    <mergeCell ref="E52:N52"/>
    <mergeCell ref="B53:C53"/>
    <mergeCell ref="D53:G53"/>
    <mergeCell ref="H53:I53"/>
    <mergeCell ref="J53:N53"/>
    <mergeCell ref="C71:D71"/>
    <mergeCell ref="B76:C76"/>
    <mergeCell ref="E76:G76"/>
    <mergeCell ref="B78:D78"/>
    <mergeCell ref="E78:N78"/>
    <mergeCell ref="B79:D79"/>
    <mergeCell ref="E79:N79"/>
    <mergeCell ref="B56:D56"/>
    <mergeCell ref="E56:H56"/>
    <mergeCell ref="I56:N56"/>
    <mergeCell ref="C57:D57"/>
    <mergeCell ref="E57:H57"/>
    <mergeCell ref="I57:I58"/>
    <mergeCell ref="J57:J58"/>
    <mergeCell ref="K57:L57"/>
    <mergeCell ref="M57:M58"/>
    <mergeCell ref="N57:N58"/>
    <mergeCell ref="B82:C82"/>
    <mergeCell ref="D82:G82"/>
    <mergeCell ref="H82:I82"/>
    <mergeCell ref="J82:N82"/>
    <mergeCell ref="B83:D83"/>
    <mergeCell ref="E83:H83"/>
    <mergeCell ref="I83:N83"/>
    <mergeCell ref="B80:C80"/>
    <mergeCell ref="D80:G80"/>
    <mergeCell ref="H80:I80"/>
    <mergeCell ref="J80:N80"/>
    <mergeCell ref="B81:C81"/>
    <mergeCell ref="D81:G81"/>
    <mergeCell ref="H81:I81"/>
    <mergeCell ref="J81:N81"/>
    <mergeCell ref="N84:N85"/>
    <mergeCell ref="C98:D98"/>
    <mergeCell ref="B103:C103"/>
    <mergeCell ref="E103:G103"/>
    <mergeCell ref="B105:D105"/>
    <mergeCell ref="E105:N105"/>
    <mergeCell ref="C84:D84"/>
    <mergeCell ref="E84:H84"/>
    <mergeCell ref="I84:I85"/>
    <mergeCell ref="J84:J85"/>
    <mergeCell ref="K84:L84"/>
    <mergeCell ref="M84:M85"/>
    <mergeCell ref="B108:C108"/>
    <mergeCell ref="D108:G108"/>
    <mergeCell ref="H108:I108"/>
    <mergeCell ref="J108:N108"/>
    <mergeCell ref="B109:C109"/>
    <mergeCell ref="D109:G109"/>
    <mergeCell ref="H109:I109"/>
    <mergeCell ref="J109:N109"/>
    <mergeCell ref="B106:D106"/>
    <mergeCell ref="E106:N106"/>
    <mergeCell ref="B107:C107"/>
    <mergeCell ref="D107:G107"/>
    <mergeCell ref="H107:I107"/>
    <mergeCell ref="J107:N107"/>
    <mergeCell ref="C125:D125"/>
    <mergeCell ref="B130:C130"/>
    <mergeCell ref="E130:G130"/>
    <mergeCell ref="B132:D132"/>
    <mergeCell ref="E132:N132"/>
    <mergeCell ref="B133:D133"/>
    <mergeCell ref="E133:N133"/>
    <mergeCell ref="B110:D110"/>
    <mergeCell ref="E110:H110"/>
    <mergeCell ref="I110:N110"/>
    <mergeCell ref="C111:D111"/>
    <mergeCell ref="E111:H111"/>
    <mergeCell ref="I111:I112"/>
    <mergeCell ref="J111:J112"/>
    <mergeCell ref="K111:L111"/>
    <mergeCell ref="M111:M112"/>
    <mergeCell ref="N111:N112"/>
    <mergeCell ref="B136:C136"/>
    <mergeCell ref="D136:G136"/>
    <mergeCell ref="H136:I136"/>
    <mergeCell ref="J136:N136"/>
    <mergeCell ref="B137:D137"/>
    <mergeCell ref="E137:H137"/>
    <mergeCell ref="I137:N137"/>
    <mergeCell ref="B134:C134"/>
    <mergeCell ref="D134:G134"/>
    <mergeCell ref="H134:I134"/>
    <mergeCell ref="J134:N134"/>
    <mergeCell ref="B135:C135"/>
    <mergeCell ref="D135:G135"/>
    <mergeCell ref="H135:I135"/>
    <mergeCell ref="J135:N135"/>
    <mergeCell ref="N138:N139"/>
    <mergeCell ref="C152:D152"/>
    <mergeCell ref="B157:C157"/>
    <mergeCell ref="E157:G157"/>
    <mergeCell ref="C138:D138"/>
    <mergeCell ref="E138:H138"/>
    <mergeCell ref="I138:I139"/>
    <mergeCell ref="J138:J139"/>
    <mergeCell ref="K138:L138"/>
    <mergeCell ref="M138:M1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4"/>
  <sheetViews>
    <sheetView workbookViewId="0">
      <selection sqref="A1:F1"/>
    </sheetView>
  </sheetViews>
  <sheetFormatPr defaultColWidth="10.28515625" defaultRowHeight="13.5"/>
  <cols>
    <col min="1" max="1" width="30.7109375" style="45" customWidth="1"/>
    <col min="2" max="4" width="11" style="45" customWidth="1"/>
    <col min="5" max="5" width="9.28515625" style="45" customWidth="1"/>
    <col min="6" max="6" width="14.42578125" style="45" customWidth="1"/>
    <col min="7" max="8" width="10.28515625" style="45"/>
    <col min="9" max="9" width="12.42578125" style="45" bestFit="1" customWidth="1"/>
    <col min="10" max="16384" width="10.28515625" style="45"/>
  </cols>
  <sheetData>
    <row r="1" spans="1:6" ht="15">
      <c r="A1" s="983" t="s">
        <v>163</v>
      </c>
      <c r="B1" s="984"/>
      <c r="C1" s="984"/>
      <c r="D1" s="984"/>
      <c r="E1" s="984"/>
      <c r="F1" s="985"/>
    </row>
    <row r="2" spans="1:6" ht="30">
      <c r="A2" s="46">
        <f>'Business Profile'!D4</f>
        <v>0</v>
      </c>
      <c r="B2" s="573">
        <f>'Financial Statement'!J6</f>
        <v>0</v>
      </c>
      <c r="C2" s="573" t="str">
        <f>'Financial Statement'!I6</f>
        <v>-</v>
      </c>
      <c r="D2" s="48" t="s">
        <v>143</v>
      </c>
      <c r="E2" s="49" t="s">
        <v>144</v>
      </c>
      <c r="F2" s="47" t="s">
        <v>145</v>
      </c>
    </row>
    <row r="3" spans="1:6" ht="15">
      <c r="A3" s="50" t="s">
        <v>146</v>
      </c>
      <c r="B3" s="51">
        <f>'Financial Statement'!J85</f>
        <v>0</v>
      </c>
      <c r="C3" s="51">
        <f>'Financial Statement'!I85</f>
        <v>0</v>
      </c>
      <c r="D3" s="52">
        <f>AVERAGE(B3:C3)</f>
        <v>0</v>
      </c>
      <c r="E3" s="53">
        <v>1</v>
      </c>
      <c r="F3" s="52">
        <f>B3</f>
        <v>0</v>
      </c>
    </row>
    <row r="4" spans="1:6" ht="15">
      <c r="A4" s="50" t="s">
        <v>43</v>
      </c>
      <c r="B4" s="51">
        <f>'Financial Statement'!J58</f>
        <v>0</v>
      </c>
      <c r="C4" s="51">
        <f>'Financial Statement'!I58</f>
        <v>0</v>
      </c>
      <c r="D4" s="52">
        <f t="shared" ref="D4:D7" si="0">AVERAGE(B4:C4)</f>
        <v>0</v>
      </c>
      <c r="E4" s="53">
        <v>1</v>
      </c>
      <c r="F4" s="52">
        <f t="shared" ref="F4:F7" si="1">B4</f>
        <v>0</v>
      </c>
    </row>
    <row r="5" spans="1:6" ht="15">
      <c r="A5" s="50" t="s">
        <v>147</v>
      </c>
      <c r="B5" s="51">
        <f>SUM('Financial Statement'!J69:J72)</f>
        <v>0</v>
      </c>
      <c r="C5" s="51">
        <f>SUM('Financial Statement'!I69:I72)</f>
        <v>0</v>
      </c>
      <c r="D5" s="52">
        <f t="shared" si="0"/>
        <v>0</v>
      </c>
      <c r="E5" s="53">
        <v>1</v>
      </c>
      <c r="F5" s="52">
        <f t="shared" si="1"/>
        <v>0</v>
      </c>
    </row>
    <row r="6" spans="1:6" ht="15">
      <c r="A6" s="50" t="s">
        <v>148</v>
      </c>
      <c r="B6" s="51">
        <f>'Financial Statement'!J50</f>
        <v>0</v>
      </c>
      <c r="C6" s="51">
        <f>'Financial Statement'!I50</f>
        <v>0</v>
      </c>
      <c r="D6" s="52">
        <f t="shared" si="0"/>
        <v>0</v>
      </c>
      <c r="E6" s="53">
        <v>1</v>
      </c>
      <c r="F6" s="52">
        <f t="shared" si="1"/>
        <v>0</v>
      </c>
    </row>
    <row r="7" spans="1:6" ht="15">
      <c r="A7" s="50" t="s">
        <v>176</v>
      </c>
      <c r="B7" s="51">
        <f>-'Financial Statement'!J87</f>
        <v>0</v>
      </c>
      <c r="C7" s="51">
        <f>-'Financial Statement'!I87</f>
        <v>0</v>
      </c>
      <c r="D7" s="52">
        <f t="shared" si="0"/>
        <v>0</v>
      </c>
      <c r="E7" s="53">
        <v>1</v>
      </c>
      <c r="F7" s="52">
        <f t="shared" si="1"/>
        <v>0</v>
      </c>
    </row>
    <row r="8" spans="1:6" ht="15">
      <c r="A8" s="986" t="s">
        <v>149</v>
      </c>
      <c r="B8" s="987"/>
      <c r="C8" s="987"/>
      <c r="D8" s="987"/>
      <c r="E8" s="988"/>
      <c r="F8" s="54">
        <f>SUM(F3:F7)</f>
        <v>0</v>
      </c>
    </row>
    <row r="9" spans="1:6" ht="15">
      <c r="A9" s="55" t="s">
        <v>150</v>
      </c>
      <c r="B9" s="980"/>
      <c r="C9" s="980"/>
      <c r="D9" s="980"/>
      <c r="E9" s="980"/>
      <c r="F9" s="56">
        <f>F8/12</f>
        <v>0</v>
      </c>
    </row>
    <row r="10" spans="1:6" ht="15">
      <c r="A10" s="55" t="s">
        <v>151</v>
      </c>
      <c r="B10" s="980"/>
      <c r="C10" s="980"/>
      <c r="D10" s="980"/>
      <c r="E10" s="980"/>
      <c r="F10" s="57">
        <v>0</v>
      </c>
    </row>
    <row r="11" spans="1:6" ht="15">
      <c r="A11" s="55" t="s">
        <v>152</v>
      </c>
      <c r="B11" s="980"/>
      <c r="C11" s="980"/>
      <c r="D11" s="980"/>
      <c r="E11" s="980"/>
      <c r="F11" s="58">
        <v>0</v>
      </c>
    </row>
    <row r="12" spans="1:6" ht="15">
      <c r="A12" s="59" t="s">
        <v>153</v>
      </c>
      <c r="B12" s="980"/>
      <c r="C12" s="980"/>
      <c r="D12" s="980"/>
      <c r="E12" s="980"/>
      <c r="F12" s="60">
        <v>1.25</v>
      </c>
    </row>
    <row r="13" spans="1:6" ht="15">
      <c r="A13" s="55" t="s">
        <v>154</v>
      </c>
      <c r="B13" s="989"/>
      <c r="C13" s="989"/>
      <c r="D13" s="989"/>
      <c r="E13" s="989"/>
      <c r="F13" s="52">
        <f>F9*F12-F10</f>
        <v>0</v>
      </c>
    </row>
    <row r="14" spans="1:6" ht="15">
      <c r="A14" s="55" t="s">
        <v>155</v>
      </c>
      <c r="B14" s="980"/>
      <c r="C14" s="980"/>
      <c r="D14" s="980"/>
      <c r="E14" s="980"/>
      <c r="F14" s="57">
        <v>36</v>
      </c>
    </row>
    <row r="15" spans="1:6" ht="15">
      <c r="A15" s="55" t="s">
        <v>156</v>
      </c>
      <c r="B15" s="980"/>
      <c r="C15" s="980"/>
      <c r="D15" s="980"/>
      <c r="E15" s="980"/>
      <c r="F15" s="61">
        <v>0.19</v>
      </c>
    </row>
    <row r="16" spans="1:6" ht="15">
      <c r="A16" s="55" t="s">
        <v>157</v>
      </c>
      <c r="B16" s="980"/>
      <c r="C16" s="980"/>
      <c r="D16" s="980"/>
      <c r="E16" s="980"/>
      <c r="F16" s="62">
        <f>PMT(F15/12,F14,-100000)</f>
        <v>3665.6020023572505</v>
      </c>
    </row>
    <row r="17" spans="1:6" ht="15">
      <c r="A17" s="55" t="s">
        <v>158</v>
      </c>
      <c r="B17" s="980"/>
      <c r="C17" s="980"/>
      <c r="D17" s="980"/>
      <c r="E17" s="980"/>
      <c r="F17" s="63">
        <f>F13/F16</f>
        <v>0</v>
      </c>
    </row>
    <row r="18" spans="1:6" ht="15">
      <c r="A18" s="982" t="s">
        <v>159</v>
      </c>
      <c r="B18" s="982"/>
      <c r="C18" s="982"/>
      <c r="D18" s="982"/>
      <c r="E18" s="982"/>
      <c r="F18" s="982"/>
    </row>
    <row r="19" spans="1:6" ht="15">
      <c r="A19" s="55" t="s">
        <v>155</v>
      </c>
      <c r="B19" s="980"/>
      <c r="C19" s="980"/>
      <c r="D19" s="980"/>
      <c r="E19" s="980"/>
      <c r="F19" s="52">
        <v>36</v>
      </c>
    </row>
    <row r="20" spans="1:6" ht="15">
      <c r="A20" s="55" t="s">
        <v>156</v>
      </c>
      <c r="B20" s="980"/>
      <c r="C20" s="980"/>
      <c r="D20" s="980"/>
      <c r="E20" s="980"/>
      <c r="F20" s="60">
        <v>0.19</v>
      </c>
    </row>
    <row r="21" spans="1:6" ht="15">
      <c r="A21" s="55" t="s">
        <v>160</v>
      </c>
      <c r="B21" s="980"/>
      <c r="C21" s="980"/>
      <c r="D21" s="980"/>
      <c r="E21" s="980"/>
      <c r="F21" s="64">
        <v>30</v>
      </c>
    </row>
    <row r="22" spans="1:6" ht="15">
      <c r="A22" s="55" t="s">
        <v>39</v>
      </c>
      <c r="B22" s="980"/>
      <c r="C22" s="980"/>
      <c r="D22" s="980"/>
      <c r="E22" s="980"/>
      <c r="F22" s="52">
        <f>F21*F16</f>
        <v>109968.06007071752</v>
      </c>
    </row>
    <row r="23" spans="1:6" ht="15">
      <c r="A23" s="65" t="s">
        <v>161</v>
      </c>
      <c r="B23" s="981"/>
      <c r="C23" s="981"/>
      <c r="D23" s="981"/>
      <c r="E23" s="981"/>
      <c r="F23" s="66" t="e">
        <f>(F22+F10)/F9</f>
        <v>#DIV/0!</v>
      </c>
    </row>
    <row r="24" spans="1:6" ht="15">
      <c r="A24" s="67" t="s">
        <v>162</v>
      </c>
      <c r="B24" s="68"/>
      <c r="C24" s="69"/>
      <c r="D24" s="69"/>
      <c r="E24" s="70"/>
      <c r="F24" s="71">
        <f>F9/(F10+F22)</f>
        <v>0</v>
      </c>
    </row>
  </sheetData>
  <mergeCells count="17">
    <mergeCell ref="A18:F18"/>
    <mergeCell ref="A1:F1"/>
    <mergeCell ref="A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9:E19"/>
    <mergeCell ref="B20:E20"/>
    <mergeCell ref="B21:E21"/>
    <mergeCell ref="B22:E22"/>
    <mergeCell ref="B23:E23"/>
  </mergeCells>
  <pageMargins left="0.69930555555555596" right="0.69930555555555596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9"/>
  <sheetViews>
    <sheetView workbookViewId="0">
      <selection sqref="A1:C1"/>
    </sheetView>
  </sheetViews>
  <sheetFormatPr defaultRowHeight="14.25"/>
  <cols>
    <col min="1" max="1" width="42" style="72" bestFit="1" customWidth="1"/>
    <col min="2" max="2" width="10.5703125" style="72" bestFit="1" customWidth="1"/>
    <col min="3" max="3" width="12.140625" style="72" bestFit="1" customWidth="1"/>
    <col min="4" max="16384" width="9.140625" style="72"/>
  </cols>
  <sheetData>
    <row r="1" spans="1:3" ht="15">
      <c r="A1" s="992" t="s">
        <v>164</v>
      </c>
      <c r="B1" s="993"/>
      <c r="C1" s="994"/>
    </row>
    <row r="2" spans="1:3" ht="15">
      <c r="A2" s="73" t="s">
        <v>165</v>
      </c>
      <c r="B2" s="74" t="s">
        <v>166</v>
      </c>
      <c r="C2" s="74" t="s">
        <v>167</v>
      </c>
    </row>
    <row r="3" spans="1:3" ht="15">
      <c r="A3" s="75" t="s">
        <v>313</v>
      </c>
      <c r="B3" s="76">
        <f>ABB!H17*100000</f>
        <v>0</v>
      </c>
      <c r="C3" s="76">
        <f>ABB!H17*100000</f>
        <v>0</v>
      </c>
    </row>
    <row r="4" spans="1:3" ht="15">
      <c r="A4" s="75" t="s">
        <v>168</v>
      </c>
      <c r="B4" s="77">
        <v>0.2</v>
      </c>
      <c r="C4" s="77">
        <v>0.2</v>
      </c>
    </row>
    <row r="5" spans="1:3" ht="15">
      <c r="A5" s="78" t="s">
        <v>169</v>
      </c>
      <c r="B5" s="79">
        <f>B4*B3</f>
        <v>0</v>
      </c>
      <c r="C5" s="79">
        <f>C4*C3</f>
        <v>0</v>
      </c>
    </row>
    <row r="6" spans="1:3" ht="15">
      <c r="A6" s="78" t="s">
        <v>170</v>
      </c>
      <c r="B6" s="80">
        <v>0</v>
      </c>
      <c r="C6" s="81">
        <v>0</v>
      </c>
    </row>
    <row r="7" spans="1:3" ht="15">
      <c r="A7" s="78" t="s">
        <v>171</v>
      </c>
      <c r="B7" s="82">
        <v>0</v>
      </c>
      <c r="C7" s="80"/>
    </row>
    <row r="8" spans="1:3" ht="15">
      <c r="A8" s="83" t="s">
        <v>172</v>
      </c>
      <c r="B8" s="84">
        <f>B5-B6</f>
        <v>0</v>
      </c>
      <c r="C8" s="84">
        <f>C5-C6</f>
        <v>0</v>
      </c>
    </row>
    <row r="9" spans="1:3" ht="15">
      <c r="A9" s="78" t="s">
        <v>155</v>
      </c>
      <c r="B9" s="85">
        <v>36</v>
      </c>
      <c r="C9" s="86">
        <v>36</v>
      </c>
    </row>
    <row r="10" spans="1:3" ht="15">
      <c r="A10" s="78" t="s">
        <v>156</v>
      </c>
      <c r="B10" s="87">
        <v>0.19</v>
      </c>
      <c r="C10" s="88">
        <v>0.19</v>
      </c>
    </row>
    <row r="11" spans="1:3" ht="15">
      <c r="A11" s="78" t="s">
        <v>157</v>
      </c>
      <c r="B11" s="89">
        <f>PMT(B10/12,B9,-100000)</f>
        <v>3665.6020023572505</v>
      </c>
      <c r="C11" s="89">
        <f>PMT(C10/12,C9,-100000)</f>
        <v>3665.6020023572505</v>
      </c>
    </row>
    <row r="12" spans="1:3" ht="15">
      <c r="A12" s="78" t="s">
        <v>173</v>
      </c>
      <c r="B12" s="90">
        <f>B8/B11</f>
        <v>0</v>
      </c>
      <c r="C12" s="90">
        <f>C8/C11</f>
        <v>0</v>
      </c>
    </row>
    <row r="13" spans="1:3" ht="15">
      <c r="A13" s="91" t="s">
        <v>174</v>
      </c>
      <c r="B13" s="92">
        <f>B12-B7</f>
        <v>0</v>
      </c>
      <c r="C13" s="93"/>
    </row>
    <row r="14" spans="1:3" ht="15">
      <c r="A14" s="94" t="s">
        <v>175</v>
      </c>
      <c r="B14" s="995">
        <f>MIN(C12,B13)</f>
        <v>0</v>
      </c>
      <c r="C14" s="995"/>
    </row>
    <row r="15" spans="1:3" ht="15">
      <c r="A15" s="996" t="s">
        <v>159</v>
      </c>
      <c r="B15" s="997"/>
      <c r="C15" s="998"/>
    </row>
    <row r="16" spans="1:3" ht="15">
      <c r="A16" s="78" t="s">
        <v>155</v>
      </c>
      <c r="B16" s="999">
        <v>36</v>
      </c>
      <c r="C16" s="1000"/>
    </row>
    <row r="17" spans="1:3" ht="15">
      <c r="A17" s="78" t="s">
        <v>156</v>
      </c>
      <c r="B17" s="1001">
        <v>0.19</v>
      </c>
      <c r="C17" s="1002"/>
    </row>
    <row r="18" spans="1:3" ht="15">
      <c r="A18" s="78" t="s">
        <v>160</v>
      </c>
      <c r="B18" s="1003">
        <v>20</v>
      </c>
      <c r="C18" s="1004"/>
    </row>
    <row r="19" spans="1:3" ht="15">
      <c r="A19" s="78" t="s">
        <v>39</v>
      </c>
      <c r="B19" s="990">
        <f>+B18*B11</f>
        <v>73312.040047145012</v>
      </c>
      <c r="C19" s="991"/>
    </row>
  </sheetData>
  <mergeCells count="7">
    <mergeCell ref="B19:C19"/>
    <mergeCell ref="A1:C1"/>
    <mergeCell ref="B14:C14"/>
    <mergeCell ref="A15:C15"/>
    <mergeCell ref="B16:C16"/>
    <mergeCell ref="B17:C17"/>
    <mergeCell ref="B18:C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2:C20"/>
  <sheetViews>
    <sheetView zoomScale="96" zoomScaleNormal="96" workbookViewId="0">
      <selection activeCell="A10" sqref="A10"/>
    </sheetView>
  </sheetViews>
  <sheetFormatPr defaultRowHeight="15"/>
  <cols>
    <col min="1" max="1" width="16.7109375" bestFit="1" customWidth="1"/>
    <col min="2" max="2" width="10.7109375" customWidth="1"/>
  </cols>
  <sheetData>
    <row r="2" spans="1:3">
      <c r="A2" s="150" t="s">
        <v>306</v>
      </c>
      <c r="B2" s="255"/>
      <c r="C2" s="144"/>
    </row>
    <row r="3" spans="1:3">
      <c r="A3" s="151" t="s">
        <v>307</v>
      </c>
      <c r="B3" s="256"/>
      <c r="C3" s="144"/>
    </row>
    <row r="4" spans="1:3">
      <c r="A4" s="151" t="s">
        <v>308</v>
      </c>
      <c r="B4" s="256"/>
      <c r="C4" s="144"/>
    </row>
    <row r="5" spans="1:3">
      <c r="A5" s="151" t="s">
        <v>309</v>
      </c>
      <c r="B5" s="257"/>
      <c r="C5" s="144"/>
    </row>
    <row r="6" spans="1:3">
      <c r="A6" s="152" t="s">
        <v>39</v>
      </c>
      <c r="B6" s="257"/>
      <c r="C6" s="144"/>
    </row>
    <row r="7" spans="1:3">
      <c r="A7" s="152" t="s">
        <v>326</v>
      </c>
      <c r="B7" s="256"/>
      <c r="C7" s="144"/>
    </row>
    <row r="8" spans="1:3" ht="30">
      <c r="A8" s="145" t="s">
        <v>310</v>
      </c>
      <c r="B8" s="146" t="s">
        <v>311</v>
      </c>
      <c r="C8" s="144"/>
    </row>
    <row r="9" spans="1:3">
      <c r="A9" s="147">
        <f>MAX('Banking - Current'!B5,'Banking - CC'!B5,'Banking - Savings'!B5)</f>
        <v>43678</v>
      </c>
      <c r="B9" s="148"/>
      <c r="C9" s="144"/>
    </row>
    <row r="10" spans="1:3">
      <c r="A10" s="147">
        <f>EDATE(A9,-1)</f>
        <v>43647</v>
      </c>
      <c r="B10" s="148"/>
      <c r="C10" s="144"/>
    </row>
    <row r="11" spans="1:3">
      <c r="A11" s="147">
        <f t="shared" ref="A11:A20" si="0">EDATE(A10,-1)</f>
        <v>43617</v>
      </c>
      <c r="B11" s="149"/>
      <c r="C11" s="144"/>
    </row>
    <row r="12" spans="1:3">
      <c r="A12" s="147">
        <f t="shared" si="0"/>
        <v>43586</v>
      </c>
      <c r="B12" s="149"/>
      <c r="C12" s="144"/>
    </row>
    <row r="13" spans="1:3">
      <c r="A13" s="147">
        <f t="shared" si="0"/>
        <v>43556</v>
      </c>
      <c r="B13" s="149"/>
      <c r="C13" s="144"/>
    </row>
    <row r="14" spans="1:3">
      <c r="A14" s="147">
        <f t="shared" si="0"/>
        <v>43525</v>
      </c>
      <c r="B14" s="149"/>
      <c r="C14" s="144"/>
    </row>
    <row r="15" spans="1:3">
      <c r="A15" s="147">
        <f t="shared" si="0"/>
        <v>43497</v>
      </c>
      <c r="B15" s="149"/>
      <c r="C15" s="144"/>
    </row>
    <row r="16" spans="1:3">
      <c r="A16" s="147">
        <f t="shared" si="0"/>
        <v>43466</v>
      </c>
      <c r="B16" s="149"/>
    </row>
    <row r="17" spans="1:2">
      <c r="A17" s="147">
        <f t="shared" si="0"/>
        <v>43435</v>
      </c>
      <c r="B17" s="149"/>
    </row>
    <row r="18" spans="1:2">
      <c r="A18" s="147">
        <f t="shared" si="0"/>
        <v>43405</v>
      </c>
      <c r="B18" s="149"/>
    </row>
    <row r="19" spans="1:2">
      <c r="A19" s="147">
        <f t="shared" si="0"/>
        <v>43374</v>
      </c>
      <c r="B19" s="149"/>
    </row>
    <row r="20" spans="1:2">
      <c r="A20" s="147">
        <f t="shared" si="0"/>
        <v>43344</v>
      </c>
      <c r="B20" s="149"/>
    </row>
  </sheetData>
  <phoneticPr fontId="4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02D2-CE69-4B89-8DCD-43D8A90888EF}">
  <sheetPr codeName="Sheet12">
    <tabColor theme="3" tint="-0.499984740745262"/>
  </sheetPr>
  <dimension ref="A1:BD30"/>
  <sheetViews>
    <sheetView zoomScale="90" zoomScaleNormal="90" workbookViewId="0"/>
  </sheetViews>
  <sheetFormatPr defaultRowHeight="12.75" outlineLevelRow="1"/>
  <cols>
    <col min="1" max="1" width="1.7109375" style="1" customWidth="1"/>
    <col min="2" max="2" width="4.5703125" style="2" customWidth="1"/>
    <col min="3" max="3" width="22.5703125" style="2" customWidth="1"/>
    <col min="4" max="4" width="20.7109375" style="2" customWidth="1"/>
    <col min="5" max="5" width="14.140625" style="2" customWidth="1"/>
    <col min="6" max="7" width="11.7109375" style="2" customWidth="1"/>
    <col min="8" max="8" width="11.140625" style="2" customWidth="1"/>
    <col min="9" max="9" width="14.140625" style="2" customWidth="1"/>
    <col min="10" max="11" width="7.7109375" style="2" customWidth="1"/>
    <col min="12" max="12" width="4" style="2" customWidth="1"/>
    <col min="13" max="13" width="9.7109375" style="2" customWidth="1"/>
    <col min="14" max="14" width="12" style="2" customWidth="1"/>
    <col min="15" max="15" width="5.7109375" style="2" customWidth="1"/>
    <col min="16" max="16" width="7.28515625" style="2" customWidth="1"/>
    <col min="17" max="17" width="9.7109375" style="2" customWidth="1"/>
    <col min="18" max="18" width="13.7109375" style="2" customWidth="1"/>
    <col min="19" max="19" width="5.140625" style="2" customWidth="1"/>
    <col min="20" max="20" width="9.7109375" style="2" customWidth="1"/>
    <col min="21" max="21" width="12.5703125" style="2" customWidth="1"/>
    <col min="22" max="22" width="5.140625" style="2" customWidth="1"/>
    <col min="23" max="23" width="9.7109375" style="2" customWidth="1"/>
    <col min="24" max="24" width="12.7109375" style="2" customWidth="1"/>
    <col min="25" max="25" width="5.140625" style="2" customWidth="1"/>
    <col min="26" max="26" width="9.7109375" style="2" customWidth="1"/>
    <col min="27" max="27" width="12.7109375" style="2" customWidth="1"/>
    <col min="28" max="28" width="5.140625" style="2" customWidth="1"/>
    <col min="29" max="29" width="9.7109375" style="2" customWidth="1"/>
    <col min="30" max="30" width="12.7109375" style="2" customWidth="1"/>
    <col min="31" max="31" width="5.140625" style="2" customWidth="1"/>
    <col min="32" max="32" width="9.7109375" style="2" customWidth="1"/>
    <col min="33" max="33" width="12.7109375" style="2" customWidth="1"/>
    <col min="34" max="34" width="5.140625" style="2" customWidth="1"/>
    <col min="35" max="35" width="9.7109375" style="2" customWidth="1"/>
    <col min="36" max="36" width="12.7109375" style="2" customWidth="1"/>
    <col min="37" max="37" width="5.140625" style="2" customWidth="1"/>
    <col min="38" max="38" width="9.7109375" style="2" customWidth="1"/>
    <col min="39" max="39" width="12.7109375" style="2" customWidth="1"/>
    <col min="40" max="40" width="5.140625" style="2" customWidth="1"/>
    <col min="41" max="41" width="9.7109375" style="2" customWidth="1"/>
    <col min="42" max="42" width="12.7109375" style="2" customWidth="1"/>
    <col min="43" max="43" width="5.140625" style="2" customWidth="1"/>
    <col min="44" max="44" width="9.7109375" style="2" customWidth="1"/>
    <col min="45" max="45" width="12.7109375" style="2" customWidth="1"/>
    <col min="46" max="46" width="5.140625" style="2" customWidth="1"/>
    <col min="47" max="47" width="9.7109375" style="2" customWidth="1"/>
    <col min="48" max="48" width="12.7109375" style="2" customWidth="1"/>
    <col min="49" max="49" width="5.140625" style="2" customWidth="1"/>
    <col min="50" max="50" width="9.7109375" style="2" customWidth="1"/>
    <col min="51" max="51" width="12.7109375" style="2" customWidth="1"/>
    <col min="52" max="52" width="5.140625" style="2" customWidth="1"/>
    <col min="53" max="53" width="9.7109375" style="2" customWidth="1"/>
    <col min="54" max="54" width="12.7109375" style="2" customWidth="1"/>
    <col min="55" max="55" width="37.7109375" style="2" customWidth="1"/>
    <col min="56" max="56" width="9.140625" style="2"/>
    <col min="57" max="16384" width="9.140625" style="3"/>
  </cols>
  <sheetData>
    <row r="1" spans="1:56" ht="13.5" thickBot="1">
      <c r="A1" s="1">
        <v>130</v>
      </c>
    </row>
    <row r="2" spans="1:56" ht="18" outlineLevel="1" thickBot="1">
      <c r="B2" s="1005" t="s">
        <v>133</v>
      </c>
      <c r="C2" s="1006"/>
      <c r="D2" s="1006"/>
      <c r="E2" s="1006"/>
      <c r="F2" s="1006"/>
      <c r="G2" s="1006"/>
      <c r="H2" s="1006"/>
      <c r="I2" s="1006"/>
      <c r="J2" s="1006"/>
      <c r="K2" s="1006"/>
      <c r="L2" s="1006"/>
      <c r="M2" s="1006"/>
      <c r="N2" s="1006"/>
      <c r="O2" s="1006"/>
      <c r="P2" s="1006"/>
      <c r="Q2" s="1006"/>
      <c r="R2" s="1006"/>
      <c r="S2" s="1006"/>
      <c r="T2" s="1006"/>
      <c r="U2" s="1006"/>
      <c r="V2" s="1006"/>
      <c r="W2" s="1006"/>
      <c r="X2" s="1006"/>
      <c r="Y2" s="1006"/>
      <c r="Z2" s="1007"/>
      <c r="BC2" s="3"/>
      <c r="BD2" s="3"/>
    </row>
    <row r="3" spans="1:56" s="5" customFormat="1" outlineLevel="1">
      <c r="A3" s="27"/>
      <c r="B3" s="1008" t="s">
        <v>0</v>
      </c>
      <c r="C3" s="1009"/>
      <c r="D3" s="1009"/>
      <c r="E3" s="1010" t="s">
        <v>124</v>
      </c>
      <c r="F3" s="1010"/>
      <c r="G3" s="1010"/>
      <c r="H3" s="1010" t="s">
        <v>130</v>
      </c>
      <c r="I3" s="1010"/>
      <c r="J3" s="1010"/>
      <c r="K3" s="1010" t="s">
        <v>132</v>
      </c>
      <c r="L3" s="1010"/>
      <c r="M3" s="1010"/>
      <c r="N3" s="1010"/>
      <c r="O3" s="1010" t="s">
        <v>131</v>
      </c>
      <c r="P3" s="1010"/>
      <c r="Q3" s="1010"/>
      <c r="R3" s="1010"/>
      <c r="S3" s="1010" t="s">
        <v>589</v>
      </c>
      <c r="T3" s="1010"/>
      <c r="U3" s="1010"/>
      <c r="V3" s="1010"/>
      <c r="W3" s="1010" t="s">
        <v>590</v>
      </c>
      <c r="X3" s="1010"/>
      <c r="Y3" s="1010"/>
      <c r="Z3" s="1011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6" outlineLevel="1">
      <c r="B4" s="1012" t="s">
        <v>134</v>
      </c>
      <c r="C4" s="1013"/>
      <c r="D4" s="1013"/>
      <c r="E4" s="1014"/>
      <c r="F4" s="1014"/>
      <c r="G4" s="1014"/>
      <c r="H4" s="1014"/>
      <c r="I4" s="1014"/>
      <c r="J4" s="1014"/>
      <c r="K4" s="1014"/>
      <c r="L4" s="1014"/>
      <c r="M4" s="1014"/>
      <c r="N4" s="1014"/>
      <c r="O4" s="1014"/>
      <c r="P4" s="1014"/>
      <c r="Q4" s="1014"/>
      <c r="R4" s="1014"/>
      <c r="S4" s="1014"/>
      <c r="T4" s="1014"/>
      <c r="U4" s="1014"/>
      <c r="V4" s="1014"/>
      <c r="W4" s="1014"/>
      <c r="X4" s="1014"/>
      <c r="Y4" s="1014"/>
      <c r="Z4" s="1015"/>
      <c r="BA4" s="3"/>
      <c r="BB4" s="3"/>
      <c r="BC4" s="3"/>
      <c r="BD4" s="3"/>
    </row>
    <row r="5" spans="1:56" outlineLevel="1">
      <c r="B5" s="1012" t="s">
        <v>61</v>
      </c>
      <c r="C5" s="1013"/>
      <c r="D5" s="1013"/>
      <c r="E5" s="1014"/>
      <c r="F5" s="1014"/>
      <c r="G5" s="1014"/>
      <c r="H5" s="1014"/>
      <c r="I5" s="1014"/>
      <c r="J5" s="1014"/>
      <c r="K5" s="1014"/>
      <c r="L5" s="1014"/>
      <c r="M5" s="1014"/>
      <c r="N5" s="1014"/>
      <c r="O5" s="1014"/>
      <c r="P5" s="1014"/>
      <c r="Q5" s="1014"/>
      <c r="R5" s="1014"/>
      <c r="S5" s="1014"/>
      <c r="T5" s="1014"/>
      <c r="U5" s="1014"/>
      <c r="V5" s="1014"/>
      <c r="W5" s="1014"/>
      <c r="X5" s="1014"/>
      <c r="Y5" s="1014"/>
      <c r="Z5" s="1015"/>
      <c r="BA5" s="3"/>
      <c r="BB5" s="3"/>
      <c r="BC5" s="3"/>
      <c r="BD5" s="3"/>
    </row>
    <row r="6" spans="1:56" outlineLevel="1">
      <c r="B6" s="1012" t="s">
        <v>591</v>
      </c>
      <c r="C6" s="1013"/>
      <c r="D6" s="1013"/>
      <c r="E6" s="1019"/>
      <c r="F6" s="1019"/>
      <c r="G6" s="1019"/>
      <c r="H6" s="1019"/>
      <c r="I6" s="1019"/>
      <c r="J6" s="1019"/>
      <c r="K6" s="1019"/>
      <c r="L6" s="1019"/>
      <c r="M6" s="1019"/>
      <c r="N6" s="1019"/>
      <c r="O6" s="1019"/>
      <c r="P6" s="1019"/>
      <c r="Q6" s="1019"/>
      <c r="R6" s="1019"/>
      <c r="S6" s="1019"/>
      <c r="T6" s="1019"/>
      <c r="U6" s="1019"/>
      <c r="V6" s="1019"/>
      <c r="W6" s="1019"/>
      <c r="X6" s="1019"/>
      <c r="Y6" s="1019"/>
      <c r="Z6" s="1020"/>
      <c r="BA6" s="3"/>
      <c r="BB6" s="3"/>
      <c r="BC6" s="3"/>
      <c r="BD6" s="3"/>
    </row>
    <row r="7" spans="1:56" outlineLevel="1">
      <c r="B7" s="1012" t="s">
        <v>125</v>
      </c>
      <c r="C7" s="1013"/>
      <c r="D7" s="1013"/>
      <c r="E7" s="1014"/>
      <c r="F7" s="1014"/>
      <c r="G7" s="1014"/>
      <c r="H7" s="1014"/>
      <c r="I7" s="1014"/>
      <c r="J7" s="1014"/>
      <c r="K7" s="1014"/>
      <c r="L7" s="1014"/>
      <c r="M7" s="1014"/>
      <c r="N7" s="1014"/>
      <c r="O7" s="1014"/>
      <c r="P7" s="1014"/>
      <c r="Q7" s="1014"/>
      <c r="R7" s="1014"/>
      <c r="S7" s="1014"/>
      <c r="T7" s="1014"/>
      <c r="U7" s="1014"/>
      <c r="V7" s="1014"/>
      <c r="W7" s="1014"/>
      <c r="X7" s="1014"/>
      <c r="Y7" s="1014"/>
      <c r="Z7" s="1015"/>
      <c r="BA7" s="3"/>
      <c r="BB7" s="3"/>
      <c r="BC7" s="3"/>
      <c r="BD7" s="3"/>
    </row>
    <row r="8" spans="1:56" s="572" customFormat="1" ht="15.75" outlineLevel="1">
      <c r="A8" s="570"/>
      <c r="B8" s="1012" t="s">
        <v>126</v>
      </c>
      <c r="C8" s="1013"/>
      <c r="D8" s="1013"/>
      <c r="E8" s="1021"/>
      <c r="F8" s="1021"/>
      <c r="G8" s="1021"/>
      <c r="H8" s="1021"/>
      <c r="I8" s="1021"/>
      <c r="J8" s="1021"/>
      <c r="K8" s="1021"/>
      <c r="L8" s="1021"/>
      <c r="M8" s="1021"/>
      <c r="N8" s="1021"/>
      <c r="O8" s="1021"/>
      <c r="P8" s="1021"/>
      <c r="Q8" s="1021"/>
      <c r="R8" s="1021"/>
      <c r="S8" s="1021"/>
      <c r="T8" s="1021"/>
      <c r="U8" s="1021"/>
      <c r="V8" s="1021"/>
      <c r="W8" s="1021"/>
      <c r="X8" s="1021"/>
      <c r="Y8" s="1021"/>
      <c r="Z8" s="1022"/>
      <c r="AA8" s="571"/>
      <c r="AB8" s="571"/>
      <c r="AC8" s="571"/>
      <c r="AD8" s="571"/>
      <c r="AE8" s="571"/>
      <c r="AF8" s="571"/>
      <c r="AG8" s="571"/>
      <c r="AH8" s="571"/>
      <c r="AI8" s="571"/>
      <c r="AJ8" s="571"/>
      <c r="AK8" s="571"/>
      <c r="AL8" s="571"/>
      <c r="AM8" s="571"/>
      <c r="AN8" s="571"/>
      <c r="AO8" s="571"/>
      <c r="AP8" s="571"/>
      <c r="AQ8" s="571"/>
      <c r="AR8" s="571"/>
      <c r="AS8" s="571"/>
      <c r="AT8" s="571"/>
      <c r="AU8" s="571"/>
      <c r="AV8" s="571"/>
      <c r="AW8" s="571"/>
      <c r="AX8" s="571"/>
      <c r="AY8" s="571"/>
      <c r="AZ8" s="571"/>
    </row>
    <row r="9" spans="1:56" outlineLevel="1">
      <c r="B9" s="1012" t="s">
        <v>592</v>
      </c>
      <c r="C9" s="1013"/>
      <c r="D9" s="1013"/>
      <c r="E9" s="1014"/>
      <c r="F9" s="1014"/>
      <c r="G9" s="1014"/>
      <c r="H9" s="1014"/>
      <c r="I9" s="1014"/>
      <c r="J9" s="1014"/>
      <c r="K9" s="1014"/>
      <c r="L9" s="1014"/>
      <c r="M9" s="1014"/>
      <c r="N9" s="1014"/>
      <c r="O9" s="1014"/>
      <c r="P9" s="1014"/>
      <c r="Q9" s="1014"/>
      <c r="R9" s="1014"/>
      <c r="S9" s="1014"/>
      <c r="T9" s="1014"/>
      <c r="U9" s="1014"/>
      <c r="V9" s="1014"/>
      <c r="W9" s="1014"/>
      <c r="X9" s="1014"/>
      <c r="Y9" s="1014"/>
      <c r="Z9" s="1015"/>
      <c r="BA9" s="3"/>
      <c r="BB9" s="3"/>
      <c r="BC9" s="3"/>
      <c r="BD9" s="3"/>
    </row>
    <row r="10" spans="1:56" outlineLevel="1">
      <c r="B10" s="1012" t="s">
        <v>593</v>
      </c>
      <c r="C10" s="1013"/>
      <c r="D10" s="1013"/>
      <c r="E10" s="1014"/>
      <c r="F10" s="1014"/>
      <c r="G10" s="1014"/>
      <c r="H10" s="1014"/>
      <c r="I10" s="1014"/>
      <c r="J10" s="1014"/>
      <c r="K10" s="1014"/>
      <c r="L10" s="1014"/>
      <c r="M10" s="1014"/>
      <c r="N10" s="1014"/>
      <c r="O10" s="1014"/>
      <c r="P10" s="1014"/>
      <c r="Q10" s="1014"/>
      <c r="R10" s="1014"/>
      <c r="S10" s="1014"/>
      <c r="T10" s="1014"/>
      <c r="U10" s="1014"/>
      <c r="V10" s="1014"/>
      <c r="W10" s="1014"/>
      <c r="X10" s="1014"/>
      <c r="Y10" s="1014"/>
      <c r="Z10" s="1015"/>
      <c r="BA10" s="3"/>
      <c r="BB10" s="3"/>
      <c r="BC10" s="3"/>
      <c r="BD10" s="3"/>
    </row>
    <row r="11" spans="1:56" outlineLevel="1">
      <c r="B11" s="1012" t="s">
        <v>127</v>
      </c>
      <c r="C11" s="1013"/>
      <c r="D11" s="1013"/>
      <c r="E11" s="1023"/>
      <c r="F11" s="1023"/>
      <c r="G11" s="1023"/>
      <c r="H11" s="1023"/>
      <c r="I11" s="1023"/>
      <c r="J11" s="1023"/>
      <c r="K11" s="1023"/>
      <c r="L11" s="1023"/>
      <c r="M11" s="1023"/>
      <c r="N11" s="1023"/>
      <c r="O11" s="1023"/>
      <c r="P11" s="1023"/>
      <c r="Q11" s="1023"/>
      <c r="R11" s="1023"/>
      <c r="S11" s="1023"/>
      <c r="T11" s="1023"/>
      <c r="U11" s="1023"/>
      <c r="V11" s="1023"/>
      <c r="W11" s="1023"/>
      <c r="X11" s="1023"/>
      <c r="Y11" s="1023"/>
      <c r="Z11" s="1024"/>
      <c r="BA11" s="3"/>
      <c r="BB11" s="3"/>
      <c r="BC11" s="3"/>
      <c r="BD11" s="3"/>
    </row>
    <row r="12" spans="1:56" outlineLevel="1">
      <c r="B12" s="1012" t="s">
        <v>128</v>
      </c>
      <c r="C12" s="1013"/>
      <c r="D12" s="1013"/>
      <c r="E12" s="1023"/>
      <c r="F12" s="1023"/>
      <c r="G12" s="1023"/>
      <c r="H12" s="1023"/>
      <c r="I12" s="1023"/>
      <c r="J12" s="1023"/>
      <c r="K12" s="1023"/>
      <c r="L12" s="1023"/>
      <c r="M12" s="1023"/>
      <c r="N12" s="1023"/>
      <c r="O12" s="1023"/>
      <c r="P12" s="1023"/>
      <c r="Q12" s="1023"/>
      <c r="R12" s="1023"/>
      <c r="S12" s="1023"/>
      <c r="T12" s="1023"/>
      <c r="U12" s="1023"/>
      <c r="V12" s="1023"/>
      <c r="W12" s="1023"/>
      <c r="X12" s="1023"/>
      <c r="Y12" s="1023"/>
      <c r="Z12" s="1024"/>
      <c r="BA12" s="3"/>
      <c r="BB12" s="3"/>
      <c r="BC12" s="3"/>
      <c r="BD12" s="3"/>
    </row>
    <row r="13" spans="1:56" outlineLevel="1">
      <c r="B13" s="1012" t="s">
        <v>129</v>
      </c>
      <c r="C13" s="1013"/>
      <c r="D13" s="1013"/>
      <c r="E13" s="1025" t="str">
        <f>IFERROR(E11/E12,"")</f>
        <v/>
      </c>
      <c r="F13" s="1025" t="str">
        <f>IFERROR(F11/F12,"")</f>
        <v/>
      </c>
      <c r="G13" s="1025" t="str">
        <f>IFERROR(G11/G12,"")</f>
        <v/>
      </c>
      <c r="H13" s="1025" t="str">
        <f>IFERROR(H11/H12,"")</f>
        <v/>
      </c>
      <c r="I13" s="1025"/>
      <c r="J13" s="1025"/>
      <c r="K13" s="1025" t="str">
        <f>IFERROR(K11/K12,"")</f>
        <v/>
      </c>
      <c r="L13" s="1025"/>
      <c r="M13" s="1025"/>
      <c r="N13" s="1025"/>
      <c r="O13" s="1025" t="str">
        <f>IFERROR(O11/O12,"")</f>
        <v/>
      </c>
      <c r="P13" s="1025"/>
      <c r="Q13" s="1025"/>
      <c r="R13" s="1025"/>
      <c r="S13" s="1025" t="str">
        <f>IFERROR(S11/S12,"")</f>
        <v/>
      </c>
      <c r="T13" s="1025"/>
      <c r="U13" s="1025"/>
      <c r="V13" s="1025"/>
      <c r="W13" s="1025" t="str">
        <f>IFERROR(W11/W12,"")</f>
        <v/>
      </c>
      <c r="X13" s="1025"/>
      <c r="Y13" s="1025"/>
      <c r="Z13" s="1026"/>
      <c r="BA13" s="3"/>
      <c r="BB13" s="3"/>
      <c r="BC13" s="3"/>
      <c r="BD13" s="3"/>
    </row>
    <row r="14" spans="1:56" outlineLevel="1">
      <c r="B14" s="1012" t="s">
        <v>594</v>
      </c>
      <c r="C14" s="1013"/>
      <c r="D14" s="1013"/>
      <c r="E14" s="1014"/>
      <c r="F14" s="1014"/>
      <c r="G14" s="1014"/>
      <c r="H14" s="1014"/>
      <c r="I14" s="1014"/>
      <c r="J14" s="1014"/>
      <c r="K14" s="1014"/>
      <c r="L14" s="1014"/>
      <c r="M14" s="1014"/>
      <c r="N14" s="1014"/>
      <c r="O14" s="1014"/>
      <c r="P14" s="1014"/>
      <c r="Q14" s="1014"/>
      <c r="R14" s="1014"/>
      <c r="S14" s="1014"/>
      <c r="T14" s="1014"/>
      <c r="U14" s="1014"/>
      <c r="V14" s="1014"/>
      <c r="W14" s="1014"/>
      <c r="X14" s="1014"/>
      <c r="Y14" s="1014"/>
      <c r="Z14" s="1015"/>
      <c r="BA14" s="3"/>
      <c r="BB14" s="3"/>
      <c r="BC14" s="3"/>
      <c r="BD14" s="3"/>
    </row>
    <row r="15" spans="1:56" outlineLevel="1">
      <c r="B15" s="1012" t="s">
        <v>595</v>
      </c>
      <c r="C15" s="1013"/>
      <c r="D15" s="1013"/>
      <c r="E15" s="1014"/>
      <c r="F15" s="1014"/>
      <c r="G15" s="1014"/>
      <c r="H15" s="1014"/>
      <c r="I15" s="1014"/>
      <c r="J15" s="1014"/>
      <c r="K15" s="1014"/>
      <c r="L15" s="1014"/>
      <c r="M15" s="1014"/>
      <c r="N15" s="1014"/>
      <c r="O15" s="1014"/>
      <c r="P15" s="1014"/>
      <c r="Q15" s="1014"/>
      <c r="R15" s="1014"/>
      <c r="S15" s="1014"/>
      <c r="T15" s="1014"/>
      <c r="U15" s="1014"/>
      <c r="V15" s="1014"/>
      <c r="W15" s="1014"/>
      <c r="X15" s="1014"/>
      <c r="Y15" s="1014"/>
      <c r="Z15" s="1015"/>
      <c r="BA15" s="3"/>
      <c r="BB15" s="3"/>
      <c r="BC15" s="3"/>
      <c r="BD15" s="3"/>
    </row>
    <row r="16" spans="1:56" outlineLevel="1">
      <c r="B16" s="1012" t="s">
        <v>596</v>
      </c>
      <c r="C16" s="1013"/>
      <c r="D16" s="1013"/>
      <c r="E16" s="1017"/>
      <c r="F16" s="1017"/>
      <c r="G16" s="1017"/>
      <c r="H16" s="1017"/>
      <c r="I16" s="1017"/>
      <c r="J16" s="1017"/>
      <c r="K16" s="1017"/>
      <c r="L16" s="1017"/>
      <c r="M16" s="1017"/>
      <c r="N16" s="1017"/>
      <c r="O16" s="1017"/>
      <c r="P16" s="1017"/>
      <c r="Q16" s="1017"/>
      <c r="R16" s="1017"/>
      <c r="S16" s="1017"/>
      <c r="T16" s="1017"/>
      <c r="U16" s="1017"/>
      <c r="V16" s="1017"/>
      <c r="W16" s="1017"/>
      <c r="X16" s="1017"/>
      <c r="Y16" s="1017"/>
      <c r="Z16" s="1018"/>
      <c r="BA16" s="3"/>
      <c r="BB16" s="3"/>
      <c r="BC16" s="3"/>
      <c r="BD16" s="3"/>
    </row>
    <row r="17" spans="1:56" outlineLevel="1">
      <c r="B17" s="1012" t="s">
        <v>597</v>
      </c>
      <c r="C17" s="1013"/>
      <c r="D17" s="1013"/>
      <c r="E17" s="1017"/>
      <c r="F17" s="1017"/>
      <c r="G17" s="1017"/>
      <c r="H17" s="1017"/>
      <c r="I17" s="1017"/>
      <c r="J17" s="1017"/>
      <c r="K17" s="1017"/>
      <c r="L17" s="1017"/>
      <c r="M17" s="1017"/>
      <c r="N17" s="1017"/>
      <c r="O17" s="1017"/>
      <c r="P17" s="1017"/>
      <c r="Q17" s="1017"/>
      <c r="R17" s="1017"/>
      <c r="S17" s="1017"/>
      <c r="T17" s="1017"/>
      <c r="U17" s="1017"/>
      <c r="V17" s="1017"/>
      <c r="W17" s="1017"/>
      <c r="X17" s="1017"/>
      <c r="Y17" s="1017"/>
      <c r="Z17" s="1018"/>
      <c r="BA17" s="3"/>
      <c r="BB17" s="3"/>
      <c r="BC17" s="3"/>
      <c r="BD17" s="3"/>
    </row>
    <row r="18" spans="1:56" outlineLevel="1">
      <c r="B18" s="1012" t="s">
        <v>598</v>
      </c>
      <c r="C18" s="1013"/>
      <c r="D18" s="1013"/>
      <c r="E18" s="1017"/>
      <c r="F18" s="1017"/>
      <c r="G18" s="1017"/>
      <c r="H18" s="1017"/>
      <c r="I18" s="1017"/>
      <c r="J18" s="1017"/>
      <c r="K18" s="1017"/>
      <c r="L18" s="1017"/>
      <c r="M18" s="1017"/>
      <c r="N18" s="1017"/>
      <c r="O18" s="1017"/>
      <c r="P18" s="1017"/>
      <c r="Q18" s="1017"/>
      <c r="R18" s="1017"/>
      <c r="S18" s="1017"/>
      <c r="T18" s="1017"/>
      <c r="U18" s="1017"/>
      <c r="V18" s="1017"/>
      <c r="W18" s="1017"/>
      <c r="X18" s="1017"/>
      <c r="Y18" s="1017"/>
      <c r="Z18" s="1018"/>
      <c r="BA18" s="3"/>
      <c r="BB18" s="3"/>
      <c r="BC18" s="3"/>
      <c r="BD18" s="3"/>
    </row>
    <row r="19" spans="1:56" outlineLevel="1">
      <c r="B19" s="1012" t="s">
        <v>599</v>
      </c>
      <c r="C19" s="1013"/>
      <c r="D19" s="1013"/>
      <c r="E19" s="1017"/>
      <c r="F19" s="1017"/>
      <c r="G19" s="1017"/>
      <c r="H19" s="1017"/>
      <c r="I19" s="1017"/>
      <c r="J19" s="1017"/>
      <c r="K19" s="1017"/>
      <c r="L19" s="1017"/>
      <c r="M19" s="1017"/>
      <c r="N19" s="1017"/>
      <c r="O19" s="1017"/>
      <c r="P19" s="1017"/>
      <c r="Q19" s="1017"/>
      <c r="R19" s="1017"/>
      <c r="S19" s="1017"/>
      <c r="T19" s="1017"/>
      <c r="U19" s="1017"/>
      <c r="V19" s="1017"/>
      <c r="W19" s="1017"/>
      <c r="X19" s="1017"/>
      <c r="Y19" s="1017"/>
      <c r="Z19" s="1018"/>
      <c r="BA19" s="3"/>
      <c r="BB19" s="3"/>
      <c r="BC19" s="3"/>
      <c r="BD19" s="3"/>
    </row>
    <row r="20" spans="1:56" outlineLevel="1">
      <c r="B20" s="1012" t="s">
        <v>600</v>
      </c>
      <c r="C20" s="1013"/>
      <c r="D20" s="1013"/>
      <c r="E20" s="1017"/>
      <c r="F20" s="1017"/>
      <c r="G20" s="1017"/>
      <c r="H20" s="1017"/>
      <c r="I20" s="1017"/>
      <c r="J20" s="1017"/>
      <c r="K20" s="1017"/>
      <c r="L20" s="1017"/>
      <c r="M20" s="1017"/>
      <c r="N20" s="1017"/>
      <c r="O20" s="1017"/>
      <c r="P20" s="1017"/>
      <c r="Q20" s="1017"/>
      <c r="R20" s="1017"/>
      <c r="S20" s="1017"/>
      <c r="T20" s="1017"/>
      <c r="U20" s="1017"/>
      <c r="V20" s="1017"/>
      <c r="W20" s="1017"/>
      <c r="X20" s="1017"/>
      <c r="Y20" s="1017"/>
      <c r="Z20" s="1018"/>
      <c r="BA20" s="3"/>
      <c r="BB20" s="3"/>
      <c r="BC20" s="3"/>
      <c r="BD20" s="3"/>
    </row>
    <row r="21" spans="1:56" ht="15" customHeight="1" outlineLevel="1" thickBot="1">
      <c r="B21" s="1031" t="s">
        <v>8</v>
      </c>
      <c r="C21" s="1032"/>
      <c r="D21" s="1032"/>
      <c r="E21" s="1016"/>
      <c r="F21" s="1016"/>
      <c r="G21" s="1016"/>
      <c r="H21" s="1016"/>
      <c r="I21" s="1016"/>
      <c r="J21" s="1016"/>
      <c r="K21" s="1016"/>
      <c r="L21" s="1016"/>
      <c r="M21" s="1016"/>
      <c r="N21" s="1016"/>
      <c r="O21" s="1016"/>
      <c r="P21" s="1016"/>
      <c r="Q21" s="1016"/>
      <c r="R21" s="1016"/>
      <c r="S21" s="1016"/>
      <c r="T21" s="1016"/>
      <c r="U21" s="1016"/>
      <c r="V21" s="1016"/>
      <c r="W21" s="1016"/>
      <c r="X21" s="1016"/>
      <c r="Y21" s="1016"/>
      <c r="Z21" s="1030"/>
      <c r="BA21" s="3"/>
      <c r="BB21" s="3"/>
      <c r="BC21" s="3"/>
      <c r="BD21" s="3"/>
    </row>
    <row r="22" spans="1:56" ht="13.5" outlineLevel="1" thickBot="1"/>
    <row r="23" spans="1:56" ht="19.5" thickBot="1">
      <c r="A23" s="2"/>
      <c r="B23" s="1034" t="s">
        <v>24</v>
      </c>
      <c r="C23" s="1035"/>
      <c r="D23" s="1035"/>
      <c r="E23" s="1035"/>
      <c r="F23" s="1035"/>
      <c r="G23" s="1035"/>
      <c r="H23" s="1035"/>
      <c r="I23" s="1035"/>
      <c r="J23" s="1035"/>
      <c r="K23" s="1035"/>
      <c r="L23" s="1035"/>
      <c r="M23" s="1035"/>
      <c r="N23" s="1036"/>
      <c r="O23" s="1034" t="s">
        <v>25</v>
      </c>
      <c r="P23" s="1035"/>
      <c r="Q23" s="1035"/>
      <c r="R23" s="1035"/>
      <c r="S23" s="1035"/>
      <c r="T23" s="1035"/>
      <c r="U23" s="1035"/>
      <c r="V23" s="1035"/>
      <c r="W23" s="1035"/>
      <c r="X23" s="1035"/>
      <c r="Y23" s="1035"/>
      <c r="Z23" s="1035"/>
      <c r="AA23" s="1035"/>
      <c r="AB23" s="1035"/>
      <c r="AC23" s="1035"/>
      <c r="AD23" s="1035"/>
      <c r="AE23" s="1035"/>
      <c r="AF23" s="1035"/>
      <c r="AG23" s="1035"/>
      <c r="AH23" s="1035"/>
      <c r="AI23" s="1035"/>
      <c r="AJ23" s="1035"/>
      <c r="AK23" s="1035"/>
      <c r="AL23" s="1035"/>
      <c r="AM23" s="1035"/>
      <c r="AN23" s="1035"/>
      <c r="AO23" s="1035"/>
      <c r="AP23" s="1035"/>
      <c r="AQ23" s="1035"/>
      <c r="AR23" s="1035"/>
      <c r="AS23" s="1035"/>
      <c r="AT23" s="1035"/>
      <c r="AU23" s="1035"/>
      <c r="AV23" s="1035"/>
      <c r="AW23" s="1035"/>
      <c r="AX23" s="1035"/>
      <c r="AY23" s="1035"/>
      <c r="AZ23" s="1035"/>
      <c r="BA23" s="1035"/>
      <c r="BB23" s="1035"/>
      <c r="BC23" s="1036"/>
    </row>
    <row r="24" spans="1:56" s="5" customFormat="1" ht="15">
      <c r="A24" s="4"/>
      <c r="B24" s="1037" t="s">
        <v>42</v>
      </c>
      <c r="C24" s="1039" t="s">
        <v>601</v>
      </c>
      <c r="D24" s="1039" t="s">
        <v>602</v>
      </c>
      <c r="E24" s="1041" t="s">
        <v>603</v>
      </c>
      <c r="F24" s="1043" t="s">
        <v>27</v>
      </c>
      <c r="G24" s="1043" t="s">
        <v>39</v>
      </c>
      <c r="H24" s="1039" t="s">
        <v>28</v>
      </c>
      <c r="I24" s="1045" t="s">
        <v>604</v>
      </c>
      <c r="J24" s="1039" t="s">
        <v>29</v>
      </c>
      <c r="K24" s="1041" t="s">
        <v>30</v>
      </c>
      <c r="L24" s="1047" t="s">
        <v>31</v>
      </c>
      <c r="M24" s="1048"/>
      <c r="N24" s="1049" t="s">
        <v>32</v>
      </c>
      <c r="O24" s="1051" t="s">
        <v>33</v>
      </c>
      <c r="P24" s="1051"/>
      <c r="Q24" s="1052"/>
      <c r="R24" s="1053"/>
      <c r="S24" s="1054"/>
      <c r="T24" s="1028"/>
      <c r="U24" s="1029"/>
      <c r="V24" s="1027" t="e">
        <f>EDATE(S24,-1)</f>
        <v>#NUM!</v>
      </c>
      <c r="W24" s="1028"/>
      <c r="X24" s="1029"/>
      <c r="Y24" s="1027" t="e">
        <f>EDATE(V24,-1)</f>
        <v>#NUM!</v>
      </c>
      <c r="Z24" s="1028"/>
      <c r="AA24" s="1029"/>
      <c r="AB24" s="1027" t="e">
        <f>EDATE(Y24,-1)</f>
        <v>#NUM!</v>
      </c>
      <c r="AC24" s="1028"/>
      <c r="AD24" s="1029"/>
      <c r="AE24" s="1027" t="e">
        <f>EDATE(AB24,-1)</f>
        <v>#NUM!</v>
      </c>
      <c r="AF24" s="1028"/>
      <c r="AG24" s="1029"/>
      <c r="AH24" s="1027" t="e">
        <f>EDATE(AE24,-1)</f>
        <v>#NUM!</v>
      </c>
      <c r="AI24" s="1028"/>
      <c r="AJ24" s="1029"/>
      <c r="AK24" s="1027" t="e">
        <f>EDATE(AH24,-1)</f>
        <v>#NUM!</v>
      </c>
      <c r="AL24" s="1028"/>
      <c r="AM24" s="1029"/>
      <c r="AN24" s="1027" t="e">
        <f>EDATE(AK24,-1)</f>
        <v>#NUM!</v>
      </c>
      <c r="AO24" s="1028"/>
      <c r="AP24" s="1029"/>
      <c r="AQ24" s="1027" t="e">
        <f>EDATE(AN24,-1)</f>
        <v>#NUM!</v>
      </c>
      <c r="AR24" s="1028"/>
      <c r="AS24" s="1029"/>
      <c r="AT24" s="1027" t="e">
        <f>EDATE(AQ24,-1)</f>
        <v>#NUM!</v>
      </c>
      <c r="AU24" s="1028"/>
      <c r="AV24" s="1029"/>
      <c r="AW24" s="1027" t="e">
        <f>EDATE(AT24,-1)</f>
        <v>#NUM!</v>
      </c>
      <c r="AX24" s="1028"/>
      <c r="AY24" s="1029"/>
      <c r="AZ24" s="1027" t="e">
        <f>EDATE(AW24,-1)</f>
        <v>#NUM!</v>
      </c>
      <c r="BA24" s="1028"/>
      <c r="BB24" s="1029"/>
      <c r="BC24" s="1033" t="s">
        <v>34</v>
      </c>
      <c r="BD24" s="4"/>
    </row>
    <row r="25" spans="1:56" s="5" customFormat="1" ht="45">
      <c r="A25" s="4"/>
      <c r="B25" s="1038"/>
      <c r="C25" s="1040"/>
      <c r="D25" s="1040"/>
      <c r="E25" s="1042"/>
      <c r="F25" s="1044"/>
      <c r="G25" s="1044"/>
      <c r="H25" s="1040"/>
      <c r="I25" s="1046"/>
      <c r="J25" s="1040"/>
      <c r="K25" s="1042"/>
      <c r="L25" s="1047"/>
      <c r="M25" s="1048"/>
      <c r="N25" s="1050"/>
      <c r="O25" s="235" t="s">
        <v>35</v>
      </c>
      <c r="P25" s="235" t="s">
        <v>605</v>
      </c>
      <c r="Q25" s="566" t="s">
        <v>36</v>
      </c>
      <c r="R25" s="567" t="s">
        <v>37</v>
      </c>
      <c r="S25" s="236" t="s">
        <v>38</v>
      </c>
      <c r="T25" s="565" t="s">
        <v>39</v>
      </c>
      <c r="U25" s="567" t="s">
        <v>40</v>
      </c>
      <c r="V25" s="237" t="s">
        <v>38</v>
      </c>
      <c r="W25" s="565" t="s">
        <v>39</v>
      </c>
      <c r="X25" s="567" t="s">
        <v>40</v>
      </c>
      <c r="Y25" s="237" t="s">
        <v>38</v>
      </c>
      <c r="Z25" s="565" t="s">
        <v>39</v>
      </c>
      <c r="AA25" s="567" t="s">
        <v>40</v>
      </c>
      <c r="AB25" s="237" t="s">
        <v>38</v>
      </c>
      <c r="AC25" s="565" t="s">
        <v>39</v>
      </c>
      <c r="AD25" s="567" t="s">
        <v>40</v>
      </c>
      <c r="AE25" s="237" t="s">
        <v>38</v>
      </c>
      <c r="AF25" s="565" t="s">
        <v>39</v>
      </c>
      <c r="AG25" s="238" t="s">
        <v>41</v>
      </c>
      <c r="AH25" s="237" t="s">
        <v>38</v>
      </c>
      <c r="AI25" s="565" t="s">
        <v>39</v>
      </c>
      <c r="AJ25" s="567" t="s">
        <v>40</v>
      </c>
      <c r="AK25" s="237" t="s">
        <v>38</v>
      </c>
      <c r="AL25" s="565" t="s">
        <v>39</v>
      </c>
      <c r="AM25" s="567" t="s">
        <v>40</v>
      </c>
      <c r="AN25" s="237" t="s">
        <v>38</v>
      </c>
      <c r="AO25" s="565" t="s">
        <v>39</v>
      </c>
      <c r="AP25" s="567" t="s">
        <v>40</v>
      </c>
      <c r="AQ25" s="237" t="s">
        <v>38</v>
      </c>
      <c r="AR25" s="565" t="s">
        <v>39</v>
      </c>
      <c r="AS25" s="567" t="s">
        <v>40</v>
      </c>
      <c r="AT25" s="237" t="s">
        <v>38</v>
      </c>
      <c r="AU25" s="565" t="s">
        <v>39</v>
      </c>
      <c r="AV25" s="567" t="s">
        <v>40</v>
      </c>
      <c r="AW25" s="237" t="s">
        <v>38</v>
      </c>
      <c r="AX25" s="565" t="s">
        <v>39</v>
      </c>
      <c r="AY25" s="567" t="s">
        <v>40</v>
      </c>
      <c r="AZ25" s="237" t="s">
        <v>38</v>
      </c>
      <c r="BA25" s="565" t="s">
        <v>39</v>
      </c>
      <c r="BB25" s="567" t="s">
        <v>40</v>
      </c>
      <c r="BC25" s="1033"/>
      <c r="BD25" s="4"/>
    </row>
    <row r="26" spans="1:56">
      <c r="B26" s="6"/>
      <c r="C26" s="7"/>
      <c r="D26" s="7"/>
      <c r="E26" s="8"/>
      <c r="F26" s="8"/>
      <c r="G26" s="239"/>
      <c r="H26" s="240"/>
      <c r="I26" s="8"/>
      <c r="J26" s="7"/>
      <c r="K26" s="9" t="str">
        <f ca="1">IFERROR(IF(J26&lt;(TODAY()-H26)/30,"",J26-((TODAY()-H26)/30)+1),"")</f>
        <v/>
      </c>
      <c r="L26" s="241"/>
      <c r="M26" s="10" t="str">
        <f t="shared" ref="M26:M29" ca="1" si="0">IF(OR(L26="Yes",AND(K26&gt;1,K26&lt;&gt;"")),G26,"")</f>
        <v/>
      </c>
      <c r="N26" s="7"/>
      <c r="O26" s="11" t="str">
        <f t="shared" ref="O26:O29" si="1">IF($G26&lt;&gt;"",COUNT($S26,$V26,$Y26,$AB26,$AE26,$AH26,$AK26,$AN26,$AQ26,$AT26,$AW26,$AZ26),"")</f>
        <v/>
      </c>
      <c r="P26" s="11"/>
      <c r="Q26" s="12" t="str">
        <f t="shared" ref="Q26:Q29" si="2">IF($G26&lt;&gt;"",SUM($T26,$W26,$Z26,$AC26,$AF26,$AI26,$AL26,$AO26,$AR26,$AU26,$AX26,$BA26),"")</f>
        <v/>
      </c>
      <c r="R26" s="13" t="str">
        <f t="shared" ref="R26:R29" si="3">IF($G26&lt;&gt;"",IFERROR(AVERAGE($U26,$X26,$AA26,$AD26,$AG26,$AJ26,$AM26,$AP26,$AS26,$AV26,$AY26,$BB26),""),"")</f>
        <v/>
      </c>
      <c r="S26" s="7"/>
      <c r="T26" s="8"/>
      <c r="U26" s="12"/>
      <c r="V26" s="7"/>
      <c r="W26" s="8"/>
      <c r="X26" s="12"/>
      <c r="Y26" s="7"/>
      <c r="Z26" s="8"/>
      <c r="AA26" s="12"/>
      <c r="AB26" s="7"/>
      <c r="AC26" s="8"/>
      <c r="AD26" s="12"/>
      <c r="AE26" s="7"/>
      <c r="AF26" s="8"/>
      <c r="AG26" s="12"/>
      <c r="AH26" s="7"/>
      <c r="AI26" s="8"/>
      <c r="AJ26" s="12"/>
      <c r="AK26" s="7"/>
      <c r="AL26" s="8"/>
      <c r="AM26" s="12"/>
      <c r="AN26" s="7"/>
      <c r="AO26" s="8"/>
      <c r="AP26" s="12"/>
      <c r="AQ26" s="7"/>
      <c r="AR26" s="8"/>
      <c r="AS26" s="12"/>
      <c r="AT26" s="7"/>
      <c r="AU26" s="8"/>
      <c r="AV26" s="12"/>
      <c r="AW26" s="7"/>
      <c r="AX26" s="8"/>
      <c r="AY26" s="12"/>
      <c r="AZ26" s="7"/>
      <c r="BA26" s="8"/>
      <c r="BB26" s="12"/>
      <c r="BC26" s="242"/>
    </row>
    <row r="27" spans="1:56">
      <c r="B27" s="6"/>
      <c r="C27" s="14"/>
      <c r="D27" s="7"/>
      <c r="E27" s="15"/>
      <c r="F27" s="8"/>
      <c r="G27" s="16"/>
      <c r="H27" s="243"/>
      <c r="I27" s="15"/>
      <c r="J27" s="14"/>
      <c r="K27" s="9" t="str">
        <f ca="1">IFERROR(IF(J27&lt;(TODAY()-H27)/30,"",J27-((TODAY()-H27)/30)+1),"")</f>
        <v/>
      </c>
      <c r="L27" s="17"/>
      <c r="M27" s="10" t="str">
        <f t="shared" ca="1" si="0"/>
        <v/>
      </c>
      <c r="N27" s="14"/>
      <c r="O27" s="11" t="str">
        <f t="shared" si="1"/>
        <v/>
      </c>
      <c r="P27" s="11"/>
      <c r="Q27" s="12" t="str">
        <f t="shared" si="2"/>
        <v/>
      </c>
      <c r="R27" s="13" t="str">
        <f t="shared" si="3"/>
        <v/>
      </c>
      <c r="S27" s="7"/>
      <c r="T27" s="8"/>
      <c r="U27" s="12"/>
      <c r="V27" s="7"/>
      <c r="W27" s="8"/>
      <c r="X27" s="12"/>
      <c r="Y27" s="7"/>
      <c r="Z27" s="8"/>
      <c r="AA27" s="12"/>
      <c r="AB27" s="7"/>
      <c r="AC27" s="8"/>
      <c r="AD27" s="12"/>
      <c r="AE27" s="7"/>
      <c r="AF27" s="8"/>
      <c r="AG27" s="12"/>
      <c r="AH27" s="7"/>
      <c r="AI27" s="8"/>
      <c r="AJ27" s="12"/>
      <c r="AK27" s="7"/>
      <c r="AL27" s="8"/>
      <c r="AM27" s="12"/>
      <c r="AN27" s="7"/>
      <c r="AO27" s="8"/>
      <c r="AP27" s="12"/>
      <c r="AQ27" s="7"/>
      <c r="AR27" s="8"/>
      <c r="AS27" s="12"/>
      <c r="AT27" s="7"/>
      <c r="AU27" s="8"/>
      <c r="AV27" s="12"/>
      <c r="AW27" s="7"/>
      <c r="AX27" s="8"/>
      <c r="AY27" s="12"/>
      <c r="AZ27" s="7"/>
      <c r="BA27" s="8"/>
      <c r="BB27" s="12"/>
      <c r="BC27" s="18"/>
    </row>
    <row r="28" spans="1:56">
      <c r="B28" s="6"/>
      <c r="C28" s="14"/>
      <c r="D28" s="7"/>
      <c r="E28" s="15"/>
      <c r="F28" s="8"/>
      <c r="G28" s="16"/>
      <c r="H28" s="243"/>
      <c r="I28" s="15"/>
      <c r="J28" s="14"/>
      <c r="K28" s="9" t="str">
        <f ca="1">IFERROR(IF(J28&lt;(TODAY()-H28)/30,"",J28-((TODAY()-H28)/30)+1),"")</f>
        <v/>
      </c>
      <c r="L28" s="17"/>
      <c r="M28" s="10" t="str">
        <f t="shared" ca="1" si="0"/>
        <v/>
      </c>
      <c r="N28" s="14"/>
      <c r="O28" s="11" t="str">
        <f t="shared" si="1"/>
        <v/>
      </c>
      <c r="P28" s="11"/>
      <c r="Q28" s="12" t="str">
        <f t="shared" si="2"/>
        <v/>
      </c>
      <c r="R28" s="12" t="str">
        <f t="shared" si="3"/>
        <v/>
      </c>
      <c r="S28" s="7"/>
      <c r="T28" s="8"/>
      <c r="U28" s="12"/>
      <c r="V28" s="7"/>
      <c r="W28" s="8"/>
      <c r="X28" s="12"/>
      <c r="Y28" s="7"/>
      <c r="Z28" s="8"/>
      <c r="AA28" s="12"/>
      <c r="AB28" s="7"/>
      <c r="AC28" s="8"/>
      <c r="AD28" s="12"/>
      <c r="AE28" s="7"/>
      <c r="AF28" s="8"/>
      <c r="AG28" s="12"/>
      <c r="AH28" s="7"/>
      <c r="AI28" s="8"/>
      <c r="AJ28" s="12"/>
      <c r="AK28" s="7"/>
      <c r="AL28" s="8"/>
      <c r="AM28" s="12"/>
      <c r="AN28" s="7"/>
      <c r="AO28" s="8"/>
      <c r="AP28" s="12"/>
      <c r="AQ28" s="7"/>
      <c r="AR28" s="8"/>
      <c r="AS28" s="12"/>
      <c r="AT28" s="7"/>
      <c r="AU28" s="8"/>
      <c r="AV28" s="12"/>
      <c r="AW28" s="7"/>
      <c r="AX28" s="8"/>
      <c r="AY28" s="12"/>
      <c r="AZ28" s="7"/>
      <c r="BA28" s="8"/>
      <c r="BB28" s="12"/>
      <c r="BC28" s="18"/>
    </row>
    <row r="29" spans="1:56" ht="13.5" thickBot="1">
      <c r="B29" s="6"/>
      <c r="C29" s="14"/>
      <c r="D29" s="7"/>
      <c r="E29" s="15"/>
      <c r="F29" s="8"/>
      <c r="G29" s="16"/>
      <c r="H29" s="243"/>
      <c r="I29" s="15"/>
      <c r="J29" s="14"/>
      <c r="K29" s="9" t="str">
        <f ca="1">IFERROR(IF(J29&lt;(TODAY()-H29)/30,"",J29-((TODAY()-H29)/30)+1),"")</f>
        <v/>
      </c>
      <c r="L29" s="17"/>
      <c r="M29" s="10" t="str">
        <f t="shared" ca="1" si="0"/>
        <v/>
      </c>
      <c r="N29" s="14"/>
      <c r="O29" s="11" t="str">
        <f t="shared" si="1"/>
        <v/>
      </c>
      <c r="P29" s="11"/>
      <c r="Q29" s="12" t="str">
        <f t="shared" si="2"/>
        <v/>
      </c>
      <c r="R29" s="12" t="str">
        <f t="shared" si="3"/>
        <v/>
      </c>
      <c r="S29" s="7"/>
      <c r="T29" s="8"/>
      <c r="U29" s="12"/>
      <c r="V29" s="7"/>
      <c r="W29" s="8"/>
      <c r="X29" s="12"/>
      <c r="Y29" s="7"/>
      <c r="Z29" s="8"/>
      <c r="AA29" s="12"/>
      <c r="AB29" s="7"/>
      <c r="AC29" s="8"/>
      <c r="AD29" s="12"/>
      <c r="AE29" s="7"/>
      <c r="AF29" s="8"/>
      <c r="AG29" s="12"/>
      <c r="AH29" s="7"/>
      <c r="AI29" s="8"/>
      <c r="AJ29" s="12"/>
      <c r="AK29" s="7"/>
      <c r="AL29" s="8"/>
      <c r="AM29" s="12"/>
      <c r="AN29" s="7"/>
      <c r="AO29" s="8"/>
      <c r="AP29" s="12"/>
      <c r="AQ29" s="7"/>
      <c r="AR29" s="8"/>
      <c r="AS29" s="12"/>
      <c r="AT29" s="7"/>
      <c r="AU29" s="8"/>
      <c r="AV29" s="12"/>
      <c r="AW29" s="7"/>
      <c r="AX29" s="8"/>
      <c r="AY29" s="12"/>
      <c r="AZ29" s="7"/>
      <c r="BA29" s="8"/>
      <c r="BB29" s="12"/>
      <c r="BC29" s="18"/>
    </row>
    <row r="30" spans="1:56" ht="15.75" thickBot="1">
      <c r="B30" s="574" t="s">
        <v>20</v>
      </c>
      <c r="C30" s="575"/>
      <c r="D30" s="576">
        <f>SUBTOTAL(103,LoanTrack[Column3])</f>
        <v>0</v>
      </c>
      <c r="E30" s="577">
        <f>SUBTOTAL(109,LoanTrack[Column4])</f>
        <v>0</v>
      </c>
      <c r="F30" s="577">
        <f>SUBTOTAL(109,LoanTrack[Column52])</f>
        <v>0</v>
      </c>
      <c r="G30" s="578">
        <f>SUBTOTAL(109,LoanTrack[Column5])</f>
        <v>0</v>
      </c>
      <c r="H30" s="575"/>
      <c r="I30" s="19">
        <f>SUBTOTAL(109,LoanTrack[Column54])</f>
        <v>0</v>
      </c>
      <c r="J30" s="575"/>
      <c r="K30" s="575"/>
      <c r="L30" s="575">
        <f>COUNTIF(L26:L29,"Yes")</f>
        <v>0</v>
      </c>
      <c r="M30" s="577">
        <f ca="1">SUBTOTAL(109,LoanTrack[Column10])</f>
        <v>0</v>
      </c>
      <c r="N30" s="576">
        <f>SUMPRODUCT((N26:N29&lt;&gt;"")/COUNTIF(N26:N29,N26:N29&amp;""))</f>
        <v>0</v>
      </c>
      <c r="O30" s="577">
        <f>SUBTOTAL(109,LoanTrack[Column51])</f>
        <v>0</v>
      </c>
      <c r="P30" s="19">
        <f>SUBTOTAL(109,LoanTrack[Column53])</f>
        <v>0</v>
      </c>
      <c r="Q30" s="577">
        <f>SUBTOTAL(109,LoanTrack[Column50])</f>
        <v>0</v>
      </c>
      <c r="R30" s="577" t="str">
        <f>IFERROR(SUBTOTAL(101,R26:R29),"")</f>
        <v/>
      </c>
      <c r="S30" s="577">
        <f>SUBTOTAL(103,LoanTrack[Column12])</f>
        <v>0</v>
      </c>
      <c r="T30" s="577">
        <f>SUBTOTAL(109,LoanTrack[Column13])</f>
        <v>0</v>
      </c>
      <c r="U30" s="577" t="str">
        <f>IFERROR(SUBTOTAL(101,U26:U29),"")</f>
        <v/>
      </c>
      <c r="V30" s="577">
        <f>SUBTOTAL(103,LoanTrack[Column15])</f>
        <v>0</v>
      </c>
      <c r="W30" s="577">
        <f>SUBTOTAL(109,LoanTrack[Column16])</f>
        <v>0</v>
      </c>
      <c r="X30" s="577" t="str">
        <f>IFERROR(SUBTOTAL(101,X26:X29),"")</f>
        <v/>
      </c>
      <c r="Y30" s="577">
        <f>SUBTOTAL(103,LoanTrack[Column18])</f>
        <v>0</v>
      </c>
      <c r="Z30" s="577">
        <f>SUBTOTAL(109,LoanTrack[Column19])</f>
        <v>0</v>
      </c>
      <c r="AA30" s="577" t="str">
        <f>IFERROR(SUBTOTAL(101,AA26:AA29),"")</f>
        <v/>
      </c>
      <c r="AB30" s="577">
        <f>SUBTOTAL(103,LoanTrack[Column21])</f>
        <v>0</v>
      </c>
      <c r="AC30" s="577">
        <f>SUBTOTAL(109,LoanTrack[Column22])</f>
        <v>0</v>
      </c>
      <c r="AD30" s="577" t="str">
        <f>IFERROR(SUBTOTAL(101,AD26:AD29),"")</f>
        <v/>
      </c>
      <c r="AE30" s="577">
        <f>SUBTOTAL(103,LoanTrack[Column24])</f>
        <v>0</v>
      </c>
      <c r="AF30" s="577">
        <f>SUBTOTAL(109,LoanTrack[Column25])</f>
        <v>0</v>
      </c>
      <c r="AG30" s="577" t="str">
        <f>IFERROR(SUBTOTAL(101,AG26:AG29),"")</f>
        <v/>
      </c>
      <c r="AH30" s="577">
        <f>SUBTOTAL(103,LoanTrack[Column27])</f>
        <v>0</v>
      </c>
      <c r="AI30" s="577">
        <f>SUBTOTAL(109,LoanTrack[Column28])</f>
        <v>0</v>
      </c>
      <c r="AJ30" s="577" t="str">
        <f>IFERROR(SUBTOTAL(101,AJ26:AJ29),"")</f>
        <v/>
      </c>
      <c r="AK30" s="577">
        <f>SUBTOTAL(103,LoanTrack[Column30])</f>
        <v>0</v>
      </c>
      <c r="AL30" s="577">
        <f>SUBTOTAL(109,LoanTrack[Column31])</f>
        <v>0</v>
      </c>
      <c r="AM30" s="577" t="str">
        <f>IFERROR(SUBTOTAL(101,AM26:AM29),"")</f>
        <v/>
      </c>
      <c r="AN30" s="577">
        <f>SUBTOTAL(103,LoanTrack[Column33])</f>
        <v>0</v>
      </c>
      <c r="AO30" s="577">
        <f>SUBTOTAL(109,LoanTrack[Column34])</f>
        <v>0</v>
      </c>
      <c r="AP30" s="577" t="str">
        <f>IFERROR(SUBTOTAL(101,AP26:AP29),"")</f>
        <v/>
      </c>
      <c r="AQ30" s="577">
        <f>SUBTOTAL(103,LoanTrack[Column36])</f>
        <v>0</v>
      </c>
      <c r="AR30" s="577">
        <f>SUBTOTAL(109,LoanTrack[Column37])</f>
        <v>0</v>
      </c>
      <c r="AS30" s="577" t="str">
        <f>IFERROR(SUBTOTAL(101,AS26:AS29),"")</f>
        <v/>
      </c>
      <c r="AT30" s="577">
        <f>SUBTOTAL(103,LoanTrack[Column39])</f>
        <v>0</v>
      </c>
      <c r="AU30" s="577">
        <f>SUBTOTAL(109,LoanTrack[Column40])</f>
        <v>0</v>
      </c>
      <c r="AV30" s="577" t="str">
        <f>IFERROR(SUBTOTAL(101,AV26:AV29),"")</f>
        <v/>
      </c>
      <c r="AW30" s="577">
        <f>SUBTOTAL(103,LoanTrack[Column42])</f>
        <v>0</v>
      </c>
      <c r="AX30" s="577">
        <f>SUBTOTAL(109,LoanTrack[Column43])</f>
        <v>0</v>
      </c>
      <c r="AY30" s="577" t="str">
        <f>IFERROR(SUBTOTAL(101,AY26:AY29),"")</f>
        <v/>
      </c>
      <c r="AZ30" s="577">
        <f>SUBTOTAL(103,LoanTrack[Column45])</f>
        <v>0</v>
      </c>
      <c r="BA30" s="577">
        <f>SUBTOTAL(109,LoanTrack[Column46])</f>
        <v>0</v>
      </c>
      <c r="BB30" s="577" t="str">
        <f>IFERROR(SUBTOTAL(101,BB26:BB29),"")</f>
        <v/>
      </c>
      <c r="BC30" s="579">
        <f>SUBTOTAL(103,LoanTrack[Column48])</f>
        <v>0</v>
      </c>
    </row>
  </sheetData>
  <mergeCells count="162">
    <mergeCell ref="AT24:AV24"/>
    <mergeCell ref="AW24:AY24"/>
    <mergeCell ref="AZ24:BB24"/>
    <mergeCell ref="BC24:BC25"/>
    <mergeCell ref="B23:N23"/>
    <mergeCell ref="O23:BC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M25"/>
    <mergeCell ref="N24:N25"/>
    <mergeCell ref="O24:R24"/>
    <mergeCell ref="S24:U24"/>
    <mergeCell ref="V24:X24"/>
    <mergeCell ref="Y24:AA24"/>
    <mergeCell ref="AB24:AD24"/>
    <mergeCell ref="AE24:AG24"/>
    <mergeCell ref="AH24:AJ24"/>
    <mergeCell ref="AK24:AM24"/>
    <mergeCell ref="AN24:AP24"/>
    <mergeCell ref="AQ24:AS24"/>
    <mergeCell ref="B19:D19"/>
    <mergeCell ref="E19:G19"/>
    <mergeCell ref="H19:J19"/>
    <mergeCell ref="K19:N19"/>
    <mergeCell ref="O19:R19"/>
    <mergeCell ref="S19:V19"/>
    <mergeCell ref="W19:Z19"/>
    <mergeCell ref="B20:D20"/>
    <mergeCell ref="E20:G20"/>
    <mergeCell ref="H20:J20"/>
    <mergeCell ref="K20:N20"/>
    <mergeCell ref="O20:R20"/>
    <mergeCell ref="S20:V20"/>
    <mergeCell ref="W20:Z20"/>
    <mergeCell ref="O21:R21"/>
    <mergeCell ref="S21:V21"/>
    <mergeCell ref="W21:Z21"/>
    <mergeCell ref="B21:D21"/>
    <mergeCell ref="E21:G21"/>
    <mergeCell ref="H21:J21"/>
    <mergeCell ref="S14:V14"/>
    <mergeCell ref="W14:Z14"/>
    <mergeCell ref="B15:D15"/>
    <mergeCell ref="E15:G15"/>
    <mergeCell ref="H15:J15"/>
    <mergeCell ref="K15:N15"/>
    <mergeCell ref="O15:R15"/>
    <mergeCell ref="S15:V15"/>
    <mergeCell ref="W15:Z15"/>
    <mergeCell ref="B14:D14"/>
    <mergeCell ref="E14:G14"/>
    <mergeCell ref="H14:J14"/>
    <mergeCell ref="K14:N14"/>
    <mergeCell ref="O14:R14"/>
    <mergeCell ref="S12:V12"/>
    <mergeCell ref="W12:Z12"/>
    <mergeCell ref="B13:D13"/>
    <mergeCell ref="E13:G13"/>
    <mergeCell ref="H13:J13"/>
    <mergeCell ref="K13:N13"/>
    <mergeCell ref="O13:R13"/>
    <mergeCell ref="S13:V13"/>
    <mergeCell ref="W13:Z13"/>
    <mergeCell ref="B12:D12"/>
    <mergeCell ref="E12:G12"/>
    <mergeCell ref="H12:J12"/>
    <mergeCell ref="K12:N12"/>
    <mergeCell ref="O12:R12"/>
    <mergeCell ref="S10:V10"/>
    <mergeCell ref="W10:Z10"/>
    <mergeCell ref="B11:D11"/>
    <mergeCell ref="E11:G11"/>
    <mergeCell ref="H11:J11"/>
    <mergeCell ref="K11:N11"/>
    <mergeCell ref="O11:R11"/>
    <mergeCell ref="S11:V11"/>
    <mergeCell ref="W11:Z11"/>
    <mergeCell ref="B10:D10"/>
    <mergeCell ref="E10:G10"/>
    <mergeCell ref="H10:J10"/>
    <mergeCell ref="K10:N10"/>
    <mergeCell ref="O10:R10"/>
    <mergeCell ref="S8:V8"/>
    <mergeCell ref="W8:Z8"/>
    <mergeCell ref="B9:D9"/>
    <mergeCell ref="E9:G9"/>
    <mergeCell ref="H9:J9"/>
    <mergeCell ref="K9:N9"/>
    <mergeCell ref="O9:R9"/>
    <mergeCell ref="S9:V9"/>
    <mergeCell ref="W9:Z9"/>
    <mergeCell ref="B8:D8"/>
    <mergeCell ref="E8:G8"/>
    <mergeCell ref="H8:J8"/>
    <mergeCell ref="K8:N8"/>
    <mergeCell ref="O8:R8"/>
    <mergeCell ref="B7:D7"/>
    <mergeCell ref="E7:G7"/>
    <mergeCell ref="H7:J7"/>
    <mergeCell ref="K7:N7"/>
    <mergeCell ref="O7:R7"/>
    <mergeCell ref="S7:V7"/>
    <mergeCell ref="W7:Z7"/>
    <mergeCell ref="B6:D6"/>
    <mergeCell ref="E6:G6"/>
    <mergeCell ref="H6:J6"/>
    <mergeCell ref="K6:N6"/>
    <mergeCell ref="O6:R6"/>
    <mergeCell ref="B5:D5"/>
    <mergeCell ref="E5:G5"/>
    <mergeCell ref="H5:J5"/>
    <mergeCell ref="K5:N5"/>
    <mergeCell ref="O5:R5"/>
    <mergeCell ref="S5:V5"/>
    <mergeCell ref="W5:Z5"/>
    <mergeCell ref="S6:V6"/>
    <mergeCell ref="W6:Z6"/>
    <mergeCell ref="K21:N21"/>
    <mergeCell ref="B16:D16"/>
    <mergeCell ref="E16:G16"/>
    <mergeCell ref="H16:J16"/>
    <mergeCell ref="K16:N16"/>
    <mergeCell ref="O16:R16"/>
    <mergeCell ref="S16:V16"/>
    <mergeCell ref="W16:Z16"/>
    <mergeCell ref="B17:D17"/>
    <mergeCell ref="E17:G17"/>
    <mergeCell ref="H17:J17"/>
    <mergeCell ref="K17:N17"/>
    <mergeCell ref="O17:R17"/>
    <mergeCell ref="S17:V17"/>
    <mergeCell ref="W17:Z17"/>
    <mergeCell ref="B18:D18"/>
    <mergeCell ref="E18:G18"/>
    <mergeCell ref="H18:J18"/>
    <mergeCell ref="K18:N18"/>
    <mergeCell ref="O18:R18"/>
    <mergeCell ref="S18:V18"/>
    <mergeCell ref="W18:Z18"/>
    <mergeCell ref="B2:Z2"/>
    <mergeCell ref="B3:D3"/>
    <mergeCell ref="E3:G3"/>
    <mergeCell ref="H3:J3"/>
    <mergeCell ref="K3:N3"/>
    <mergeCell ref="O3:R3"/>
    <mergeCell ref="S3:V3"/>
    <mergeCell ref="W3:Z3"/>
    <mergeCell ref="B4:D4"/>
    <mergeCell ref="E4:G4"/>
    <mergeCell ref="H4:J4"/>
    <mergeCell ref="K4:N4"/>
    <mergeCell ref="O4:R4"/>
    <mergeCell ref="S4:V4"/>
    <mergeCell ref="W4:Z4"/>
  </mergeCells>
  <dataValidations count="2">
    <dataValidation type="list" allowBlank="1" showInputMessage="1" showErrorMessage="1" sqref="C65560:C65565 C131096:C131101 C196632:C196637 C262168:C262173 C327704:C327709 C393240:C393245 C458776:C458781 C524312:C524317 C589848:C589853 C655384:C655389 C720920:C720925 C786456:C786461 C851992:C851997 C917528:C917533 C983064:C983069" xr:uid="{305D2585-D820-4D01-AA3D-2C135D4EA18A}">
      <formula1>"Home Loan, LAP,Vehicle Loan,CVL, Personal Loan,Business Loan, CC/OD,Term Loan,Machinery Loan,Education Loan"</formula1>
    </dataValidation>
    <dataValidation type="whole" allowBlank="1" showInputMessage="1" showErrorMessage="1" errorTitle="Error" error="Not a valid Date" promptTitle="Date" prompt="Insert a date (DD)" sqref="S65560:S65565 S131096:S131101 S196632:S196637 S262168:S262173 S327704:S327709 S393240:S393245 S458776:S458781 S524312:S524317 S589848:S589853 S655384:S655389 S720920:S720925 S786456:S786461 S851992:S851997 S917528:S917533 S983064:S983069 V65560:V65565 V131096:V131101 V196632:V196637 V262168:V262173 V327704:V327709 V393240:V393245 V458776:V458781 V524312:V524317 V589848:V589853 V655384:V655389 V720920:V720925 V786456:V786461 V851992:V851997 V917528:V917533 V983064:V983069 Y65560:Y65565 Y131096:Y131101 Y196632:Y196637 Y262168:Y262173 Y327704:Y327709 Y393240:Y393245 Y458776:Y458781 Y524312:Y524317 Y589848:Y589853 Y655384:Y655389 Y720920:Y720925 Y786456:Y786461 Y851992:Y851997 Y917528:Y917533 Y983064:Y983069 AB65560:AB65565 AB131096:AB131101 AB196632:AB196637 AB262168:AB262173 AB327704:AB327709 AB393240:AB393245 AB458776:AB458781 AB524312:AB524317 AB589848:AB589853 AB655384:AB655389 AB720920:AB720925 AB786456:AB786461 AB851992:AB851997 AB917528:AB917533 AB983064:AB983069 AE65560:AE65565 AE131096:AE131101 AE196632:AE196637 AE262168:AE262173 AE327704:AE327709 AE393240:AE393245 AE458776:AE458781 AE524312:AE524317 AE589848:AE589853 AE655384:AE655389 AE720920:AE720925 AE786456:AE786461 AE851992:AE851997 AE917528:AE917533 AE983064:AE983069 AH65560:AH65565 AH131096:AH131101 AH196632:AH196637 AH262168:AH262173 AH327704:AH327709 AH393240:AH393245 AH458776:AH458781 AH524312:AH524317 AH589848:AH589853 AH655384:AH655389 AH720920:AH720925 AH786456:AH786461 AH851992:AH851997 AH917528:AH917533 AH983064:AH983069 AK65560:AK65565 AK131096:AK131101 AK196632:AK196637 AK262168:AK262173 AK327704:AK327709 AK393240:AK393245 AK458776:AK458781 AK524312:AK524317 AK589848:AK589853 AK655384:AK655389 AK720920:AK720925 AK786456:AK786461 AK851992:AK851997 AK917528:AK917533 AK983064:AK983069 AN65560:AN65565 AN131096:AN131101 AN196632:AN196637 AN262168:AN262173 AN327704:AN327709 AN393240:AN393245 AN458776:AN458781 AN524312:AN524317 AN589848:AN589853 AN655384:AN655389 AN720920:AN720925 AN786456:AN786461 AN851992:AN851997 AN917528:AN917533 AN983064:AN983069 AQ65560:AQ65565 AQ131096:AQ131101 AQ196632:AQ196637 AQ262168:AQ262173 AQ327704:AQ327709 AQ393240:AQ393245 AQ458776:AQ458781 AQ524312:AQ524317 AQ589848:AQ589853 AQ655384:AQ655389 AQ720920:AQ720925 AQ786456:AQ786461 AQ851992:AQ851997 AQ917528:AQ917533 AQ983064:AQ983069 AT65560:AT65565 AT131096:AT131101 AT196632:AT196637 AT262168:AT262173 AT327704:AT327709 AT393240:AT393245 AT458776:AT458781 AT524312:AT524317 AT589848:AT589853 AT655384:AT655389 AT720920:AT720925 AT786456:AT786461 AT851992:AT851997 AT917528:AT917533 AT983064:AT983069 AW65560:AW65565 AW131096:AW131101 AW196632:AW196637 AW262168:AW262173 AW327704:AW327709 AW393240:AW393245 AW458776:AW458781 AW524312:AW524317 AW589848:AW589853 AW655384:AW655389 AW720920:AW720925 AW786456:AW786461 AW851992:AW851997 AW917528:AW917533 AW983064:AW983069 AZ65560:AZ65565 AZ131096:AZ131101 AZ196632:AZ196637 AZ262168:AZ262173 AZ327704:AZ327709 AZ393240:AZ393245 AZ458776:AZ458781 AZ524312:AZ524317 AZ589848:AZ589853 AZ655384:AZ655389 AZ720920:AZ720925 AZ786456:AZ786461 AZ851992:AZ851997 AZ917528:AZ917533 AZ983064:AZ983069 AZ26:AZ29 AW26:AW29 AT26:AT29 AQ26:AQ29 AN26:AN29 AK26:AK29 AH26:AH29 AE26:AE29 AB26:AB29 Y26:Y29 V26:V29 S26:S29" xr:uid="{017E46A2-BD93-4187-BA2D-A80C231998DD}">
      <formula1>1</formula1>
      <formula2>31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5CD7A-4A87-43F0-9D76-E6E1932A0B4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Business Profile</vt:lpstr>
      <vt:lpstr>ROC</vt:lpstr>
      <vt:lpstr>GST</vt:lpstr>
      <vt:lpstr>KYC</vt:lpstr>
      <vt:lpstr>Financial Statement</vt:lpstr>
      <vt:lpstr>Financial Spread</vt:lpstr>
      <vt:lpstr>ABB</vt:lpstr>
      <vt:lpstr>Banking - Savings</vt:lpstr>
      <vt:lpstr>Banking - Current</vt:lpstr>
      <vt:lpstr>Banking - CC</vt:lpstr>
      <vt:lpstr>Eligibility - DSCR</vt:lpstr>
      <vt:lpstr>Eligibility - ABB</vt:lpstr>
      <vt:lpstr>RTR Details</vt:lpstr>
      <vt:lpstr>NC-RTR</vt:lpstr>
    </vt:vector>
  </TitlesOfParts>
  <Company>LeasePlan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Shetty</dc:creator>
  <cp:lastModifiedBy>Mahesh Shetty</cp:lastModifiedBy>
  <cp:lastPrinted>2019-07-26T11:08:56Z</cp:lastPrinted>
  <dcterms:created xsi:type="dcterms:W3CDTF">2011-10-21T09:55:29Z</dcterms:created>
  <dcterms:modified xsi:type="dcterms:W3CDTF">2020-11-17T13:26:43Z</dcterms:modified>
</cp:coreProperties>
</file>