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W:\My Documents\Macros\Formats\Financials\FedFina\"/>
    </mc:Choice>
  </mc:AlternateContent>
  <xr:revisionPtr revIDLastSave="0" documentId="13_ncr:1_{2C23CFC9-B7E2-421B-8098-3B1CCD914BB0}" xr6:coauthVersionLast="47" xr6:coauthVersionMax="47" xr10:uidLastSave="{00000000-0000-0000-0000-000000000000}"/>
  <bookViews>
    <workbookView xWindow="-120" yWindow="-120" windowWidth="20730" windowHeight="11160" tabRatio="952" xr2:uid="{00000000-000D-0000-FFFF-FFFF00000000}"/>
  </bookViews>
  <sheets>
    <sheet name="ABB" sheetId="56" r:id="rId1"/>
    <sheet name="CA" sheetId="63" r:id="rId2"/>
    <sheet name="NC Banking Rating" sheetId="41" r:id="rId3"/>
    <sheet name="Banking Snapshot" sheetId="40" r:id="rId4"/>
    <sheet name="Daily-Balance" sheetId="42" r:id="rId5"/>
    <sheet name="ITR Details" sheetId="65" r:id="rId6"/>
    <sheet name="Analysis" sheetId="43" r:id="rId7"/>
    <sheet name="Transaction-Analysis" sheetId="44" r:id="rId8"/>
    <sheet name="Financial Statement Combined" sheetId="53" r:id="rId9"/>
    <sheet name="Ratio Sheet-Combined" sheetId="2" r:id="rId10"/>
    <sheet name="Financial Statement1" sheetId="49" r:id="rId11"/>
    <sheet name="Ratio Sheet 1" sheetId="20" r:id="rId12"/>
    <sheet name="Financial Statement2" sheetId="50" state="hidden" r:id="rId13"/>
    <sheet name="Ratio Sheet 2" sheetId="21" state="hidden" r:id="rId14"/>
    <sheet name="Financial Statement3" sheetId="51" state="hidden" r:id="rId15"/>
    <sheet name="Ratio Sheet 3" sheetId="22" state="hidden" r:id="rId16"/>
    <sheet name="Financial Statement4" sheetId="52" state="hidden" r:id="rId17"/>
    <sheet name="Ratio Sheet 4" sheetId="23" state="hidden" r:id="rId18"/>
    <sheet name="Cash Flow" sheetId="54" r:id="rId19"/>
    <sheet name="RTR Details" sheetId="11" r:id="rId20"/>
    <sheet name="Banking" sheetId="64" r:id="rId21"/>
    <sheet name="NC-RTR" sheetId="60" state="hidden" r:id="rId22"/>
    <sheet name="Queries" sheetId="13" r:id="rId23"/>
    <sheet name="Verification Check list" sheetId="26" r:id="rId24"/>
  </sheets>
  <externalReferences>
    <externalReference r:id="rId25"/>
    <externalReference r:id="rId26"/>
  </externalReferences>
  <definedNames>
    <definedName name="_xlnm._FilterDatabase" localSheetId="19" hidden="1">'RTR Details'!$A$2:$B$5</definedName>
    <definedName name="Amount" localSheetId="12">'[1]ROC-Check'!$I$32:$I$33</definedName>
    <definedName name="Amount" localSheetId="14">'[1]ROC-Check'!$I$32:$I$33</definedName>
    <definedName name="Amount" localSheetId="16">'[1]ROC-Check'!$I$32:$I$33</definedName>
    <definedName name="Amount">#REF!</definedName>
    <definedName name="AuthCap" localSheetId="12">'[1]ROC-Check'!$E$10</definedName>
    <definedName name="AuthCap" localSheetId="14">'[1]ROC-Check'!$E$10</definedName>
    <definedName name="AuthCap" localSheetId="16">'[1]ROC-Check'!$E$10</definedName>
    <definedName name="AuthCap">#REF!</definedName>
    <definedName name="CIN" localSheetId="12">'[1]ROC-Check'!$E$3</definedName>
    <definedName name="CIN" localSheetId="14">'[1]ROC-Check'!$E$3</definedName>
    <definedName name="CIN" localSheetId="16">'[1]ROC-Check'!$E$3</definedName>
    <definedName name="CIN">#REF!</definedName>
    <definedName name="CINStatus" localSheetId="12">'[1]ROC-Check'!$E$22</definedName>
    <definedName name="CINStatus" localSheetId="14">'[1]ROC-Check'!$E$22</definedName>
    <definedName name="CINStatus" localSheetId="16">'[1]ROC-Check'!$E$22</definedName>
    <definedName name="CINStatus">#REF!</definedName>
    <definedName name="COMNAME" localSheetId="12">'[1]ROC-Check'!$E$4</definedName>
    <definedName name="COMNAME" localSheetId="14">'[1]ROC-Check'!$E$4</definedName>
    <definedName name="COMNAME" localSheetId="16">'[1]ROC-Check'!$E$4</definedName>
    <definedName name="COMNAME">#REF!</definedName>
    <definedName name="_xlnm.Criteria" localSheetId="12">'[1]ROC-Check'!$H$32:$H$33</definedName>
    <definedName name="_xlnm.Criteria" localSheetId="14">'[1]ROC-Check'!$H$32:$H$33</definedName>
    <definedName name="_xlnm.Criteria" localSheetId="16">'[1]ROC-Check'!$H$32:$H$33</definedName>
    <definedName name="_xlnm.Criteria">#REF!</definedName>
    <definedName name="GSTIN" localSheetId="12">'[1]GST-Check'!$E$3</definedName>
    <definedName name="GSTIN" localSheetId="14">'[1]GST-Check'!$E$3</definedName>
    <definedName name="GSTIN" localSheetId="16">'[1]GST-Check'!$E$3</definedName>
    <definedName name="GSTIN">#REF!</definedName>
    <definedName name="GSTINStatus" localSheetId="12">'[1]GST-Check'!$E$10</definedName>
    <definedName name="GSTINStatus" localSheetId="14">'[1]GST-Check'!$E$10</definedName>
    <definedName name="GSTINStatus" localSheetId="16">'[1]GST-Check'!$E$10</definedName>
    <definedName name="GSTINStatus">#REF!</definedName>
    <definedName name="PaidUp" localSheetId="12">'[1]ROC-Check'!$E$11</definedName>
    <definedName name="PaidUp" localSheetId="14">'[1]ROC-Check'!$E$11</definedName>
    <definedName name="PaidUp" localSheetId="16">'[1]ROC-Check'!$E$11</definedName>
    <definedName name="PaidUp">#REF!</definedName>
    <definedName name="RegAdd" localSheetId="12">'[1]ROC-Check'!$E$14</definedName>
    <definedName name="RegAdd" localSheetId="14">'[1]ROC-Check'!$E$14</definedName>
    <definedName name="RegAdd" localSheetId="16">'[1]ROC-Check'!$E$14</definedName>
    <definedName name="RegAdd">#REF!</definedName>
    <definedName name="wrn.Print._.All." hidden="1">{"Page1",#N/A,FALSE,"Page 1";"Page2",#N/A,FALSE,"Page 2";"Industry etc.",#N/A,FALSE,"Industry and Country Scores"}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6" l="1"/>
  <c r="G14" i="56"/>
  <c r="G13" i="56"/>
  <c r="G12" i="56"/>
  <c r="G11" i="56"/>
  <c r="G10" i="56"/>
  <c r="G9" i="56"/>
  <c r="G8" i="56"/>
  <c r="G7" i="56"/>
  <c r="G6" i="56"/>
  <c r="G5" i="56"/>
  <c r="G4" i="56"/>
  <c r="Q240" i="64"/>
  <c r="P240" i="64"/>
  <c r="O240" i="64"/>
  <c r="N240" i="64"/>
  <c r="M240" i="64"/>
  <c r="L240" i="64"/>
  <c r="K240" i="64"/>
  <c r="Q218" i="64"/>
  <c r="P218" i="64"/>
  <c r="O218" i="64"/>
  <c r="N218" i="64"/>
  <c r="M218" i="64"/>
  <c r="L218" i="64"/>
  <c r="K218" i="64"/>
  <c r="Q196" i="64"/>
  <c r="P196" i="64"/>
  <c r="O196" i="64"/>
  <c r="N196" i="64"/>
  <c r="M196" i="64"/>
  <c r="L196" i="64"/>
  <c r="K196" i="64"/>
  <c r="Q174" i="64"/>
  <c r="P174" i="64"/>
  <c r="O174" i="64"/>
  <c r="N174" i="64"/>
  <c r="M174" i="64"/>
  <c r="L174" i="64"/>
  <c r="K174" i="64"/>
  <c r="Q152" i="64"/>
  <c r="P152" i="64"/>
  <c r="O152" i="64"/>
  <c r="N152" i="64"/>
  <c r="M152" i="64"/>
  <c r="L152" i="64"/>
  <c r="K152" i="64"/>
  <c r="Q130" i="64"/>
  <c r="P130" i="64"/>
  <c r="O130" i="64"/>
  <c r="N130" i="64"/>
  <c r="M130" i="64"/>
  <c r="L130" i="64"/>
  <c r="K130" i="64"/>
  <c r="Q108" i="64"/>
  <c r="P108" i="64"/>
  <c r="O108" i="64"/>
  <c r="N108" i="64"/>
  <c r="M108" i="64"/>
  <c r="L108" i="64"/>
  <c r="K108" i="64"/>
  <c r="Q86" i="64"/>
  <c r="P86" i="64"/>
  <c r="O86" i="64"/>
  <c r="N86" i="64"/>
  <c r="M86" i="64"/>
  <c r="L86" i="64"/>
  <c r="K86" i="64"/>
  <c r="Q63" i="64"/>
  <c r="P63" i="64"/>
  <c r="O63" i="64"/>
  <c r="N63" i="64"/>
  <c r="M63" i="64"/>
  <c r="L63" i="64"/>
  <c r="K63" i="64"/>
  <c r="Q40" i="64"/>
  <c r="P40" i="64"/>
  <c r="O40" i="64"/>
  <c r="N40" i="64"/>
  <c r="M40" i="64"/>
  <c r="L40" i="64"/>
  <c r="K40" i="64"/>
  <c r="I16" i="64"/>
  <c r="I15" i="64"/>
  <c r="I14" i="64"/>
  <c r="I13" i="64"/>
  <c r="I12" i="64"/>
  <c r="I11" i="64"/>
  <c r="I10" i="64"/>
  <c r="I9" i="64"/>
  <c r="I8" i="64"/>
  <c r="I7" i="64"/>
  <c r="I6" i="64"/>
  <c r="I5" i="64"/>
  <c r="B5" i="64"/>
  <c r="M5" i="64" s="1"/>
  <c r="G5" i="64"/>
  <c r="K5" i="64"/>
  <c r="L5" i="64"/>
  <c r="P5" i="64"/>
  <c r="C5" i="64"/>
  <c r="I240" i="64"/>
  <c r="H240" i="64"/>
  <c r="G240" i="64"/>
  <c r="F240" i="64"/>
  <c r="E240" i="64"/>
  <c r="D240" i="64"/>
  <c r="C240" i="64"/>
  <c r="J239" i="64"/>
  <c r="I239" i="64"/>
  <c r="H239" i="64"/>
  <c r="G239" i="64"/>
  <c r="F239" i="64"/>
  <c r="E239" i="64"/>
  <c r="D239" i="64"/>
  <c r="C239" i="64"/>
  <c r="Q238" i="64"/>
  <c r="Q237" i="64"/>
  <c r="Q236" i="64"/>
  <c r="Q235" i="64"/>
  <c r="Q234" i="64"/>
  <c r="Q233" i="64"/>
  <c r="Q232" i="64"/>
  <c r="Q231" i="64"/>
  <c r="Q230" i="64"/>
  <c r="Q229" i="64"/>
  <c r="Q228" i="64"/>
  <c r="B228" i="64"/>
  <c r="B229" i="64" s="1"/>
  <c r="B230" i="64" s="1"/>
  <c r="B231" i="64" s="1"/>
  <c r="B232" i="64" s="1"/>
  <c r="B233" i="64" s="1"/>
  <c r="B234" i="64" s="1"/>
  <c r="B235" i="64" s="1"/>
  <c r="B236" i="64" s="1"/>
  <c r="B237" i="64" s="1"/>
  <c r="B238" i="64" s="1"/>
  <c r="Q227" i="64"/>
  <c r="I218" i="64"/>
  <c r="H218" i="64"/>
  <c r="G218" i="64"/>
  <c r="F218" i="64"/>
  <c r="E218" i="64"/>
  <c r="D218" i="64"/>
  <c r="C218" i="64"/>
  <c r="J217" i="64"/>
  <c r="I217" i="64"/>
  <c r="H217" i="64"/>
  <c r="G217" i="64"/>
  <c r="F217" i="64"/>
  <c r="E217" i="64"/>
  <c r="D217" i="64"/>
  <c r="C217" i="64"/>
  <c r="Q216" i="64"/>
  <c r="Q215" i="64"/>
  <c r="Q214" i="64"/>
  <c r="Q213" i="64"/>
  <c r="Q212" i="64"/>
  <c r="Q211" i="64"/>
  <c r="Q210" i="64"/>
  <c r="Q209" i="64"/>
  <c r="Q208" i="64"/>
  <c r="Q207" i="64"/>
  <c r="Q206" i="64"/>
  <c r="B206" i="64"/>
  <c r="B207" i="64" s="1"/>
  <c r="B208" i="64" s="1"/>
  <c r="B209" i="64" s="1"/>
  <c r="B210" i="64" s="1"/>
  <c r="B211" i="64" s="1"/>
  <c r="B212" i="64" s="1"/>
  <c r="B213" i="64" s="1"/>
  <c r="B214" i="64" s="1"/>
  <c r="B215" i="64" s="1"/>
  <c r="B216" i="64" s="1"/>
  <c r="Q205" i="64"/>
  <c r="I196" i="64"/>
  <c r="H196" i="64"/>
  <c r="G196" i="64"/>
  <c r="F196" i="64"/>
  <c r="E196" i="64"/>
  <c r="D196" i="64"/>
  <c r="C196" i="64"/>
  <c r="J195" i="64"/>
  <c r="I195" i="64"/>
  <c r="H195" i="64"/>
  <c r="G195" i="64"/>
  <c r="F195" i="64"/>
  <c r="E195" i="64"/>
  <c r="D195" i="64"/>
  <c r="C195" i="64"/>
  <c r="Q194" i="64"/>
  <c r="Q193" i="64"/>
  <c r="Q192" i="64"/>
  <c r="Q191" i="64"/>
  <c r="Q190" i="64"/>
  <c r="Q189" i="64"/>
  <c r="Q188" i="64"/>
  <c r="Q187" i="64"/>
  <c r="Q186" i="64"/>
  <c r="Q185" i="64"/>
  <c r="Q184" i="64"/>
  <c r="B184" i="64"/>
  <c r="B185" i="64" s="1"/>
  <c r="B186" i="64" s="1"/>
  <c r="B187" i="64" s="1"/>
  <c r="B188" i="64" s="1"/>
  <c r="B189" i="64" s="1"/>
  <c r="B190" i="64" s="1"/>
  <c r="B191" i="64" s="1"/>
  <c r="B192" i="64" s="1"/>
  <c r="B193" i="64" s="1"/>
  <c r="B194" i="64" s="1"/>
  <c r="Q183" i="64"/>
  <c r="I174" i="64"/>
  <c r="H174" i="64"/>
  <c r="G174" i="64"/>
  <c r="F174" i="64"/>
  <c r="E174" i="64"/>
  <c r="D174" i="64"/>
  <c r="C174" i="64"/>
  <c r="J173" i="64"/>
  <c r="I173" i="64"/>
  <c r="H173" i="64"/>
  <c r="G173" i="64"/>
  <c r="F173" i="64"/>
  <c r="E173" i="64"/>
  <c r="D173" i="64"/>
  <c r="C173" i="64"/>
  <c r="Q172" i="64"/>
  <c r="Q171" i="64"/>
  <c r="Q170" i="64"/>
  <c r="Q169" i="64"/>
  <c r="Q168" i="64"/>
  <c r="Q167" i="64"/>
  <c r="Q166" i="64"/>
  <c r="Q165" i="64"/>
  <c r="Q164" i="64"/>
  <c r="Q163" i="64"/>
  <c r="Q162" i="64"/>
  <c r="B162" i="64"/>
  <c r="B163" i="64" s="1"/>
  <c r="B164" i="64" s="1"/>
  <c r="B165" i="64" s="1"/>
  <c r="B166" i="64" s="1"/>
  <c r="B167" i="64" s="1"/>
  <c r="B168" i="64" s="1"/>
  <c r="B169" i="64" s="1"/>
  <c r="B170" i="64" s="1"/>
  <c r="B171" i="64" s="1"/>
  <c r="B172" i="64" s="1"/>
  <c r="Q161" i="64"/>
  <c r="I152" i="64"/>
  <c r="H152" i="64"/>
  <c r="G152" i="64"/>
  <c r="F152" i="64"/>
  <c r="E152" i="64"/>
  <c r="D152" i="64"/>
  <c r="C152" i="64"/>
  <c r="J151" i="64"/>
  <c r="I151" i="64"/>
  <c r="H151" i="64"/>
  <c r="G151" i="64"/>
  <c r="F151" i="64"/>
  <c r="E151" i="64"/>
  <c r="D151" i="64"/>
  <c r="C151" i="64"/>
  <c r="Q150" i="64"/>
  <c r="Q149" i="64"/>
  <c r="Q148" i="64"/>
  <c r="Q147" i="64"/>
  <c r="Q146" i="64"/>
  <c r="Q145" i="64"/>
  <c r="Q144" i="64"/>
  <c r="Q143" i="64"/>
  <c r="Q142" i="64"/>
  <c r="Q141" i="64"/>
  <c r="B141" i="64"/>
  <c r="B142" i="64" s="1"/>
  <c r="B143" i="64" s="1"/>
  <c r="B144" i="64" s="1"/>
  <c r="B145" i="64" s="1"/>
  <c r="B146" i="64" s="1"/>
  <c r="B147" i="64" s="1"/>
  <c r="B148" i="64" s="1"/>
  <c r="B149" i="64" s="1"/>
  <c r="B150" i="64" s="1"/>
  <c r="Q140" i="64"/>
  <c r="B140" i="64"/>
  <c r="Q139" i="64"/>
  <c r="D5" i="64" l="1"/>
  <c r="H5" i="64"/>
  <c r="O5" i="64"/>
  <c r="F5" i="64"/>
  <c r="N5" i="64"/>
  <c r="E5" i="64"/>
  <c r="C2" i="56"/>
  <c r="A9" i="11"/>
  <c r="D4" i="56"/>
  <c r="E4" i="56"/>
  <c r="C4" i="56"/>
  <c r="B4" i="56"/>
  <c r="I130" i="64"/>
  <c r="H130" i="64"/>
  <c r="G130" i="64"/>
  <c r="F130" i="64"/>
  <c r="E130" i="64"/>
  <c r="D130" i="64"/>
  <c r="C130" i="64"/>
  <c r="J129" i="64"/>
  <c r="I129" i="64"/>
  <c r="H129" i="64"/>
  <c r="G129" i="64"/>
  <c r="F129" i="64"/>
  <c r="E129" i="64"/>
  <c r="D129" i="64"/>
  <c r="C129" i="64"/>
  <c r="Q128" i="64"/>
  <c r="Q127" i="64"/>
  <c r="Q126" i="64"/>
  <c r="Q125" i="64"/>
  <c r="Q124" i="64"/>
  <c r="Q123" i="64"/>
  <c r="Q122" i="64"/>
  <c r="Q121" i="64"/>
  <c r="Q120" i="64"/>
  <c r="Q119" i="64"/>
  <c r="Q118" i="64"/>
  <c r="Q117" i="64"/>
  <c r="I108" i="64"/>
  <c r="H108" i="64"/>
  <c r="G108" i="64"/>
  <c r="F108" i="64"/>
  <c r="E108" i="64"/>
  <c r="D108" i="64"/>
  <c r="C108" i="64"/>
  <c r="J107" i="64"/>
  <c r="I107" i="64"/>
  <c r="H107" i="64"/>
  <c r="G107" i="64"/>
  <c r="F107" i="64"/>
  <c r="E107" i="64"/>
  <c r="D107" i="64"/>
  <c r="C107" i="64"/>
  <c r="Q106" i="64"/>
  <c r="Q105" i="64"/>
  <c r="Q104" i="64"/>
  <c r="Q103" i="64"/>
  <c r="Q102" i="64"/>
  <c r="Q101" i="64"/>
  <c r="Q100" i="64"/>
  <c r="Q99" i="64"/>
  <c r="Q98" i="64"/>
  <c r="Q97" i="64"/>
  <c r="Q96" i="64"/>
  <c r="Q95" i="64"/>
  <c r="I86" i="64"/>
  <c r="H86" i="64"/>
  <c r="G86" i="64"/>
  <c r="F86" i="64"/>
  <c r="E86" i="64"/>
  <c r="D86" i="64"/>
  <c r="C86" i="64"/>
  <c r="J85" i="64"/>
  <c r="I85" i="64"/>
  <c r="H85" i="64"/>
  <c r="G85" i="64"/>
  <c r="F85" i="64"/>
  <c r="E85" i="64"/>
  <c r="D85" i="64"/>
  <c r="C85" i="64"/>
  <c r="Q84" i="64"/>
  <c r="Q83" i="64"/>
  <c r="Q82" i="64"/>
  <c r="Q81" i="64"/>
  <c r="Q80" i="64"/>
  <c r="Q79" i="64"/>
  <c r="Q78" i="64"/>
  <c r="Q77" i="64"/>
  <c r="Q76" i="64"/>
  <c r="Q75" i="64"/>
  <c r="Q74" i="64"/>
  <c r="Q73" i="64"/>
  <c r="I63" i="64"/>
  <c r="H63" i="64"/>
  <c r="G63" i="64"/>
  <c r="F63" i="64"/>
  <c r="E63" i="64"/>
  <c r="D63" i="64"/>
  <c r="C63" i="64"/>
  <c r="J62" i="64"/>
  <c r="I62" i="64"/>
  <c r="H62" i="64"/>
  <c r="G62" i="64"/>
  <c r="F62" i="64"/>
  <c r="E62" i="64"/>
  <c r="D62" i="64"/>
  <c r="C62" i="64"/>
  <c r="Q61" i="64"/>
  <c r="Q60" i="64"/>
  <c r="Q59" i="64"/>
  <c r="Q58" i="64"/>
  <c r="Q57" i="64"/>
  <c r="Q56" i="64"/>
  <c r="Q55" i="64"/>
  <c r="Q54" i="64"/>
  <c r="Q53" i="64"/>
  <c r="Q52" i="64"/>
  <c r="Q51" i="64"/>
  <c r="Q50" i="64"/>
  <c r="I40" i="64"/>
  <c r="H40" i="64"/>
  <c r="G40" i="64"/>
  <c r="F40" i="64"/>
  <c r="E40" i="64"/>
  <c r="D40" i="64"/>
  <c r="C40" i="64"/>
  <c r="J39" i="64"/>
  <c r="I39" i="64"/>
  <c r="H39" i="64"/>
  <c r="G39" i="64"/>
  <c r="F39" i="64"/>
  <c r="E39" i="64"/>
  <c r="D39" i="64"/>
  <c r="C39" i="64"/>
  <c r="Q38" i="64"/>
  <c r="Q37" i="64"/>
  <c r="Q36" i="64"/>
  <c r="Q35" i="64"/>
  <c r="Q34" i="64"/>
  <c r="Q33" i="64"/>
  <c r="Q32" i="64"/>
  <c r="Q31" i="64"/>
  <c r="Q30" i="64"/>
  <c r="Q29" i="64"/>
  <c r="Q28" i="64"/>
  <c r="Q27" i="64"/>
  <c r="B118" i="64"/>
  <c r="B119" i="64" s="1"/>
  <c r="B120" i="64" s="1"/>
  <c r="B121" i="64" s="1"/>
  <c r="B122" i="64" s="1"/>
  <c r="B123" i="64" s="1"/>
  <c r="B124" i="64" s="1"/>
  <c r="B125" i="64" s="1"/>
  <c r="B126" i="64" s="1"/>
  <c r="B127" i="64" s="1"/>
  <c r="B128" i="64" s="1"/>
  <c r="B97" i="64"/>
  <c r="B98" i="64" s="1"/>
  <c r="B99" i="64" s="1"/>
  <c r="B100" i="64" s="1"/>
  <c r="B101" i="64" s="1"/>
  <c r="B102" i="64" s="1"/>
  <c r="B103" i="64" s="1"/>
  <c r="B104" i="64" s="1"/>
  <c r="B105" i="64" s="1"/>
  <c r="B106" i="64" s="1"/>
  <c r="B96" i="64"/>
  <c r="B74" i="64"/>
  <c r="B75" i="64" s="1"/>
  <c r="B76" i="64" s="1"/>
  <c r="B77" i="64" s="1"/>
  <c r="B78" i="64" s="1"/>
  <c r="B79" i="64" s="1"/>
  <c r="B80" i="64" s="1"/>
  <c r="B81" i="64" s="1"/>
  <c r="B82" i="64" s="1"/>
  <c r="B83" i="64" s="1"/>
  <c r="B84" i="64" s="1"/>
  <c r="B53" i="64"/>
  <c r="B54" i="64" s="1"/>
  <c r="B55" i="64" s="1"/>
  <c r="B56" i="64" s="1"/>
  <c r="B57" i="64" s="1"/>
  <c r="B58" i="64" s="1"/>
  <c r="B59" i="64" s="1"/>
  <c r="B60" i="64" s="1"/>
  <c r="B61" i="64" s="1"/>
  <c r="B52" i="64"/>
  <c r="B51" i="64"/>
  <c r="B29" i="64"/>
  <c r="B30" i="64" s="1"/>
  <c r="B31" i="64" s="1"/>
  <c r="B32" i="64" s="1"/>
  <c r="B33" i="64" s="1"/>
  <c r="B34" i="64" s="1"/>
  <c r="B35" i="64" s="1"/>
  <c r="B36" i="64" s="1"/>
  <c r="B37" i="64" s="1"/>
  <c r="B38" i="64" s="1"/>
  <c r="B28" i="64"/>
  <c r="B6" i="64"/>
  <c r="F4" i="56" l="1"/>
  <c r="J6" i="64"/>
  <c r="J14" i="64"/>
  <c r="J7" i="64"/>
  <c r="J15" i="64"/>
  <c r="J8" i="64"/>
  <c r="J16" i="64"/>
  <c r="J9" i="64"/>
  <c r="J5" i="64"/>
  <c r="J10" i="64"/>
  <c r="J11" i="64"/>
  <c r="J12" i="64"/>
  <c r="J13" i="64"/>
  <c r="Q5" i="64"/>
  <c r="B7" i="64"/>
  <c r="G6" i="64"/>
  <c r="P6" i="64"/>
  <c r="H6" i="64"/>
  <c r="K6" i="64"/>
  <c r="C6" i="64"/>
  <c r="L6" i="64"/>
  <c r="D6" i="64"/>
  <c r="M6" i="64"/>
  <c r="E6" i="64"/>
  <c r="N6" i="64"/>
  <c r="F5" i="56" s="1"/>
  <c r="F6" i="64"/>
  <c r="O6" i="64"/>
  <c r="O26" i="60"/>
  <c r="O27" i="60"/>
  <c r="O28" i="60"/>
  <c r="O29" i="60"/>
  <c r="Q26" i="60"/>
  <c r="Q27" i="60"/>
  <c r="Q28" i="60"/>
  <c r="Q29" i="60"/>
  <c r="R26" i="60"/>
  <c r="R27" i="60"/>
  <c r="R28" i="60"/>
  <c r="R29" i="60"/>
  <c r="E5" i="56" l="1"/>
  <c r="D5" i="56"/>
  <c r="B8" i="64"/>
  <c r="K7" i="64"/>
  <c r="C7" i="64"/>
  <c r="L7" i="64"/>
  <c r="D6" i="56" s="1"/>
  <c r="D7" i="64"/>
  <c r="M7" i="64"/>
  <c r="E6" i="56" s="1"/>
  <c r="E7" i="64"/>
  <c r="N7" i="64"/>
  <c r="F6" i="56" s="1"/>
  <c r="F7" i="64"/>
  <c r="O7" i="64"/>
  <c r="G7" i="64"/>
  <c r="P7" i="64"/>
  <c r="H7" i="64"/>
  <c r="C5" i="56"/>
  <c r="Q6" i="64"/>
  <c r="P30" i="60"/>
  <c r="C6" i="56" l="1"/>
  <c r="Q7" i="64"/>
  <c r="B9" i="64"/>
  <c r="F8" i="64"/>
  <c r="O8" i="64"/>
  <c r="G8" i="64"/>
  <c r="P8" i="64"/>
  <c r="H8" i="64"/>
  <c r="K8" i="64"/>
  <c r="E8" i="64"/>
  <c r="N8" i="64"/>
  <c r="C8" i="64"/>
  <c r="L8" i="64"/>
  <c r="D7" i="56" s="1"/>
  <c r="D8" i="64"/>
  <c r="M8" i="64"/>
  <c r="E7" i="56" s="1"/>
  <c r="BC30" i="60"/>
  <c r="BB30" i="60"/>
  <c r="BA30" i="60"/>
  <c r="AZ30" i="60"/>
  <c r="AY30" i="60"/>
  <c r="AX30" i="60"/>
  <c r="AW30" i="60"/>
  <c r="AV30" i="60"/>
  <c r="AU30" i="60"/>
  <c r="AT30" i="60"/>
  <c r="AS30" i="60"/>
  <c r="AR30" i="60"/>
  <c r="AQ30" i="60"/>
  <c r="AP30" i="60"/>
  <c r="AO30" i="60"/>
  <c r="AN30" i="60"/>
  <c r="AM30" i="60"/>
  <c r="AL30" i="60"/>
  <c r="AK30" i="60"/>
  <c r="AJ30" i="60"/>
  <c r="AI30" i="60"/>
  <c r="AH30" i="60"/>
  <c r="AG30" i="60"/>
  <c r="AF30" i="60"/>
  <c r="AE30" i="60"/>
  <c r="AD30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O30" i="60"/>
  <c r="N30" i="60"/>
  <c r="L30" i="60"/>
  <c r="I30" i="60"/>
  <c r="G30" i="60"/>
  <c r="F30" i="60"/>
  <c r="E30" i="60"/>
  <c r="D30" i="60"/>
  <c r="K29" i="60"/>
  <c r="M29" i="60" s="1"/>
  <c r="K28" i="60"/>
  <c r="M28" i="60" s="1"/>
  <c r="K27" i="60"/>
  <c r="M27" i="60" s="1"/>
  <c r="K26" i="60"/>
  <c r="M26" i="60" s="1"/>
  <c r="V24" i="60"/>
  <c r="Y24" i="60" s="1"/>
  <c r="AB24" i="60" s="1"/>
  <c r="AE24" i="60" s="1"/>
  <c r="AH24" i="60" s="1"/>
  <c r="AK24" i="60" s="1"/>
  <c r="AN24" i="60" s="1"/>
  <c r="AQ24" i="60" s="1"/>
  <c r="AT24" i="60" s="1"/>
  <c r="AW24" i="60" s="1"/>
  <c r="AZ24" i="60" s="1"/>
  <c r="W13" i="60"/>
  <c r="S13" i="60"/>
  <c r="O13" i="60"/>
  <c r="K13" i="60"/>
  <c r="H13" i="60"/>
  <c r="G13" i="60"/>
  <c r="F13" i="60"/>
  <c r="E13" i="60"/>
  <c r="B10" i="64" l="1"/>
  <c r="H9" i="64"/>
  <c r="K9" i="64"/>
  <c r="C9" i="64"/>
  <c r="L9" i="64"/>
  <c r="D9" i="64"/>
  <c r="M9" i="64"/>
  <c r="E8" i="56" s="1"/>
  <c r="E9" i="64"/>
  <c r="N9" i="64"/>
  <c r="F8" i="56" s="1"/>
  <c r="F9" i="64"/>
  <c r="O9" i="64"/>
  <c r="G9" i="64"/>
  <c r="P9" i="64"/>
  <c r="C7" i="56"/>
  <c r="Q8" i="64"/>
  <c r="F7" i="56"/>
  <c r="M30" i="60"/>
  <c r="K24" i="52"/>
  <c r="J24" i="52"/>
  <c r="K24" i="51"/>
  <c r="J24" i="51"/>
  <c r="K24" i="50"/>
  <c r="J24" i="50"/>
  <c r="K24" i="49"/>
  <c r="J24" i="49"/>
  <c r="K23" i="53"/>
  <c r="J23" i="53"/>
  <c r="C8" i="56" l="1"/>
  <c r="Q9" i="64"/>
  <c r="B11" i="64"/>
  <c r="C10" i="64"/>
  <c r="L10" i="64"/>
  <c r="D9" i="56" s="1"/>
  <c r="D10" i="64"/>
  <c r="M10" i="64"/>
  <c r="E10" i="64"/>
  <c r="N10" i="64"/>
  <c r="F9" i="56" s="1"/>
  <c r="F10" i="64"/>
  <c r="O10" i="64"/>
  <c r="G10" i="64"/>
  <c r="P10" i="64"/>
  <c r="H10" i="64"/>
  <c r="K10" i="64"/>
  <c r="D8" i="56"/>
  <c r="K182" i="53"/>
  <c r="J182" i="53"/>
  <c r="I182" i="53"/>
  <c r="H182" i="53"/>
  <c r="K183" i="52"/>
  <c r="J183" i="52"/>
  <c r="I183" i="52"/>
  <c r="H183" i="52"/>
  <c r="K183" i="51"/>
  <c r="J183" i="51"/>
  <c r="I183" i="51"/>
  <c r="H183" i="51"/>
  <c r="G183" i="50"/>
  <c r="K183" i="50"/>
  <c r="J183" i="50"/>
  <c r="I183" i="50"/>
  <c r="H183" i="50"/>
  <c r="G183" i="49"/>
  <c r="K183" i="49"/>
  <c r="J183" i="49"/>
  <c r="I183" i="49"/>
  <c r="H183" i="49"/>
  <c r="E9" i="56" l="1"/>
  <c r="B12" i="64"/>
  <c r="F11" i="64"/>
  <c r="O11" i="64"/>
  <c r="G11" i="64"/>
  <c r="P11" i="64"/>
  <c r="H11" i="64"/>
  <c r="K11" i="64"/>
  <c r="C11" i="64"/>
  <c r="L11" i="64"/>
  <c r="D10" i="56" s="1"/>
  <c r="D11" i="64"/>
  <c r="M11" i="64"/>
  <c r="E10" i="56" s="1"/>
  <c r="E11" i="64"/>
  <c r="N11" i="64"/>
  <c r="F10" i="56" s="1"/>
  <c r="Q10" i="64"/>
  <c r="C9" i="56"/>
  <c r="H76" i="54"/>
  <c r="G76" i="54"/>
  <c r="F76" i="54"/>
  <c r="E76" i="54"/>
  <c r="H68" i="54"/>
  <c r="G68" i="54"/>
  <c r="F68" i="54"/>
  <c r="E68" i="54"/>
  <c r="H60" i="54"/>
  <c r="G60" i="54"/>
  <c r="F60" i="54"/>
  <c r="E60" i="54"/>
  <c r="H54" i="54"/>
  <c r="H33" i="54"/>
  <c r="G33" i="54"/>
  <c r="F33" i="54"/>
  <c r="E33" i="54"/>
  <c r="K223" i="53"/>
  <c r="J223" i="53"/>
  <c r="I223" i="53"/>
  <c r="H223" i="53"/>
  <c r="G223" i="53"/>
  <c r="K222" i="53"/>
  <c r="J222" i="53"/>
  <c r="I222" i="53"/>
  <c r="G22" i="54" s="1"/>
  <c r="H222" i="53"/>
  <c r="G222" i="53"/>
  <c r="K221" i="53"/>
  <c r="J221" i="53"/>
  <c r="I221" i="53"/>
  <c r="H221" i="53"/>
  <c r="G221" i="53"/>
  <c r="K220" i="53"/>
  <c r="J220" i="53"/>
  <c r="I220" i="53"/>
  <c r="H220" i="53"/>
  <c r="G220" i="53"/>
  <c r="K219" i="53"/>
  <c r="J219" i="53"/>
  <c r="I219" i="53"/>
  <c r="H219" i="53"/>
  <c r="G219" i="53"/>
  <c r="K216" i="53"/>
  <c r="J216" i="53"/>
  <c r="I216" i="53"/>
  <c r="H216" i="53"/>
  <c r="G216" i="53"/>
  <c r="K215" i="53"/>
  <c r="J215" i="53"/>
  <c r="I215" i="53"/>
  <c r="H215" i="53"/>
  <c r="G215" i="53"/>
  <c r="K214" i="53"/>
  <c r="J214" i="53"/>
  <c r="I214" i="53"/>
  <c r="H214" i="53"/>
  <c r="G214" i="53"/>
  <c r="K213" i="53"/>
  <c r="J213" i="53"/>
  <c r="I213" i="53"/>
  <c r="H213" i="53"/>
  <c r="G213" i="53"/>
  <c r="K212" i="53"/>
  <c r="H88" i="54" s="1"/>
  <c r="J212" i="53"/>
  <c r="G88" i="54" s="1"/>
  <c r="I212" i="53"/>
  <c r="G87" i="54" s="1"/>
  <c r="H212" i="53"/>
  <c r="F87" i="54" s="1"/>
  <c r="G212" i="53"/>
  <c r="E87" i="54" s="1"/>
  <c r="K210" i="53"/>
  <c r="J210" i="53"/>
  <c r="I210" i="53"/>
  <c r="H210" i="53"/>
  <c r="G210" i="53"/>
  <c r="K209" i="53"/>
  <c r="J209" i="53"/>
  <c r="I209" i="53"/>
  <c r="H209" i="53"/>
  <c r="G209" i="53"/>
  <c r="K208" i="53"/>
  <c r="J208" i="53"/>
  <c r="I208" i="53"/>
  <c r="H208" i="53"/>
  <c r="G208" i="53"/>
  <c r="G206" i="53" s="1"/>
  <c r="K207" i="53"/>
  <c r="J207" i="53"/>
  <c r="I207" i="53"/>
  <c r="H207" i="53"/>
  <c r="G207" i="53"/>
  <c r="K205" i="53"/>
  <c r="J205" i="53"/>
  <c r="I205" i="53"/>
  <c r="H205" i="53"/>
  <c r="G205" i="53"/>
  <c r="K204" i="53"/>
  <c r="J204" i="53"/>
  <c r="I204" i="53"/>
  <c r="H204" i="53"/>
  <c r="G204" i="53"/>
  <c r="K203" i="53"/>
  <c r="J203" i="53"/>
  <c r="I203" i="53"/>
  <c r="H203" i="53"/>
  <c r="G203" i="53"/>
  <c r="K202" i="53"/>
  <c r="J202" i="53"/>
  <c r="I202" i="53"/>
  <c r="I200" i="53" s="1"/>
  <c r="H202" i="53"/>
  <c r="G202" i="53"/>
  <c r="K201" i="53"/>
  <c r="J201" i="53"/>
  <c r="I201" i="53"/>
  <c r="H201" i="53"/>
  <c r="G201" i="53"/>
  <c r="K195" i="53"/>
  <c r="K192" i="53" s="1"/>
  <c r="J195" i="53"/>
  <c r="I195" i="53"/>
  <c r="H195" i="53"/>
  <c r="G195" i="53"/>
  <c r="K194" i="53"/>
  <c r="J194" i="53"/>
  <c r="I194" i="53"/>
  <c r="H194" i="53"/>
  <c r="G194" i="53"/>
  <c r="K193" i="53"/>
  <c r="J193" i="53"/>
  <c r="I193" i="53"/>
  <c r="H193" i="53"/>
  <c r="G193" i="53"/>
  <c r="K191" i="53"/>
  <c r="J191" i="53"/>
  <c r="I191" i="53"/>
  <c r="H191" i="53"/>
  <c r="G191" i="53"/>
  <c r="K190" i="53"/>
  <c r="J190" i="53"/>
  <c r="I190" i="53"/>
  <c r="G19" i="54" s="1"/>
  <c r="H190" i="53"/>
  <c r="G190" i="53"/>
  <c r="E19" i="54" s="1"/>
  <c r="K189" i="53"/>
  <c r="J189" i="53"/>
  <c r="I189" i="53"/>
  <c r="H189" i="53"/>
  <c r="G189" i="53"/>
  <c r="K188" i="53"/>
  <c r="J188" i="53"/>
  <c r="I188" i="53"/>
  <c r="G23" i="54" s="1"/>
  <c r="H188" i="53"/>
  <c r="G188" i="53"/>
  <c r="K187" i="53"/>
  <c r="J187" i="53"/>
  <c r="I187" i="53"/>
  <c r="H187" i="53"/>
  <c r="G187" i="53"/>
  <c r="K184" i="53"/>
  <c r="J184" i="53"/>
  <c r="I184" i="53"/>
  <c r="H184" i="53"/>
  <c r="G184" i="53"/>
  <c r="K183" i="53"/>
  <c r="J183" i="53"/>
  <c r="I183" i="53"/>
  <c r="H183" i="53"/>
  <c r="G183" i="53"/>
  <c r="G182" i="53" s="1"/>
  <c r="K181" i="53"/>
  <c r="J181" i="53"/>
  <c r="I181" i="53"/>
  <c r="H181" i="53"/>
  <c r="G181" i="53"/>
  <c r="K180" i="53"/>
  <c r="J180" i="53"/>
  <c r="I180" i="53"/>
  <c r="H180" i="53"/>
  <c r="G180" i="53"/>
  <c r="K179" i="53"/>
  <c r="H47" i="54" s="1"/>
  <c r="J179" i="53"/>
  <c r="I179" i="53"/>
  <c r="H179" i="53"/>
  <c r="G179" i="53"/>
  <c r="K177" i="53"/>
  <c r="J177" i="53"/>
  <c r="I177" i="53"/>
  <c r="H177" i="53"/>
  <c r="G177" i="53"/>
  <c r="K176" i="53"/>
  <c r="J176" i="53"/>
  <c r="I176" i="53"/>
  <c r="H176" i="53"/>
  <c r="G176" i="53"/>
  <c r="K175" i="53"/>
  <c r="J175" i="53"/>
  <c r="G43" i="54" s="1"/>
  <c r="I175" i="53"/>
  <c r="H175" i="53"/>
  <c r="G175" i="53"/>
  <c r="K174" i="53"/>
  <c r="J174" i="53"/>
  <c r="I174" i="53"/>
  <c r="H174" i="53"/>
  <c r="G174" i="53"/>
  <c r="K173" i="53"/>
  <c r="J173" i="53"/>
  <c r="I173" i="53"/>
  <c r="H173" i="53"/>
  <c r="G173" i="53"/>
  <c r="K172" i="53"/>
  <c r="J172" i="53"/>
  <c r="H41" i="54" s="1"/>
  <c r="I172" i="53"/>
  <c r="H172" i="53"/>
  <c r="G172" i="53"/>
  <c r="K171" i="53"/>
  <c r="J171" i="53"/>
  <c r="I171" i="53"/>
  <c r="H171" i="53"/>
  <c r="G171" i="53"/>
  <c r="E40" i="54" s="1"/>
  <c r="K170" i="53"/>
  <c r="J170" i="53"/>
  <c r="I170" i="53"/>
  <c r="H170" i="53"/>
  <c r="G170" i="53"/>
  <c r="K162" i="53"/>
  <c r="J162" i="53"/>
  <c r="I162" i="53"/>
  <c r="H162" i="53"/>
  <c r="G162" i="53"/>
  <c r="K161" i="53"/>
  <c r="J161" i="53"/>
  <c r="I161" i="53"/>
  <c r="H161" i="53"/>
  <c r="G161" i="53"/>
  <c r="K160" i="53"/>
  <c r="K159" i="53" s="1"/>
  <c r="J160" i="53"/>
  <c r="I160" i="53"/>
  <c r="H160" i="53"/>
  <c r="G160" i="53"/>
  <c r="K158" i="53"/>
  <c r="J158" i="53"/>
  <c r="I158" i="53"/>
  <c r="H158" i="53"/>
  <c r="G158" i="53"/>
  <c r="K157" i="53"/>
  <c r="H29" i="54" s="1"/>
  <c r="J157" i="53"/>
  <c r="I157" i="53"/>
  <c r="H157" i="53"/>
  <c r="G157" i="53"/>
  <c r="K156" i="53"/>
  <c r="J156" i="53"/>
  <c r="I156" i="53"/>
  <c r="H156" i="53"/>
  <c r="E27" i="54" s="1"/>
  <c r="G156" i="53"/>
  <c r="K155" i="53"/>
  <c r="J155" i="53"/>
  <c r="I155" i="53"/>
  <c r="I153" i="53" s="1"/>
  <c r="H155" i="53"/>
  <c r="G155" i="53"/>
  <c r="K154" i="53"/>
  <c r="J154" i="53"/>
  <c r="I154" i="53"/>
  <c r="H154" i="53"/>
  <c r="G154" i="53"/>
  <c r="K152" i="53"/>
  <c r="J152" i="53"/>
  <c r="I152" i="53"/>
  <c r="H152" i="53"/>
  <c r="G152" i="53"/>
  <c r="K151" i="53"/>
  <c r="J151" i="53"/>
  <c r="I151" i="53"/>
  <c r="H151" i="53"/>
  <c r="G151" i="53"/>
  <c r="K150" i="53"/>
  <c r="J150" i="53"/>
  <c r="G72" i="54" s="1"/>
  <c r="I150" i="53"/>
  <c r="F72" i="54" s="1"/>
  <c r="H150" i="53"/>
  <c r="G150" i="53"/>
  <c r="K149" i="53"/>
  <c r="J149" i="53"/>
  <c r="I149" i="53"/>
  <c r="H149" i="53"/>
  <c r="G149" i="53"/>
  <c r="K148" i="53"/>
  <c r="H73" i="54" s="1"/>
  <c r="J148" i="53"/>
  <c r="I148" i="53"/>
  <c r="H148" i="53"/>
  <c r="G148" i="53"/>
  <c r="K147" i="53"/>
  <c r="J147" i="53"/>
  <c r="I147" i="53"/>
  <c r="H147" i="53"/>
  <c r="E70" i="54" s="1"/>
  <c r="G147" i="53"/>
  <c r="K146" i="53"/>
  <c r="J146" i="53"/>
  <c r="I146" i="53"/>
  <c r="F71" i="54" s="1"/>
  <c r="H146" i="53"/>
  <c r="G146" i="53"/>
  <c r="G145" i="53" s="1"/>
  <c r="K141" i="53"/>
  <c r="J141" i="53"/>
  <c r="I141" i="53"/>
  <c r="H141" i="53"/>
  <c r="G141" i="53"/>
  <c r="K140" i="53"/>
  <c r="J140" i="53"/>
  <c r="I140" i="53"/>
  <c r="H140" i="53"/>
  <c r="G140" i="53"/>
  <c r="K139" i="53"/>
  <c r="J139" i="53"/>
  <c r="J138" i="53" s="1"/>
  <c r="I139" i="53"/>
  <c r="H139" i="53"/>
  <c r="E28" i="54" s="1"/>
  <c r="G139" i="53"/>
  <c r="K137" i="53"/>
  <c r="J137" i="53"/>
  <c r="I137" i="53"/>
  <c r="H137" i="53"/>
  <c r="G137" i="53"/>
  <c r="K136" i="53"/>
  <c r="J136" i="53"/>
  <c r="J135" i="53" s="1"/>
  <c r="I136" i="53"/>
  <c r="I135" i="53" s="1"/>
  <c r="H136" i="53"/>
  <c r="G136" i="53"/>
  <c r="K134" i="53"/>
  <c r="J134" i="53"/>
  <c r="I134" i="53"/>
  <c r="H134" i="53"/>
  <c r="G134" i="53"/>
  <c r="K133" i="53"/>
  <c r="J133" i="53"/>
  <c r="G26" i="54" s="1"/>
  <c r="I133" i="53"/>
  <c r="H133" i="53"/>
  <c r="E26" i="54" s="1"/>
  <c r="G133" i="53"/>
  <c r="K132" i="53"/>
  <c r="J132" i="53"/>
  <c r="I132" i="53"/>
  <c r="H132" i="53"/>
  <c r="G132" i="53"/>
  <c r="K131" i="53"/>
  <c r="J131" i="53"/>
  <c r="G66" i="54" s="1"/>
  <c r="I131" i="53"/>
  <c r="H131" i="53"/>
  <c r="G131" i="53"/>
  <c r="K130" i="53"/>
  <c r="H65" i="54" s="1"/>
  <c r="J130" i="53"/>
  <c r="I130" i="53"/>
  <c r="F65" i="54" s="1"/>
  <c r="H130" i="53"/>
  <c r="G130" i="53"/>
  <c r="K129" i="53"/>
  <c r="J129" i="53"/>
  <c r="I129" i="53"/>
  <c r="H129" i="53"/>
  <c r="E64" i="54" s="1"/>
  <c r="G129" i="53"/>
  <c r="K128" i="53"/>
  <c r="H63" i="54" s="1"/>
  <c r="J128" i="53"/>
  <c r="I128" i="53"/>
  <c r="F63" i="54" s="1"/>
  <c r="H128" i="53"/>
  <c r="G128" i="53"/>
  <c r="K127" i="53"/>
  <c r="J127" i="53"/>
  <c r="I127" i="53"/>
  <c r="H127" i="53"/>
  <c r="G127" i="53"/>
  <c r="K119" i="53"/>
  <c r="J119" i="53"/>
  <c r="I119" i="53"/>
  <c r="H119" i="53"/>
  <c r="G119" i="53"/>
  <c r="K118" i="53"/>
  <c r="J118" i="53"/>
  <c r="I118" i="53"/>
  <c r="H118" i="53"/>
  <c r="G118" i="53"/>
  <c r="K117" i="53"/>
  <c r="J117" i="53"/>
  <c r="I117" i="53"/>
  <c r="H117" i="53"/>
  <c r="G117" i="53"/>
  <c r="K116" i="53"/>
  <c r="J116" i="53"/>
  <c r="I116" i="53"/>
  <c r="H116" i="53"/>
  <c r="G116" i="53"/>
  <c r="K115" i="53"/>
  <c r="J115" i="53"/>
  <c r="I115" i="53"/>
  <c r="H115" i="53"/>
  <c r="G115" i="53"/>
  <c r="K114" i="53"/>
  <c r="J114" i="53"/>
  <c r="I114" i="53"/>
  <c r="H114" i="53"/>
  <c r="G114" i="53"/>
  <c r="K112" i="53"/>
  <c r="J112" i="53"/>
  <c r="I112" i="53"/>
  <c r="H112" i="53"/>
  <c r="G112" i="53"/>
  <c r="K111" i="53"/>
  <c r="J111" i="53"/>
  <c r="I111" i="53"/>
  <c r="H111" i="53"/>
  <c r="G111" i="53"/>
  <c r="K110" i="53"/>
  <c r="J110" i="53"/>
  <c r="I110" i="53"/>
  <c r="H110" i="53"/>
  <c r="G110" i="53"/>
  <c r="K109" i="53"/>
  <c r="J109" i="53"/>
  <c r="I109" i="53"/>
  <c r="H109" i="53"/>
  <c r="G109" i="53"/>
  <c r="K108" i="53"/>
  <c r="J108" i="53"/>
  <c r="I108" i="53"/>
  <c r="I107" i="53" s="1"/>
  <c r="H108" i="53"/>
  <c r="G108" i="53"/>
  <c r="K98" i="53"/>
  <c r="J98" i="53"/>
  <c r="I98" i="53"/>
  <c r="H98" i="53"/>
  <c r="G98" i="53"/>
  <c r="G96" i="53" s="1"/>
  <c r="K97" i="53"/>
  <c r="K96" i="53" s="1"/>
  <c r="J97" i="53"/>
  <c r="I97" i="53"/>
  <c r="I96" i="53" s="1"/>
  <c r="H97" i="53"/>
  <c r="G97" i="53"/>
  <c r="K94" i="53"/>
  <c r="J94" i="53"/>
  <c r="I94" i="53"/>
  <c r="H94" i="53"/>
  <c r="G94" i="53"/>
  <c r="K88" i="53"/>
  <c r="J88" i="53"/>
  <c r="I88" i="53"/>
  <c r="H88" i="53"/>
  <c r="G88" i="53"/>
  <c r="K87" i="53"/>
  <c r="J87" i="53"/>
  <c r="J86" i="53" s="1"/>
  <c r="I87" i="53"/>
  <c r="I86" i="53" s="1"/>
  <c r="H87" i="53"/>
  <c r="H86" i="53" s="1"/>
  <c r="E34" i="54" s="1"/>
  <c r="G87" i="53"/>
  <c r="K83" i="53"/>
  <c r="J83" i="53"/>
  <c r="I83" i="53"/>
  <c r="H83" i="53"/>
  <c r="G83" i="53"/>
  <c r="K80" i="53"/>
  <c r="J80" i="53"/>
  <c r="I80" i="53"/>
  <c r="H80" i="53"/>
  <c r="G80" i="53"/>
  <c r="K79" i="53"/>
  <c r="H32" i="54" s="1"/>
  <c r="J79" i="53"/>
  <c r="G32" i="54" s="1"/>
  <c r="I79" i="53"/>
  <c r="F32" i="54" s="1"/>
  <c r="H79" i="53"/>
  <c r="G79" i="53"/>
  <c r="K78" i="53"/>
  <c r="H12" i="54" s="1"/>
  <c r="J78" i="53"/>
  <c r="G12" i="54" s="1"/>
  <c r="I78" i="53"/>
  <c r="F12" i="54" s="1"/>
  <c r="H78" i="53"/>
  <c r="E12" i="54" s="1"/>
  <c r="G78" i="53"/>
  <c r="K77" i="53"/>
  <c r="H11" i="54" s="1"/>
  <c r="J77" i="53"/>
  <c r="G11" i="54" s="1"/>
  <c r="I77" i="53"/>
  <c r="F11" i="54" s="1"/>
  <c r="H77" i="53"/>
  <c r="E11" i="54" s="1"/>
  <c r="G77" i="53"/>
  <c r="K76" i="53"/>
  <c r="H10" i="54" s="1"/>
  <c r="J76" i="53"/>
  <c r="G10" i="54" s="1"/>
  <c r="I76" i="53"/>
  <c r="F10" i="54" s="1"/>
  <c r="H76" i="53"/>
  <c r="G76" i="53"/>
  <c r="K75" i="53"/>
  <c r="J75" i="53"/>
  <c r="I75" i="53"/>
  <c r="H75" i="53"/>
  <c r="G75" i="53"/>
  <c r="K74" i="53"/>
  <c r="H55" i="54" s="1"/>
  <c r="J74" i="53"/>
  <c r="I74" i="53"/>
  <c r="F55" i="54" s="1"/>
  <c r="H74" i="53"/>
  <c r="E55" i="54" s="1"/>
  <c r="G74" i="53"/>
  <c r="K72" i="53"/>
  <c r="J72" i="53"/>
  <c r="I72" i="53"/>
  <c r="H72" i="53"/>
  <c r="G72" i="53"/>
  <c r="K71" i="53"/>
  <c r="H83" i="54" s="1"/>
  <c r="J71" i="53"/>
  <c r="G83" i="54" s="1"/>
  <c r="I71" i="53"/>
  <c r="F83" i="54" s="1"/>
  <c r="H71" i="53"/>
  <c r="E83" i="54" s="1"/>
  <c r="G71" i="53"/>
  <c r="K70" i="53"/>
  <c r="J70" i="53"/>
  <c r="G82" i="54" s="1"/>
  <c r="I70" i="53"/>
  <c r="F82" i="54" s="1"/>
  <c r="H70" i="53"/>
  <c r="E82" i="54" s="1"/>
  <c r="G70" i="53"/>
  <c r="K69" i="53"/>
  <c r="H81" i="54" s="1"/>
  <c r="J69" i="53"/>
  <c r="G81" i="54" s="1"/>
  <c r="I69" i="53"/>
  <c r="F81" i="54" s="1"/>
  <c r="H69" i="53"/>
  <c r="E81" i="54" s="1"/>
  <c r="G69" i="53"/>
  <c r="K68" i="53"/>
  <c r="H80" i="54" s="1"/>
  <c r="J68" i="53"/>
  <c r="I68" i="53"/>
  <c r="H68" i="53"/>
  <c r="E80" i="54" s="1"/>
  <c r="G68" i="53"/>
  <c r="K64" i="53"/>
  <c r="J64" i="53"/>
  <c r="I64" i="53"/>
  <c r="H64" i="53"/>
  <c r="G64" i="53"/>
  <c r="K63" i="53"/>
  <c r="J63" i="53"/>
  <c r="I63" i="53"/>
  <c r="I61" i="53" s="1"/>
  <c r="F9" i="54" s="1"/>
  <c r="H63" i="53"/>
  <c r="G63" i="53"/>
  <c r="K62" i="53"/>
  <c r="J62" i="53"/>
  <c r="J61" i="53" s="1"/>
  <c r="G9" i="54" s="1"/>
  <c r="I62" i="53"/>
  <c r="H62" i="53"/>
  <c r="H61" i="53" s="1"/>
  <c r="E9" i="54" s="1"/>
  <c r="G62" i="53"/>
  <c r="K60" i="53"/>
  <c r="J60" i="53"/>
  <c r="I60" i="53"/>
  <c r="H60" i="53"/>
  <c r="G60" i="53"/>
  <c r="G58" i="53" s="1"/>
  <c r="K59" i="53"/>
  <c r="J59" i="53"/>
  <c r="J58" i="53" s="1"/>
  <c r="I59" i="53"/>
  <c r="H59" i="53"/>
  <c r="G59" i="53"/>
  <c r="K57" i="53"/>
  <c r="H8" i="54" s="1"/>
  <c r="J57" i="53"/>
  <c r="I57" i="53"/>
  <c r="H57" i="53"/>
  <c r="E8" i="54" s="1"/>
  <c r="G57" i="53"/>
  <c r="K53" i="53"/>
  <c r="J53" i="53"/>
  <c r="I53" i="53"/>
  <c r="H53" i="53"/>
  <c r="H52" i="53" s="1"/>
  <c r="G53" i="53"/>
  <c r="G52" i="53" s="1"/>
  <c r="K51" i="53"/>
  <c r="K49" i="53" s="1"/>
  <c r="J51" i="53"/>
  <c r="I51" i="53"/>
  <c r="H51" i="53"/>
  <c r="G51" i="53"/>
  <c r="K50" i="53"/>
  <c r="J50" i="53"/>
  <c r="I50" i="53"/>
  <c r="H50" i="53"/>
  <c r="G50" i="53"/>
  <c r="K48" i="53"/>
  <c r="J48" i="53"/>
  <c r="I48" i="53"/>
  <c r="H48" i="53"/>
  <c r="G48" i="53"/>
  <c r="K47" i="53"/>
  <c r="J47" i="53"/>
  <c r="I47" i="53"/>
  <c r="H47" i="53"/>
  <c r="G47" i="53"/>
  <c r="K46" i="53"/>
  <c r="J46" i="53"/>
  <c r="I46" i="53"/>
  <c r="H46" i="53"/>
  <c r="G46" i="53"/>
  <c r="G45" i="53" s="1"/>
  <c r="K42" i="53"/>
  <c r="J42" i="53"/>
  <c r="I42" i="53"/>
  <c r="H42" i="53"/>
  <c r="G42" i="53"/>
  <c r="K41" i="53"/>
  <c r="J41" i="53"/>
  <c r="I41" i="53"/>
  <c r="H41" i="53"/>
  <c r="G41" i="53"/>
  <c r="K40" i="53"/>
  <c r="J40" i="53"/>
  <c r="I40" i="53"/>
  <c r="H40" i="53"/>
  <c r="G40" i="53"/>
  <c r="K39" i="53"/>
  <c r="J39" i="53"/>
  <c r="I39" i="53"/>
  <c r="H39" i="53"/>
  <c r="G39" i="53"/>
  <c r="K37" i="53"/>
  <c r="J37" i="53"/>
  <c r="I37" i="53"/>
  <c r="H37" i="53"/>
  <c r="G37" i="53"/>
  <c r="K36" i="53"/>
  <c r="J36" i="53"/>
  <c r="I36" i="53"/>
  <c r="H36" i="53"/>
  <c r="G36" i="53"/>
  <c r="K35" i="53"/>
  <c r="J35" i="53"/>
  <c r="I35" i="53"/>
  <c r="H35" i="53"/>
  <c r="H34" i="53" s="1"/>
  <c r="G35" i="53"/>
  <c r="K33" i="53"/>
  <c r="J33" i="53"/>
  <c r="I33" i="53"/>
  <c r="H33" i="53"/>
  <c r="G33" i="53"/>
  <c r="G31" i="53" s="1"/>
  <c r="K32" i="53"/>
  <c r="J32" i="53"/>
  <c r="J31" i="53" s="1"/>
  <c r="I32" i="53"/>
  <c r="H32" i="53"/>
  <c r="G32" i="53"/>
  <c r="K30" i="53"/>
  <c r="J30" i="53"/>
  <c r="I30" i="53"/>
  <c r="H30" i="53"/>
  <c r="G30" i="53"/>
  <c r="K29" i="53"/>
  <c r="J29" i="53"/>
  <c r="I29" i="53"/>
  <c r="H29" i="53"/>
  <c r="G29" i="53"/>
  <c r="K28" i="53"/>
  <c r="J28" i="53"/>
  <c r="I28" i="53"/>
  <c r="I27" i="53" s="1"/>
  <c r="H28" i="53"/>
  <c r="H27" i="53" s="1"/>
  <c r="G28" i="53"/>
  <c r="K22" i="53"/>
  <c r="J22" i="53"/>
  <c r="I22" i="53"/>
  <c r="H22" i="53"/>
  <c r="G22" i="53"/>
  <c r="K21" i="53"/>
  <c r="J21" i="53"/>
  <c r="I21" i="53"/>
  <c r="H21" i="53"/>
  <c r="G21" i="53"/>
  <c r="K20" i="53"/>
  <c r="J20" i="53"/>
  <c r="I20" i="53"/>
  <c r="H20" i="53"/>
  <c r="G20" i="53"/>
  <c r="K19" i="53"/>
  <c r="J19" i="53"/>
  <c r="I19" i="53"/>
  <c r="H19" i="53"/>
  <c r="H16" i="53" s="1"/>
  <c r="G19" i="53"/>
  <c r="K18" i="53"/>
  <c r="J18" i="53"/>
  <c r="I18" i="53"/>
  <c r="H18" i="53"/>
  <c r="G18" i="53"/>
  <c r="K17" i="53"/>
  <c r="J17" i="53"/>
  <c r="I17" i="53"/>
  <c r="H17" i="53"/>
  <c r="G17" i="53"/>
  <c r="K15" i="53"/>
  <c r="J15" i="53"/>
  <c r="I15" i="53"/>
  <c r="H15" i="53"/>
  <c r="G15" i="53"/>
  <c r="G12" i="53" s="1"/>
  <c r="K14" i="53"/>
  <c r="J14" i="53"/>
  <c r="I14" i="53"/>
  <c r="H14" i="53"/>
  <c r="G14" i="53"/>
  <c r="K13" i="53"/>
  <c r="J13" i="53"/>
  <c r="J12" i="53" s="1"/>
  <c r="I13" i="53"/>
  <c r="H13" i="53"/>
  <c r="G13" i="53"/>
  <c r="J5" i="53"/>
  <c r="J230" i="53" s="1"/>
  <c r="I218" i="53"/>
  <c r="J200" i="53"/>
  <c r="I192" i="53"/>
  <c r="G192" i="53"/>
  <c r="J186" i="53"/>
  <c r="H18" i="54" s="1"/>
  <c r="H186" i="53"/>
  <c r="F18" i="54" s="1"/>
  <c r="H169" i="53"/>
  <c r="G159" i="53"/>
  <c r="K138" i="53"/>
  <c r="G138" i="53"/>
  <c r="J96" i="53"/>
  <c r="K91" i="53"/>
  <c r="J91" i="53"/>
  <c r="I91" i="53"/>
  <c r="H91" i="53"/>
  <c r="G86" i="53"/>
  <c r="K58" i="53"/>
  <c r="I58" i="53"/>
  <c r="K52" i="53"/>
  <c r="J52" i="53"/>
  <c r="I52" i="53"/>
  <c r="J49" i="53"/>
  <c r="G49" i="53"/>
  <c r="J45" i="53"/>
  <c r="H38" i="53"/>
  <c r="G34" i="53"/>
  <c r="K31" i="53"/>
  <c r="B13" i="64" l="1"/>
  <c r="K12" i="64"/>
  <c r="C12" i="64"/>
  <c r="L12" i="64"/>
  <c r="D11" i="56" s="1"/>
  <c r="D12" i="64"/>
  <c r="M12" i="64"/>
  <c r="E11" i="56" s="1"/>
  <c r="E12" i="64"/>
  <c r="N12" i="64"/>
  <c r="F11" i="56" s="1"/>
  <c r="F12" i="64"/>
  <c r="O12" i="64"/>
  <c r="G12" i="64"/>
  <c r="P12" i="64"/>
  <c r="H12" i="64"/>
  <c r="Q11" i="64"/>
  <c r="C10" i="56"/>
  <c r="K186" i="53"/>
  <c r="J192" i="53"/>
  <c r="H138" i="53"/>
  <c r="E22" i="54"/>
  <c r="H62" i="54"/>
  <c r="K135" i="53"/>
  <c r="H74" i="54"/>
  <c r="H42" i="54"/>
  <c r="K5" i="53"/>
  <c r="H3" i="54" s="1"/>
  <c r="H77" i="54"/>
  <c r="H75" i="54" s="1"/>
  <c r="K86" i="53"/>
  <c r="H34" i="54" s="1"/>
  <c r="G35" i="54"/>
  <c r="E29" i="54"/>
  <c r="G48" i="54"/>
  <c r="H200" i="53"/>
  <c r="J16" i="53"/>
  <c r="F64" i="54"/>
  <c r="E73" i="54"/>
  <c r="J169" i="53"/>
  <c r="J168" i="53" s="1"/>
  <c r="K206" i="53"/>
  <c r="H218" i="53"/>
  <c r="H217" i="53" s="1"/>
  <c r="H211" i="53"/>
  <c r="K61" i="53"/>
  <c r="H9" i="54" s="1"/>
  <c r="F25" i="54"/>
  <c r="H66" i="54"/>
  <c r="F70" i="54"/>
  <c r="G52" i="54"/>
  <c r="H24" i="54"/>
  <c r="H19" i="54"/>
  <c r="H17" i="54" s="1"/>
  <c r="G53" i="54"/>
  <c r="E24" i="54"/>
  <c r="G70" i="54"/>
  <c r="E74" i="54"/>
  <c r="H72" i="54"/>
  <c r="E42" i="54"/>
  <c r="H43" i="54"/>
  <c r="F45" i="54"/>
  <c r="K185" i="53"/>
  <c r="H53" i="54"/>
  <c r="J206" i="53"/>
  <c r="H15" i="54" s="1"/>
  <c r="G74" i="54"/>
  <c r="G42" i="54"/>
  <c r="H45" i="54"/>
  <c r="I126" i="53"/>
  <c r="G61" i="53"/>
  <c r="K67" i="53"/>
  <c r="H79" i="54" s="1"/>
  <c r="H78" i="54" s="1"/>
  <c r="H96" i="53"/>
  <c r="J113" i="53"/>
  <c r="G126" i="53"/>
  <c r="G64" i="54"/>
  <c r="E66" i="54"/>
  <c r="G135" i="53"/>
  <c r="G142" i="53" s="1"/>
  <c r="K145" i="53"/>
  <c r="K263" i="53" s="1"/>
  <c r="F73" i="54"/>
  <c r="G25" i="54"/>
  <c r="H153" i="53"/>
  <c r="K153" i="53"/>
  <c r="F29" i="54"/>
  <c r="H40" i="54"/>
  <c r="H39" i="54" s="1"/>
  <c r="E47" i="54"/>
  <c r="K178" i="53"/>
  <c r="K196" i="53" s="1"/>
  <c r="H23" i="54"/>
  <c r="E53" i="54"/>
  <c r="I206" i="53"/>
  <c r="G24" i="54"/>
  <c r="H22" i="54"/>
  <c r="F24" i="54"/>
  <c r="H71" i="54"/>
  <c r="G8" i="54"/>
  <c r="K126" i="53"/>
  <c r="I169" i="53"/>
  <c r="I168" i="53" s="1"/>
  <c r="E41" i="54"/>
  <c r="F35" i="54"/>
  <c r="G28" i="54"/>
  <c r="H82" i="54"/>
  <c r="H168" i="53"/>
  <c r="I34" i="53"/>
  <c r="I26" i="53" s="1"/>
  <c r="I251" i="53" s="1"/>
  <c r="I252" i="53" s="1"/>
  <c r="F43" i="54"/>
  <c r="G47" i="54"/>
  <c r="K12" i="53"/>
  <c r="G77" i="54"/>
  <c r="G75" i="54" s="1"/>
  <c r="G63" i="54"/>
  <c r="E65" i="54"/>
  <c r="F26" i="54"/>
  <c r="F27" i="54"/>
  <c r="G41" i="54"/>
  <c r="E45" i="54"/>
  <c r="H35" i="54"/>
  <c r="J178" i="53"/>
  <c r="J196" i="53" s="1"/>
  <c r="K34" i="53"/>
  <c r="K45" i="53"/>
  <c r="G67" i="53"/>
  <c r="G153" i="53"/>
  <c r="G263" i="53" s="1"/>
  <c r="J153" i="53"/>
  <c r="I186" i="53"/>
  <c r="H192" i="53"/>
  <c r="E23" i="54" s="1"/>
  <c r="H206" i="53"/>
  <c r="F15" i="54" s="1"/>
  <c r="G178" i="53"/>
  <c r="J199" i="53"/>
  <c r="F34" i="54"/>
  <c r="F40" i="54"/>
  <c r="G34" i="54"/>
  <c r="J185" i="53"/>
  <c r="F8" i="54"/>
  <c r="G40" i="54"/>
  <c r="I178" i="53"/>
  <c r="F23" i="54"/>
  <c r="F22" i="54"/>
  <c r="I73" i="53"/>
  <c r="F54" i="54" s="1"/>
  <c r="G3" i="54"/>
  <c r="J103" i="53"/>
  <c r="I12" i="53"/>
  <c r="G27" i="53"/>
  <c r="G26" i="53" s="1"/>
  <c r="H126" i="53"/>
  <c r="E61" i="54" s="1"/>
  <c r="E62" i="54"/>
  <c r="G186" i="53"/>
  <c r="E35" i="54"/>
  <c r="H185" i="53"/>
  <c r="F19" i="54"/>
  <c r="F17" i="54" s="1"/>
  <c r="G29" i="54"/>
  <c r="H48" i="54"/>
  <c r="I67" i="53"/>
  <c r="F79" i="54" s="1"/>
  <c r="F80" i="54"/>
  <c r="I145" i="53"/>
  <c r="H178" i="53"/>
  <c r="E46" i="54" s="1"/>
  <c r="F21" i="54"/>
  <c r="J27" i="53"/>
  <c r="E32" i="54"/>
  <c r="E77" i="54"/>
  <c r="E75" i="54" s="1"/>
  <c r="F62" i="54"/>
  <c r="E63" i="54"/>
  <c r="G65" i="54"/>
  <c r="F66" i="54"/>
  <c r="H26" i="54"/>
  <c r="H28" i="54"/>
  <c r="G73" i="54"/>
  <c r="F74" i="54"/>
  <c r="E72" i="54"/>
  <c r="H25" i="54"/>
  <c r="H27" i="54"/>
  <c r="F42" i="54"/>
  <c r="E43" i="54"/>
  <c r="G45" i="54"/>
  <c r="F47" i="54"/>
  <c r="E48" i="54"/>
  <c r="H87" i="54"/>
  <c r="H12" i="53"/>
  <c r="H11" i="53" s="1"/>
  <c r="H23" i="53" s="1"/>
  <c r="K27" i="53"/>
  <c r="I5" i="53"/>
  <c r="I16" i="53"/>
  <c r="G16" i="53"/>
  <c r="K16" i="53"/>
  <c r="F77" i="54"/>
  <c r="F75" i="54" s="1"/>
  <c r="F41" i="54"/>
  <c r="G27" i="54"/>
  <c r="H64" i="54"/>
  <c r="H70" i="54"/>
  <c r="I45" i="53"/>
  <c r="H45" i="53"/>
  <c r="J67" i="53"/>
  <c r="G79" i="54" s="1"/>
  <c r="G78" i="54" s="1"/>
  <c r="H107" i="53"/>
  <c r="H120" i="53" s="1"/>
  <c r="G107" i="53"/>
  <c r="G120" i="53" s="1"/>
  <c r="G122" i="53" s="1"/>
  <c r="K107" i="53"/>
  <c r="J107" i="53"/>
  <c r="H135" i="53"/>
  <c r="H145" i="53"/>
  <c r="E69" i="54" s="1"/>
  <c r="H199" i="53"/>
  <c r="G200" i="53"/>
  <c r="K200" i="53"/>
  <c r="E71" i="54"/>
  <c r="E67" i="54" s="1"/>
  <c r="E88" i="54"/>
  <c r="G38" i="53"/>
  <c r="K38" i="53"/>
  <c r="J38" i="53"/>
  <c r="I38" i="53"/>
  <c r="J73" i="53"/>
  <c r="G54" i="54" s="1"/>
  <c r="H73" i="53"/>
  <c r="E54" i="54" s="1"/>
  <c r="G73" i="53"/>
  <c r="J126" i="53"/>
  <c r="G211" i="53"/>
  <c r="E16" i="54" s="1"/>
  <c r="K211" i="53"/>
  <c r="J211" i="53"/>
  <c r="I211" i="53"/>
  <c r="F48" i="54"/>
  <c r="F52" i="54"/>
  <c r="F53" i="54"/>
  <c r="F88" i="54"/>
  <c r="I31" i="53"/>
  <c r="H31" i="53"/>
  <c r="I49" i="53"/>
  <c r="H49" i="53"/>
  <c r="H58" i="53"/>
  <c r="H67" i="53"/>
  <c r="E79" i="54" s="1"/>
  <c r="E78" i="54" s="1"/>
  <c r="I113" i="53"/>
  <c r="I120" i="53" s="1"/>
  <c r="I266" i="53" s="1"/>
  <c r="H113" i="53"/>
  <c r="G113" i="53"/>
  <c r="K113" i="53"/>
  <c r="I138" i="53"/>
  <c r="J145" i="53"/>
  <c r="J159" i="53"/>
  <c r="I159" i="53"/>
  <c r="H159" i="53"/>
  <c r="H163" i="53" s="1"/>
  <c r="G169" i="53"/>
  <c r="G168" i="53" s="1"/>
  <c r="K169" i="53"/>
  <c r="K168" i="53" s="1"/>
  <c r="G218" i="53"/>
  <c r="K218" i="53"/>
  <c r="K217" i="53" s="1"/>
  <c r="J218" i="53"/>
  <c r="F28" i="54"/>
  <c r="G55" i="54"/>
  <c r="G62" i="54"/>
  <c r="G71" i="54"/>
  <c r="G80" i="54"/>
  <c r="E10" i="54"/>
  <c r="I217" i="53"/>
  <c r="I199" i="53"/>
  <c r="K142" i="53"/>
  <c r="J26" i="53"/>
  <c r="J251" i="53" s="1"/>
  <c r="J252" i="53" s="1"/>
  <c r="H26" i="53"/>
  <c r="H255" i="53" s="1"/>
  <c r="H256" i="53" s="1"/>
  <c r="G11" i="53"/>
  <c r="G23" i="53" s="1"/>
  <c r="G253" i="53" s="1"/>
  <c r="G254" i="53" s="1"/>
  <c r="J11" i="53"/>
  <c r="J120" i="53"/>
  <c r="I142" i="53"/>
  <c r="Q12" i="64" l="1"/>
  <c r="C11" i="56"/>
  <c r="B14" i="64"/>
  <c r="D13" i="64"/>
  <c r="E13" i="64"/>
  <c r="N13" i="64"/>
  <c r="F12" i="56" s="1"/>
  <c r="F13" i="64"/>
  <c r="O13" i="64"/>
  <c r="G13" i="64"/>
  <c r="P13" i="64"/>
  <c r="H13" i="64"/>
  <c r="M13" i="64"/>
  <c r="E12" i="56" s="1"/>
  <c r="K13" i="64"/>
  <c r="C13" i="64"/>
  <c r="L13" i="64"/>
  <c r="D12" i="56" s="1"/>
  <c r="K163" i="53"/>
  <c r="K267" i="53"/>
  <c r="K103" i="53"/>
  <c r="K120" i="53"/>
  <c r="K122" i="53" s="1"/>
  <c r="H50" i="54"/>
  <c r="J258" i="53"/>
  <c r="H224" i="53"/>
  <c r="G16" i="54"/>
  <c r="G39" i="54"/>
  <c r="K11" i="53"/>
  <c r="K253" i="53" s="1"/>
  <c r="K254" i="53" s="1"/>
  <c r="K230" i="53"/>
  <c r="K26" i="53"/>
  <c r="K255" i="53" s="1"/>
  <c r="K256" i="53" s="1"/>
  <c r="I267" i="53"/>
  <c r="E15" i="54"/>
  <c r="G15" i="54"/>
  <c r="H251" i="53"/>
  <c r="H252" i="53" s="1"/>
  <c r="J163" i="53"/>
  <c r="J245" i="53" s="1"/>
  <c r="F78" i="54"/>
  <c r="I163" i="53"/>
  <c r="G266" i="53"/>
  <c r="H16" i="54"/>
  <c r="G267" i="53"/>
  <c r="H263" i="53"/>
  <c r="H196" i="53"/>
  <c r="H225" i="53" s="1"/>
  <c r="H259" i="53" s="1"/>
  <c r="H46" i="54"/>
  <c r="H44" i="54" s="1"/>
  <c r="F46" i="54"/>
  <c r="E39" i="54"/>
  <c r="F20" i="54"/>
  <c r="F39" i="54"/>
  <c r="G251" i="53"/>
  <c r="G252" i="53" s="1"/>
  <c r="G255" i="53"/>
  <c r="G256" i="53" s="1"/>
  <c r="H232" i="53"/>
  <c r="H43" i="53"/>
  <c r="H55" i="53" s="1"/>
  <c r="H258" i="53"/>
  <c r="H253" i="53"/>
  <c r="H254" i="53" s="1"/>
  <c r="G43" i="53"/>
  <c r="G55" i="53" s="1"/>
  <c r="G237" i="53" s="1"/>
  <c r="H245" i="53"/>
  <c r="G163" i="53"/>
  <c r="G164" i="53" s="1"/>
  <c r="E44" i="54"/>
  <c r="E25" i="54"/>
  <c r="G258" i="53"/>
  <c r="J255" i="53"/>
  <c r="J256" i="53" s="1"/>
  <c r="I255" i="53"/>
  <c r="I256" i="53" s="1"/>
  <c r="I11" i="53"/>
  <c r="I23" i="53" s="1"/>
  <c r="I253" i="53" s="1"/>
  <c r="I254" i="53" s="1"/>
  <c r="I257" i="53" s="1"/>
  <c r="E59" i="54"/>
  <c r="E84" i="54" s="1"/>
  <c r="G46" i="54"/>
  <c r="G44" i="54" s="1"/>
  <c r="I122" i="53"/>
  <c r="K232" i="53"/>
  <c r="H248" i="53"/>
  <c r="F44" i="54"/>
  <c r="I185" i="53"/>
  <c r="I196" i="53" s="1"/>
  <c r="G18" i="54"/>
  <c r="G17" i="54" s="1"/>
  <c r="G69" i="54"/>
  <c r="G67" i="54" s="1"/>
  <c r="I230" i="53"/>
  <c r="I103" i="53"/>
  <c r="I232" i="53"/>
  <c r="H266" i="53"/>
  <c r="H122" i="53"/>
  <c r="G185" i="53"/>
  <c r="G196" i="53" s="1"/>
  <c r="E18" i="54"/>
  <c r="E17" i="54" s="1"/>
  <c r="H246" i="53"/>
  <c r="H247" i="53" s="1"/>
  <c r="H267" i="53"/>
  <c r="I224" i="53"/>
  <c r="I245" i="53" s="1"/>
  <c r="G51" i="54"/>
  <c r="F51" i="54"/>
  <c r="H5" i="53"/>
  <c r="F3" i="54"/>
  <c r="F61" i="54"/>
  <c r="F59" i="54" s="1"/>
  <c r="H69" i="54"/>
  <c r="H67" i="54" s="1"/>
  <c r="J217" i="53"/>
  <c r="J224" i="53" s="1"/>
  <c r="J225" i="53" s="1"/>
  <c r="J259" i="53" s="1"/>
  <c r="H21" i="54"/>
  <c r="H20" i="54" s="1"/>
  <c r="G61" i="54"/>
  <c r="G59" i="54" s="1"/>
  <c r="H61" i="54"/>
  <c r="H59" i="54" s="1"/>
  <c r="G199" i="53"/>
  <c r="E52" i="54"/>
  <c r="K258" i="53"/>
  <c r="H142" i="53"/>
  <c r="H264" i="53" s="1"/>
  <c r="G217" i="53"/>
  <c r="E21" i="54"/>
  <c r="E20" i="54" s="1"/>
  <c r="I263" i="53"/>
  <c r="F69" i="54"/>
  <c r="F67" i="54" s="1"/>
  <c r="G21" i="54"/>
  <c r="G20" i="54" s="1"/>
  <c r="J267" i="53"/>
  <c r="J263" i="53"/>
  <c r="J142" i="53"/>
  <c r="J264" i="53" s="1"/>
  <c r="K199" i="53"/>
  <c r="H52" i="54"/>
  <c r="F16" i="54"/>
  <c r="I264" i="53"/>
  <c r="K266" i="53"/>
  <c r="K251" i="53"/>
  <c r="K252" i="53" s="1"/>
  <c r="J43" i="53"/>
  <c r="J55" i="53" s="1"/>
  <c r="J237" i="53" s="1"/>
  <c r="J253" i="53"/>
  <c r="J254" i="53" s="1"/>
  <c r="J257" i="53" s="1"/>
  <c r="K43" i="53"/>
  <c r="K55" i="53" s="1"/>
  <c r="K262" i="53" s="1"/>
  <c r="G257" i="53"/>
  <c r="J122" i="53"/>
  <c r="J266" i="53"/>
  <c r="K164" i="53"/>
  <c r="K264" i="53"/>
  <c r="G262" i="53"/>
  <c r="G65" i="53"/>
  <c r="I164" i="53"/>
  <c r="H257" i="53"/>
  <c r="B15" i="64" l="1"/>
  <c r="G14" i="64"/>
  <c r="P14" i="64"/>
  <c r="H14" i="64"/>
  <c r="K14" i="64"/>
  <c r="C14" i="64"/>
  <c r="L14" i="64"/>
  <c r="D13" i="56" s="1"/>
  <c r="D14" i="64"/>
  <c r="M14" i="64"/>
  <c r="E13" i="56" s="1"/>
  <c r="E14" i="64"/>
  <c r="N14" i="64"/>
  <c r="F13" i="56" s="1"/>
  <c r="F14" i="64"/>
  <c r="O14" i="64"/>
  <c r="C12" i="56"/>
  <c r="Q13" i="64"/>
  <c r="K257" i="53"/>
  <c r="H237" i="53"/>
  <c r="H65" i="53"/>
  <c r="E6" i="54" s="1"/>
  <c r="E13" i="54" s="1"/>
  <c r="E30" i="54" s="1"/>
  <c r="E36" i="54" s="1"/>
  <c r="K237" i="53"/>
  <c r="I248" i="53"/>
  <c r="J246" i="53"/>
  <c r="J247" i="53" s="1"/>
  <c r="F50" i="54"/>
  <c r="F49" i="54" s="1"/>
  <c r="F56" i="54" s="1"/>
  <c r="I246" i="53"/>
  <c r="I247" i="53" s="1"/>
  <c r="H164" i="53"/>
  <c r="J248" i="53"/>
  <c r="J164" i="53"/>
  <c r="J227" i="53" s="1"/>
  <c r="G264" i="53"/>
  <c r="G84" i="54"/>
  <c r="I258" i="53"/>
  <c r="I43" i="53"/>
  <c r="I55" i="53" s="1"/>
  <c r="I237" i="53" s="1"/>
  <c r="H84" i="54"/>
  <c r="I225" i="53"/>
  <c r="I259" i="53" s="1"/>
  <c r="H227" i="53"/>
  <c r="H233" i="53"/>
  <c r="J232" i="53"/>
  <c r="G50" i="54"/>
  <c r="G49" i="54" s="1"/>
  <c r="G56" i="54" s="1"/>
  <c r="E50" i="54"/>
  <c r="H51" i="54"/>
  <c r="H49" i="54" s="1"/>
  <c r="H56" i="54" s="1"/>
  <c r="K224" i="53"/>
  <c r="E51" i="54"/>
  <c r="G224" i="53"/>
  <c r="G225" i="53" s="1"/>
  <c r="G259" i="53" s="1"/>
  <c r="H103" i="53"/>
  <c r="E3" i="54"/>
  <c r="H230" i="53"/>
  <c r="G5" i="53"/>
  <c r="F84" i="54"/>
  <c r="J233" i="53"/>
  <c r="J65" i="53"/>
  <c r="G6" i="54" s="1"/>
  <c r="G13" i="54" s="1"/>
  <c r="G30" i="54" s="1"/>
  <c r="G36" i="54" s="1"/>
  <c r="J262" i="53"/>
  <c r="K233" i="53"/>
  <c r="K65" i="53"/>
  <c r="G81" i="53"/>
  <c r="G84" i="53" s="1"/>
  <c r="H262" i="53"/>
  <c r="H240" i="53"/>
  <c r="H81" i="53"/>
  <c r="H84" i="53" s="1"/>
  <c r="C13" i="56" l="1"/>
  <c r="Q14" i="64"/>
  <c r="B16" i="64"/>
  <c r="C15" i="64"/>
  <c r="L15" i="64"/>
  <c r="D14" i="56" s="1"/>
  <c r="D15" i="64"/>
  <c r="M15" i="64"/>
  <c r="E14" i="56" s="1"/>
  <c r="E15" i="64"/>
  <c r="N15" i="64"/>
  <c r="F14" i="56" s="1"/>
  <c r="F15" i="64"/>
  <c r="O15" i="64"/>
  <c r="G15" i="64"/>
  <c r="P15" i="64"/>
  <c r="K15" i="64"/>
  <c r="H15" i="64"/>
  <c r="I227" i="53"/>
  <c r="G86" i="54"/>
  <c r="G90" i="54" s="1"/>
  <c r="E49" i="54"/>
  <c r="E56" i="54" s="1"/>
  <c r="E86" i="54" s="1"/>
  <c r="E90" i="54" s="1"/>
  <c r="I65" i="53"/>
  <c r="I233" i="53"/>
  <c r="G240" i="53"/>
  <c r="J81" i="53"/>
  <c r="J84" i="53" s="1"/>
  <c r="J240" i="53"/>
  <c r="K248" i="53"/>
  <c r="K245" i="53"/>
  <c r="K225" i="53"/>
  <c r="K246" i="53"/>
  <c r="K247" i="53" s="1"/>
  <c r="H6" i="54"/>
  <c r="H13" i="54" s="1"/>
  <c r="H30" i="54" s="1"/>
  <c r="H36" i="54" s="1"/>
  <c r="H86" i="54" s="1"/>
  <c r="H90" i="54" s="1"/>
  <c r="G230" i="53"/>
  <c r="G103" i="53"/>
  <c r="G248" i="53"/>
  <c r="G246" i="53"/>
  <c r="G247" i="53" s="1"/>
  <c r="G245" i="53"/>
  <c r="G227" i="53"/>
  <c r="K81" i="53"/>
  <c r="K84" i="53" s="1"/>
  <c r="K92" i="53" s="1"/>
  <c r="J89" i="53"/>
  <c r="H92" i="53"/>
  <c r="H89" i="53"/>
  <c r="K89" i="53"/>
  <c r="G92" i="53"/>
  <c r="G89" i="53"/>
  <c r="Q15" i="64" l="1"/>
  <c r="C14" i="56"/>
  <c r="E16" i="64"/>
  <c r="F16" i="64"/>
  <c r="O16" i="64"/>
  <c r="O18" i="64" s="1"/>
  <c r="G16" i="64"/>
  <c r="P16" i="64"/>
  <c r="P18" i="64" s="1"/>
  <c r="H16" i="64"/>
  <c r="J17" i="64"/>
  <c r="K16" i="64"/>
  <c r="K18" i="64" s="1"/>
  <c r="N16" i="64"/>
  <c r="N18" i="64" s="1"/>
  <c r="C16" i="64"/>
  <c r="L16" i="64"/>
  <c r="L18" i="64" s="1"/>
  <c r="D16" i="64"/>
  <c r="M16" i="64"/>
  <c r="M18" i="64" s="1"/>
  <c r="J92" i="53"/>
  <c r="F6" i="54"/>
  <c r="F13" i="54" s="1"/>
  <c r="F30" i="54" s="1"/>
  <c r="F36" i="54" s="1"/>
  <c r="F86" i="54" s="1"/>
  <c r="F90" i="54" s="1"/>
  <c r="I262" i="53"/>
  <c r="I240" i="53"/>
  <c r="I81" i="53"/>
  <c r="I84" i="53" s="1"/>
  <c r="K259" i="53"/>
  <c r="K227" i="53"/>
  <c r="K240" i="53"/>
  <c r="H234" i="53"/>
  <c r="H100" i="53"/>
  <c r="H239" i="53" s="1"/>
  <c r="H241" i="53"/>
  <c r="H99" i="53"/>
  <c r="H242" i="53"/>
  <c r="H238" i="53"/>
  <c r="H95" i="53"/>
  <c r="H265" i="53"/>
  <c r="G241" i="53"/>
  <c r="G95" i="53"/>
  <c r="G100" i="53"/>
  <c r="G239" i="53" s="1"/>
  <c r="G99" i="53"/>
  <c r="G242" i="53"/>
  <c r="G238" i="53"/>
  <c r="G265" i="53"/>
  <c r="K241" i="53"/>
  <c r="K95" i="53"/>
  <c r="K242" i="53"/>
  <c r="K234" i="53"/>
  <c r="K100" i="53"/>
  <c r="K239" i="53" s="1"/>
  <c r="K99" i="53"/>
  <c r="K238" i="53"/>
  <c r="K265" i="53"/>
  <c r="J242" i="53"/>
  <c r="J238" i="53"/>
  <c r="J241" i="53"/>
  <c r="J95" i="53"/>
  <c r="J265" i="53"/>
  <c r="J100" i="53"/>
  <c r="J239" i="53" s="1"/>
  <c r="J99" i="53"/>
  <c r="D18" i="64" l="1"/>
  <c r="D17" i="64"/>
  <c r="G17" i="64"/>
  <c r="G18" i="64"/>
  <c r="I17" i="64"/>
  <c r="I18" i="64"/>
  <c r="C18" i="64"/>
  <c r="C17" i="64"/>
  <c r="F15" i="56"/>
  <c r="F18" i="64"/>
  <c r="F17" i="64"/>
  <c r="C15" i="56"/>
  <c r="Q16" i="64"/>
  <c r="Q18" i="64" s="1"/>
  <c r="E17" i="64"/>
  <c r="E18" i="64"/>
  <c r="E15" i="56"/>
  <c r="D15" i="56"/>
  <c r="H17" i="64"/>
  <c r="H18" i="64"/>
  <c r="I89" i="53"/>
  <c r="I92" i="53"/>
  <c r="H7" i="23"/>
  <c r="F7" i="23"/>
  <c r="D7" i="23"/>
  <c r="B7" i="23"/>
  <c r="I5" i="23"/>
  <c r="B4" i="23"/>
  <c r="A2" i="23"/>
  <c r="H152" i="23"/>
  <c r="H151" i="23"/>
  <c r="H150" i="23"/>
  <c r="H149" i="23"/>
  <c r="H148" i="23"/>
  <c r="H147" i="23"/>
  <c r="H146" i="23"/>
  <c r="K219" i="52"/>
  <c r="K218" i="52" s="1"/>
  <c r="J219" i="52"/>
  <c r="I219" i="52"/>
  <c r="I218" i="52" s="1"/>
  <c r="H219" i="52"/>
  <c r="G219" i="52"/>
  <c r="G218" i="52" s="1"/>
  <c r="J218" i="52"/>
  <c r="H218" i="52"/>
  <c r="K212" i="52"/>
  <c r="J212" i="52"/>
  <c r="I212" i="52"/>
  <c r="H212" i="52"/>
  <c r="G212" i="52"/>
  <c r="K207" i="52"/>
  <c r="J207" i="52"/>
  <c r="I207" i="52"/>
  <c r="H207" i="52"/>
  <c r="G207" i="52"/>
  <c r="K201" i="52"/>
  <c r="K200" i="52" s="1"/>
  <c r="J201" i="52"/>
  <c r="I201" i="52"/>
  <c r="I200" i="52" s="1"/>
  <c r="H201" i="52"/>
  <c r="G201" i="52"/>
  <c r="G200" i="52" s="1"/>
  <c r="J200" i="52"/>
  <c r="H200" i="52"/>
  <c r="K193" i="52"/>
  <c r="J193" i="52"/>
  <c r="I193" i="52"/>
  <c r="H193" i="52"/>
  <c r="G193" i="52"/>
  <c r="K187" i="52"/>
  <c r="K186" i="52" s="1"/>
  <c r="J187" i="52"/>
  <c r="J186" i="52" s="1"/>
  <c r="I187" i="52"/>
  <c r="I186" i="52" s="1"/>
  <c r="H187" i="52"/>
  <c r="G187" i="52"/>
  <c r="G186" i="52" s="1"/>
  <c r="H186" i="52"/>
  <c r="G183" i="52"/>
  <c r="G179" i="52" s="1"/>
  <c r="K179" i="52"/>
  <c r="J179" i="52"/>
  <c r="I179" i="52"/>
  <c r="H179" i="52"/>
  <c r="K170" i="52"/>
  <c r="K169" i="52" s="1"/>
  <c r="J170" i="52"/>
  <c r="I170" i="52"/>
  <c r="I169" i="52" s="1"/>
  <c r="H170" i="52"/>
  <c r="H169" i="52" s="1"/>
  <c r="G170" i="52"/>
  <c r="G169" i="52" s="1"/>
  <c r="G197" i="52" s="1"/>
  <c r="J169" i="52"/>
  <c r="K160" i="52"/>
  <c r="J160" i="52"/>
  <c r="I160" i="52"/>
  <c r="H160" i="52"/>
  <c r="G160" i="52"/>
  <c r="K154" i="52"/>
  <c r="J154" i="52"/>
  <c r="I154" i="52"/>
  <c r="H154" i="52"/>
  <c r="G154" i="52"/>
  <c r="K146" i="52"/>
  <c r="J146" i="52"/>
  <c r="I146" i="52"/>
  <c r="I264" i="52" s="1"/>
  <c r="H146" i="52"/>
  <c r="H264" i="52" s="1"/>
  <c r="G146" i="52"/>
  <c r="K139" i="52"/>
  <c r="J139" i="52"/>
  <c r="I139" i="52"/>
  <c r="H139" i="52"/>
  <c r="G139" i="52"/>
  <c r="K136" i="52"/>
  <c r="J136" i="52"/>
  <c r="I136" i="52"/>
  <c r="H136" i="52"/>
  <c r="G136" i="52"/>
  <c r="K127" i="52"/>
  <c r="J127" i="52"/>
  <c r="J268" i="52" s="1"/>
  <c r="I127" i="52"/>
  <c r="H127" i="52"/>
  <c r="H268" i="52" s="1"/>
  <c r="G127" i="52"/>
  <c r="K114" i="52"/>
  <c r="J114" i="52"/>
  <c r="I114" i="52"/>
  <c r="H114" i="52"/>
  <c r="H121" i="52" s="1"/>
  <c r="H123" i="52" s="1"/>
  <c r="G114" i="52"/>
  <c r="K108" i="52"/>
  <c r="K121" i="52" s="1"/>
  <c r="J108" i="52"/>
  <c r="J121" i="52" s="1"/>
  <c r="I108" i="52"/>
  <c r="I121" i="52" s="1"/>
  <c r="H108" i="52"/>
  <c r="G108" i="52"/>
  <c r="K97" i="52"/>
  <c r="J97" i="52"/>
  <c r="I97" i="52"/>
  <c r="H97" i="52"/>
  <c r="G97" i="52"/>
  <c r="K92" i="52"/>
  <c r="J92" i="52"/>
  <c r="I92" i="52"/>
  <c r="H92" i="52"/>
  <c r="K87" i="52"/>
  <c r="J87" i="52"/>
  <c r="I87" i="52"/>
  <c r="H87" i="52"/>
  <c r="G87" i="52"/>
  <c r="J74" i="52"/>
  <c r="I74" i="52"/>
  <c r="H74" i="52"/>
  <c r="G74" i="52"/>
  <c r="K68" i="52"/>
  <c r="J68" i="52"/>
  <c r="I68" i="52"/>
  <c r="H68" i="52"/>
  <c r="G68" i="52"/>
  <c r="K62" i="52"/>
  <c r="J62" i="52"/>
  <c r="I62" i="52"/>
  <c r="H62" i="52"/>
  <c r="G62" i="52"/>
  <c r="K59" i="52"/>
  <c r="J59" i="52"/>
  <c r="I59" i="52"/>
  <c r="H59" i="52"/>
  <c r="G59" i="52"/>
  <c r="K53" i="52"/>
  <c r="J53" i="52"/>
  <c r="I53" i="52"/>
  <c r="H53" i="52"/>
  <c r="G53" i="52"/>
  <c r="K50" i="52"/>
  <c r="J50" i="52"/>
  <c r="I50" i="52"/>
  <c r="H50" i="52"/>
  <c r="G50" i="52"/>
  <c r="K46" i="52"/>
  <c r="J46" i="52"/>
  <c r="I46" i="52"/>
  <c r="H46" i="52"/>
  <c r="G46" i="52"/>
  <c r="K39" i="52"/>
  <c r="J39" i="52"/>
  <c r="I39" i="52"/>
  <c r="H39" i="52"/>
  <c r="G39" i="52"/>
  <c r="K35" i="52"/>
  <c r="I35" i="52"/>
  <c r="H35" i="52"/>
  <c r="G35" i="52"/>
  <c r="K32" i="52"/>
  <c r="J32" i="52"/>
  <c r="I32" i="52"/>
  <c r="H32" i="52"/>
  <c r="G32" i="52"/>
  <c r="K28" i="52"/>
  <c r="J28" i="52"/>
  <c r="I28" i="52"/>
  <c r="H28" i="52"/>
  <c r="G28" i="52"/>
  <c r="J27" i="52"/>
  <c r="K17" i="52"/>
  <c r="J17" i="52"/>
  <c r="I17" i="52"/>
  <c r="H17" i="52"/>
  <c r="H12" i="52" s="1"/>
  <c r="H24" i="52" s="1"/>
  <c r="G17" i="52"/>
  <c r="K13" i="52"/>
  <c r="K12" i="52" s="1"/>
  <c r="J13" i="52"/>
  <c r="I13" i="52"/>
  <c r="H13" i="52"/>
  <c r="G13" i="52"/>
  <c r="J12" i="52"/>
  <c r="J6" i="52"/>
  <c r="J104" i="52" s="1"/>
  <c r="I4" i="21"/>
  <c r="I4" i="22" s="1"/>
  <c r="H7" i="22"/>
  <c r="F7" i="22"/>
  <c r="D7" i="22"/>
  <c r="B7" i="22"/>
  <c r="I5" i="22"/>
  <c r="B4" i="22"/>
  <c r="A2" i="22"/>
  <c r="K219" i="51"/>
  <c r="J219" i="51"/>
  <c r="I219" i="51"/>
  <c r="I218" i="51" s="1"/>
  <c r="H219" i="51"/>
  <c r="G219" i="51"/>
  <c r="G218" i="51" s="1"/>
  <c r="K218" i="51"/>
  <c r="J218" i="51"/>
  <c r="H218" i="51"/>
  <c r="K212" i="51"/>
  <c r="J212" i="51"/>
  <c r="I212" i="51"/>
  <c r="H212" i="51"/>
  <c r="G212" i="51"/>
  <c r="K207" i="51"/>
  <c r="J207" i="51"/>
  <c r="I207" i="51"/>
  <c r="H207" i="51"/>
  <c r="G207" i="51"/>
  <c r="K201" i="51"/>
  <c r="J201" i="51"/>
  <c r="J200" i="51" s="1"/>
  <c r="J225" i="51" s="1"/>
  <c r="I201" i="51"/>
  <c r="I200" i="51" s="1"/>
  <c r="I225" i="51" s="1"/>
  <c r="H201" i="51"/>
  <c r="H200" i="51" s="1"/>
  <c r="G201" i="51"/>
  <c r="G200" i="51" s="1"/>
  <c r="G225" i="51" s="1"/>
  <c r="K200" i="51"/>
  <c r="K193" i="51"/>
  <c r="J193" i="51"/>
  <c r="I193" i="51"/>
  <c r="H193" i="51"/>
  <c r="G193" i="51"/>
  <c r="K187" i="51"/>
  <c r="J187" i="51"/>
  <c r="I187" i="51"/>
  <c r="I186" i="51" s="1"/>
  <c r="H187" i="51"/>
  <c r="H186" i="51" s="1"/>
  <c r="G187" i="51"/>
  <c r="G186" i="51" s="1"/>
  <c r="K186" i="51"/>
  <c r="J186" i="51"/>
  <c r="G183" i="51"/>
  <c r="G179" i="51" s="1"/>
  <c r="K179" i="51"/>
  <c r="K197" i="51" s="1"/>
  <c r="J179" i="51"/>
  <c r="I179" i="51"/>
  <c r="H179" i="51"/>
  <c r="K170" i="51"/>
  <c r="J170" i="51"/>
  <c r="I170" i="51"/>
  <c r="I169" i="51" s="1"/>
  <c r="H170" i="51"/>
  <c r="G170" i="51"/>
  <c r="G169" i="51" s="1"/>
  <c r="K169" i="51"/>
  <c r="J169" i="51"/>
  <c r="H169" i="51"/>
  <c r="K160" i="51"/>
  <c r="J160" i="51"/>
  <c r="I160" i="51"/>
  <c r="H160" i="51"/>
  <c r="G160" i="51"/>
  <c r="K154" i="51"/>
  <c r="J154" i="51"/>
  <c r="I154" i="51"/>
  <c r="H154" i="51"/>
  <c r="G154" i="51"/>
  <c r="K146" i="51"/>
  <c r="J146" i="51"/>
  <c r="J264" i="51" s="1"/>
  <c r="I146" i="51"/>
  <c r="I264" i="51" s="1"/>
  <c r="H146" i="51"/>
  <c r="H264" i="51" s="1"/>
  <c r="G146" i="51"/>
  <c r="G264" i="51" s="1"/>
  <c r="K139" i="51"/>
  <c r="J139" i="51"/>
  <c r="I139" i="51"/>
  <c r="H139" i="51"/>
  <c r="G139" i="51"/>
  <c r="K136" i="51"/>
  <c r="K143" i="51" s="1"/>
  <c r="J136" i="51"/>
  <c r="I136" i="51"/>
  <c r="H136" i="51"/>
  <c r="G136" i="51"/>
  <c r="K127" i="51"/>
  <c r="J127" i="51"/>
  <c r="J268" i="51" s="1"/>
  <c r="I127" i="51"/>
  <c r="H127" i="51"/>
  <c r="H143" i="51" s="1"/>
  <c r="G127" i="51"/>
  <c r="G268" i="51" s="1"/>
  <c r="K114" i="51"/>
  <c r="J114" i="51"/>
  <c r="I114" i="51"/>
  <c r="H114" i="51"/>
  <c r="G114" i="51"/>
  <c r="K108" i="51"/>
  <c r="K121" i="51" s="1"/>
  <c r="J108" i="51"/>
  <c r="I108" i="51"/>
  <c r="I121" i="51" s="1"/>
  <c r="H108" i="51"/>
  <c r="G108" i="51"/>
  <c r="K97" i="51"/>
  <c r="J97" i="51"/>
  <c r="I97" i="51"/>
  <c r="H97" i="51"/>
  <c r="G97" i="51"/>
  <c r="K92" i="51"/>
  <c r="J92" i="51"/>
  <c r="I92" i="51"/>
  <c r="H92" i="51"/>
  <c r="K87" i="51"/>
  <c r="J87" i="51"/>
  <c r="I87" i="51"/>
  <c r="H87" i="51"/>
  <c r="G87" i="51"/>
  <c r="J74" i="51"/>
  <c r="I74" i="51"/>
  <c r="H74" i="51"/>
  <c r="G74" i="51"/>
  <c r="K68" i="51"/>
  <c r="J68" i="51"/>
  <c r="I68" i="51"/>
  <c r="H68" i="51"/>
  <c r="G68" i="51"/>
  <c r="K62" i="51"/>
  <c r="J62" i="51"/>
  <c r="I62" i="51"/>
  <c r="H62" i="51"/>
  <c r="G62" i="51"/>
  <c r="K59" i="51"/>
  <c r="J59" i="51"/>
  <c r="I59" i="51"/>
  <c r="H59" i="51"/>
  <c r="G59" i="51"/>
  <c r="K53" i="51"/>
  <c r="J53" i="51"/>
  <c r="I53" i="51"/>
  <c r="H53" i="51"/>
  <c r="G53" i="51"/>
  <c r="K50" i="51"/>
  <c r="J50" i="51"/>
  <c r="I50" i="51"/>
  <c r="H50" i="51"/>
  <c r="G50" i="51"/>
  <c r="K46" i="51"/>
  <c r="J46" i="51"/>
  <c r="I46" i="51"/>
  <c r="H46" i="51"/>
  <c r="G46" i="51"/>
  <c r="K39" i="51"/>
  <c r="J39" i="51"/>
  <c r="I39" i="51"/>
  <c r="H39" i="51"/>
  <c r="G39" i="51"/>
  <c r="K35" i="51"/>
  <c r="I35" i="51"/>
  <c r="H35" i="51"/>
  <c r="G35" i="51"/>
  <c r="K32" i="51"/>
  <c r="J32" i="51"/>
  <c r="J27" i="51" s="1"/>
  <c r="J252" i="51" s="1"/>
  <c r="J253" i="51" s="1"/>
  <c r="I32" i="51"/>
  <c r="H32" i="51"/>
  <c r="H27" i="51" s="1"/>
  <c r="G32" i="51"/>
  <c r="K28" i="51"/>
  <c r="J28" i="51"/>
  <c r="I28" i="51"/>
  <c r="H28" i="51"/>
  <c r="G28" i="51"/>
  <c r="K27" i="51"/>
  <c r="K256" i="51" s="1"/>
  <c r="K257" i="51" s="1"/>
  <c r="K17" i="51"/>
  <c r="J17" i="51"/>
  <c r="I17" i="51"/>
  <c r="H17" i="51"/>
  <c r="H12" i="51" s="1"/>
  <c r="H24" i="51" s="1"/>
  <c r="G17" i="51"/>
  <c r="K13" i="51"/>
  <c r="K12" i="51" s="1"/>
  <c r="K254" i="51" s="1"/>
  <c r="K255" i="51" s="1"/>
  <c r="J13" i="51"/>
  <c r="I13" i="51"/>
  <c r="H13" i="51"/>
  <c r="G13" i="51"/>
  <c r="J12" i="51"/>
  <c r="G12" i="51"/>
  <c r="G24" i="51" s="1"/>
  <c r="G254" i="51" s="1"/>
  <c r="G255" i="51" s="1"/>
  <c r="J6" i="51"/>
  <c r="J104" i="51" s="1"/>
  <c r="H152" i="22"/>
  <c r="H151" i="22"/>
  <c r="H150" i="22"/>
  <c r="H149" i="22"/>
  <c r="H148" i="22"/>
  <c r="H147" i="22"/>
  <c r="H146" i="22"/>
  <c r="J6" i="50"/>
  <c r="J231" i="50" s="1"/>
  <c r="B7" i="21"/>
  <c r="H7" i="21"/>
  <c r="F7" i="21"/>
  <c r="D7" i="21"/>
  <c r="I5" i="21"/>
  <c r="B4" i="21"/>
  <c r="A2" i="21"/>
  <c r="K219" i="50"/>
  <c r="K218" i="50" s="1"/>
  <c r="J219" i="50"/>
  <c r="J218" i="50" s="1"/>
  <c r="I219" i="50"/>
  <c r="I218" i="50" s="1"/>
  <c r="H219" i="50"/>
  <c r="H218" i="50" s="1"/>
  <c r="G219" i="50"/>
  <c r="G218" i="50"/>
  <c r="K212" i="50"/>
  <c r="J212" i="50"/>
  <c r="I212" i="50"/>
  <c r="H212" i="50"/>
  <c r="G212" i="50"/>
  <c r="K207" i="50"/>
  <c r="J207" i="50"/>
  <c r="I207" i="50"/>
  <c r="H207" i="50"/>
  <c r="G207" i="50"/>
  <c r="K201" i="50"/>
  <c r="K200" i="50" s="1"/>
  <c r="J201" i="50"/>
  <c r="I201" i="50"/>
  <c r="I200" i="50" s="1"/>
  <c r="H201" i="50"/>
  <c r="G201" i="50"/>
  <c r="J200" i="50"/>
  <c r="H200" i="50"/>
  <c r="G200" i="50"/>
  <c r="K193" i="50"/>
  <c r="J193" i="50"/>
  <c r="I193" i="50"/>
  <c r="H193" i="50"/>
  <c r="G193" i="50"/>
  <c r="K187" i="50"/>
  <c r="K186" i="50" s="1"/>
  <c r="J187" i="50"/>
  <c r="I187" i="50"/>
  <c r="I186" i="50" s="1"/>
  <c r="H187" i="50"/>
  <c r="G187" i="50"/>
  <c r="J186" i="50"/>
  <c r="H186" i="50"/>
  <c r="G186" i="50"/>
  <c r="G179" i="50"/>
  <c r="K179" i="50"/>
  <c r="J179" i="50"/>
  <c r="I179" i="50"/>
  <c r="H179" i="50"/>
  <c r="K170" i="50"/>
  <c r="K169" i="50" s="1"/>
  <c r="J170" i="50"/>
  <c r="J169" i="50" s="1"/>
  <c r="I170" i="50"/>
  <c r="I169" i="50" s="1"/>
  <c r="H170" i="50"/>
  <c r="G170" i="50"/>
  <c r="H169" i="50"/>
  <c r="G169" i="50"/>
  <c r="G197" i="50" s="1"/>
  <c r="K160" i="50"/>
  <c r="J160" i="50"/>
  <c r="I160" i="50"/>
  <c r="H160" i="50"/>
  <c r="G160" i="50"/>
  <c r="K154" i="50"/>
  <c r="J154" i="50"/>
  <c r="I154" i="50"/>
  <c r="I268" i="50" s="1"/>
  <c r="H154" i="50"/>
  <c r="H164" i="50" s="1"/>
  <c r="G154" i="50"/>
  <c r="K146" i="50"/>
  <c r="J146" i="50"/>
  <c r="I146" i="50"/>
  <c r="H146" i="50"/>
  <c r="H264" i="50" s="1"/>
  <c r="G146" i="50"/>
  <c r="K139" i="50"/>
  <c r="J139" i="50"/>
  <c r="I139" i="50"/>
  <c r="I143" i="50" s="1"/>
  <c r="H139" i="50"/>
  <c r="G139" i="50"/>
  <c r="K136" i="50"/>
  <c r="J136" i="50"/>
  <c r="I136" i="50"/>
  <c r="H136" i="50"/>
  <c r="G136" i="50"/>
  <c r="K127" i="50"/>
  <c r="J127" i="50"/>
  <c r="I127" i="50"/>
  <c r="H127" i="50"/>
  <c r="G127" i="50"/>
  <c r="K114" i="50"/>
  <c r="J114" i="50"/>
  <c r="I114" i="50"/>
  <c r="H114" i="50"/>
  <c r="G114" i="50"/>
  <c r="K108" i="50"/>
  <c r="J108" i="50"/>
  <c r="J121" i="50" s="1"/>
  <c r="I108" i="50"/>
  <c r="I121" i="50" s="1"/>
  <c r="I267" i="50" s="1"/>
  <c r="H108" i="50"/>
  <c r="H121" i="50" s="1"/>
  <c r="H123" i="50" s="1"/>
  <c r="G108" i="50"/>
  <c r="K97" i="50"/>
  <c r="J97" i="50"/>
  <c r="I97" i="50"/>
  <c r="H97" i="50"/>
  <c r="G97" i="50"/>
  <c r="K92" i="50"/>
  <c r="J92" i="50"/>
  <c r="I92" i="50"/>
  <c r="H92" i="50"/>
  <c r="K87" i="50"/>
  <c r="J87" i="50"/>
  <c r="I87" i="50"/>
  <c r="H87" i="50"/>
  <c r="G87" i="50"/>
  <c r="J74" i="50"/>
  <c r="I74" i="50"/>
  <c r="H74" i="50"/>
  <c r="G74" i="50"/>
  <c r="K68" i="50"/>
  <c r="J68" i="50"/>
  <c r="I68" i="50"/>
  <c r="H68" i="50"/>
  <c r="G68" i="50"/>
  <c r="K62" i="50"/>
  <c r="J62" i="50"/>
  <c r="I62" i="50"/>
  <c r="H62" i="50"/>
  <c r="G62" i="50"/>
  <c r="K59" i="50"/>
  <c r="J59" i="50"/>
  <c r="I59" i="50"/>
  <c r="H59" i="50"/>
  <c r="G59" i="50"/>
  <c r="K53" i="50"/>
  <c r="J53" i="50"/>
  <c r="I53" i="50"/>
  <c r="H53" i="50"/>
  <c r="G53" i="50"/>
  <c r="K50" i="50"/>
  <c r="J50" i="50"/>
  <c r="I50" i="50"/>
  <c r="H50" i="50"/>
  <c r="G50" i="50"/>
  <c r="K46" i="50"/>
  <c r="J46" i="50"/>
  <c r="I46" i="50"/>
  <c r="H46" i="50"/>
  <c r="G46" i="50"/>
  <c r="K39" i="50"/>
  <c r="J39" i="50"/>
  <c r="I39" i="50"/>
  <c r="H39" i="50"/>
  <c r="G39" i="50"/>
  <c r="K35" i="50"/>
  <c r="I35" i="50"/>
  <c r="H35" i="50"/>
  <c r="G35" i="50"/>
  <c r="K32" i="50"/>
  <c r="J32" i="50"/>
  <c r="I32" i="50"/>
  <c r="H32" i="50"/>
  <c r="G32" i="50"/>
  <c r="K28" i="50"/>
  <c r="J28" i="50"/>
  <c r="I28" i="50"/>
  <c r="H28" i="50"/>
  <c r="G28" i="50"/>
  <c r="K27" i="50"/>
  <c r="J27" i="50"/>
  <c r="J256" i="50" s="1"/>
  <c r="J257" i="50" s="1"/>
  <c r="G27" i="50"/>
  <c r="K17" i="50"/>
  <c r="J17" i="50"/>
  <c r="I17" i="50"/>
  <c r="H17" i="50"/>
  <c r="G17" i="50"/>
  <c r="K13" i="50"/>
  <c r="K12" i="50" s="1"/>
  <c r="J13" i="50"/>
  <c r="J12" i="50" s="1"/>
  <c r="I13" i="50"/>
  <c r="I12" i="50" s="1"/>
  <c r="I24" i="50" s="1"/>
  <c r="H13" i="50"/>
  <c r="G13" i="50"/>
  <c r="G12" i="50"/>
  <c r="G24" i="50" s="1"/>
  <c r="K6" i="50"/>
  <c r="H152" i="21"/>
  <c r="H151" i="21"/>
  <c r="H150" i="21"/>
  <c r="H149" i="21"/>
  <c r="H148" i="21"/>
  <c r="H147" i="21"/>
  <c r="H146" i="21"/>
  <c r="I4" i="2"/>
  <c r="F6" i="2" s="1"/>
  <c r="I5" i="20"/>
  <c r="H6" i="21" l="1"/>
  <c r="H46" i="21" s="1"/>
  <c r="H139" i="21" s="1"/>
  <c r="I6" i="21"/>
  <c r="B85" i="21" s="1"/>
  <c r="H197" i="52"/>
  <c r="I197" i="52"/>
  <c r="J197" i="51"/>
  <c r="K197" i="50"/>
  <c r="I165" i="51"/>
  <c r="H225" i="52"/>
  <c r="H226" i="52" s="1"/>
  <c r="H260" i="52" s="1"/>
  <c r="H268" i="51"/>
  <c r="J143" i="50"/>
  <c r="G27" i="51"/>
  <c r="G44" i="51" s="1"/>
  <c r="G56" i="51" s="1"/>
  <c r="K268" i="51"/>
  <c r="I143" i="51"/>
  <c r="K264" i="51"/>
  <c r="I164" i="51"/>
  <c r="I27" i="52"/>
  <c r="I27" i="50"/>
  <c r="J252" i="50"/>
  <c r="J253" i="50" s="1"/>
  <c r="G121" i="51"/>
  <c r="J121" i="51"/>
  <c r="G197" i="51"/>
  <c r="G226" i="51" s="1"/>
  <c r="G12" i="52"/>
  <c r="G24" i="52" s="1"/>
  <c r="G121" i="52"/>
  <c r="I225" i="52"/>
  <c r="I226" i="52" s="1"/>
  <c r="I260" i="52" s="1"/>
  <c r="B6" i="21"/>
  <c r="B46" i="21" s="1"/>
  <c r="B139" i="21" s="1"/>
  <c r="J104" i="50"/>
  <c r="J264" i="50"/>
  <c r="I12" i="51"/>
  <c r="I24" i="51" s="1"/>
  <c r="H121" i="51"/>
  <c r="K27" i="52"/>
  <c r="K143" i="52"/>
  <c r="K197" i="52"/>
  <c r="H197" i="51"/>
  <c r="I27" i="51"/>
  <c r="D6" i="21"/>
  <c r="D46" i="21" s="1"/>
  <c r="D139" i="21" s="1"/>
  <c r="H12" i="50"/>
  <c r="H24" i="50" s="1"/>
  <c r="G121" i="50"/>
  <c r="I164" i="50"/>
  <c r="I225" i="50"/>
  <c r="I264" i="50"/>
  <c r="H164" i="51"/>
  <c r="H265" i="51" s="1"/>
  <c r="H225" i="51"/>
  <c r="I12" i="52"/>
  <c r="I24" i="52" s="1"/>
  <c r="H143" i="52"/>
  <c r="H164" i="52"/>
  <c r="K225" i="52"/>
  <c r="H27" i="50"/>
  <c r="F6" i="21"/>
  <c r="F46" i="21" s="1"/>
  <c r="F139" i="21" s="1"/>
  <c r="J143" i="51"/>
  <c r="K225" i="51"/>
  <c r="K226" i="51" s="1"/>
  <c r="K260" i="51" s="1"/>
  <c r="H27" i="52"/>
  <c r="J143" i="52"/>
  <c r="J197" i="52"/>
  <c r="K121" i="50"/>
  <c r="J225" i="50"/>
  <c r="H225" i="50"/>
  <c r="G225" i="52"/>
  <c r="G246" i="52" s="1"/>
  <c r="I4" i="23"/>
  <c r="F6" i="23" s="1"/>
  <c r="F46" i="23" s="1"/>
  <c r="F139" i="23" s="1"/>
  <c r="I242" i="53"/>
  <c r="I241" i="53"/>
  <c r="I95" i="53"/>
  <c r="J234" i="53"/>
  <c r="I238" i="53"/>
  <c r="I100" i="53"/>
  <c r="I239" i="53" s="1"/>
  <c r="I234" i="53"/>
  <c r="I265" i="53"/>
  <c r="I99" i="53"/>
  <c r="B5" i="21"/>
  <c r="C6" i="21" s="1"/>
  <c r="B5" i="22"/>
  <c r="K6" i="52"/>
  <c r="K6" i="51"/>
  <c r="K104" i="51" s="1"/>
  <c r="I6" i="50"/>
  <c r="H6" i="50" s="1"/>
  <c r="H231" i="50" s="1"/>
  <c r="B5" i="23"/>
  <c r="B45" i="23" s="1"/>
  <c r="D6" i="23"/>
  <c r="D46" i="23" s="1"/>
  <c r="D139" i="23" s="1"/>
  <c r="H6" i="23"/>
  <c r="H46" i="23" s="1"/>
  <c r="H139" i="23" s="1"/>
  <c r="K104" i="52"/>
  <c r="K231" i="52"/>
  <c r="G254" i="52"/>
  <c r="G255" i="52" s="1"/>
  <c r="G259" i="52"/>
  <c r="I267" i="52"/>
  <c r="I123" i="52"/>
  <c r="J259" i="52"/>
  <c r="J254" i="52"/>
  <c r="J255" i="52" s="1"/>
  <c r="J233" i="52"/>
  <c r="K254" i="52"/>
  <c r="K255" i="52" s="1"/>
  <c r="K233" i="52"/>
  <c r="K259" i="52"/>
  <c r="K44" i="52"/>
  <c r="K56" i="52" s="1"/>
  <c r="I256" i="52"/>
  <c r="I257" i="52" s="1"/>
  <c r="I252" i="52"/>
  <c r="I253" i="52" s="1"/>
  <c r="H256" i="52"/>
  <c r="H257" i="52" s="1"/>
  <c r="H252" i="52"/>
  <c r="H253" i="52" s="1"/>
  <c r="J123" i="52"/>
  <c r="J267" i="52"/>
  <c r="H265" i="52"/>
  <c r="J264" i="52"/>
  <c r="I44" i="52"/>
  <c r="I56" i="52" s="1"/>
  <c r="I233" i="52"/>
  <c r="I259" i="52"/>
  <c r="I254" i="52"/>
  <c r="I255" i="52" s="1"/>
  <c r="J256" i="52"/>
  <c r="J257" i="52" s="1"/>
  <c r="J252" i="52"/>
  <c r="J253" i="52" s="1"/>
  <c r="K123" i="52"/>
  <c r="K267" i="52"/>
  <c r="K268" i="52"/>
  <c r="G264" i="52"/>
  <c r="G164" i="52"/>
  <c r="G249" i="52" s="1"/>
  <c r="K264" i="52"/>
  <c r="K164" i="52"/>
  <c r="K249" i="52" s="1"/>
  <c r="H247" i="52"/>
  <c r="H248" i="52" s="1"/>
  <c r="H246" i="52"/>
  <c r="H249" i="52"/>
  <c r="H233" i="52"/>
  <c r="H254" i="52"/>
  <c r="H255" i="52" s="1"/>
  <c r="H44" i="52"/>
  <c r="H56" i="52" s="1"/>
  <c r="H259" i="52"/>
  <c r="H267" i="52"/>
  <c r="H165" i="52"/>
  <c r="K265" i="52"/>
  <c r="G226" i="52"/>
  <c r="G260" i="52" s="1"/>
  <c r="J44" i="52"/>
  <c r="J56" i="52" s="1"/>
  <c r="G123" i="52"/>
  <c r="G267" i="52"/>
  <c r="G268" i="52"/>
  <c r="G143" i="52"/>
  <c r="G27" i="52"/>
  <c r="G44" i="52" s="1"/>
  <c r="G56" i="52" s="1"/>
  <c r="K256" i="52"/>
  <c r="K257" i="52" s="1"/>
  <c r="K252" i="52"/>
  <c r="K253" i="52" s="1"/>
  <c r="J225" i="52"/>
  <c r="I143" i="52"/>
  <c r="I164" i="52"/>
  <c r="I247" i="52" s="1"/>
  <c r="I248" i="52" s="1"/>
  <c r="J231" i="52"/>
  <c r="I268" i="52"/>
  <c r="I6" i="52"/>
  <c r="J164" i="52"/>
  <c r="J165" i="52" s="1"/>
  <c r="F6" i="22"/>
  <c r="F46" i="22" s="1"/>
  <c r="F139" i="22" s="1"/>
  <c r="B6" i="22"/>
  <c r="B46" i="22" s="1"/>
  <c r="B139" i="22" s="1"/>
  <c r="H6" i="22"/>
  <c r="H46" i="22" s="1"/>
  <c r="H139" i="22" s="1"/>
  <c r="D6" i="22"/>
  <c r="D46" i="22" s="1"/>
  <c r="D139" i="22" s="1"/>
  <c r="I6" i="22"/>
  <c r="B36" i="22" s="1"/>
  <c r="B118" i="22" s="1"/>
  <c r="B9" i="21"/>
  <c r="B25" i="21"/>
  <c r="B49" i="21"/>
  <c r="C49" i="21" s="1"/>
  <c r="B64" i="21"/>
  <c r="C64" i="21" s="1"/>
  <c r="B75" i="21"/>
  <c r="B86" i="21"/>
  <c r="B18" i="21"/>
  <c r="B32" i="21"/>
  <c r="B58" i="21"/>
  <c r="B65" i="21"/>
  <c r="B83" i="21"/>
  <c r="B15" i="21"/>
  <c r="B22" i="21"/>
  <c r="B29" i="21"/>
  <c r="B33" i="21"/>
  <c r="B47" i="21"/>
  <c r="B53" i="21"/>
  <c r="B59" i="21"/>
  <c r="B66" i="21"/>
  <c r="B73" i="21"/>
  <c r="B79" i="21"/>
  <c r="B84" i="21"/>
  <c r="H86" i="22"/>
  <c r="I86" i="22" s="1"/>
  <c r="B17" i="21"/>
  <c r="B31" i="21"/>
  <c r="B36" i="21"/>
  <c r="B118" i="21" s="1"/>
  <c r="B57" i="21"/>
  <c r="B70" i="21"/>
  <c r="B81" i="21"/>
  <c r="B14" i="21"/>
  <c r="B27" i="21"/>
  <c r="B37" i="21"/>
  <c r="B51" i="21"/>
  <c r="B72" i="21"/>
  <c r="B77" i="21"/>
  <c r="H86" i="21"/>
  <c r="I86" i="21" s="1"/>
  <c r="B8" i="21"/>
  <c r="B10" i="21" s="1"/>
  <c r="B16" i="21"/>
  <c r="B24" i="21"/>
  <c r="B30" i="21"/>
  <c r="B34" i="21"/>
  <c r="B48" i="21"/>
  <c r="C48" i="21" s="1"/>
  <c r="B54" i="21"/>
  <c r="B62" i="21"/>
  <c r="B67" i="21"/>
  <c r="B74" i="21"/>
  <c r="B80" i="21"/>
  <c r="B9" i="22"/>
  <c r="B17" i="22"/>
  <c r="B25" i="22"/>
  <c r="B31" i="22"/>
  <c r="B41" i="22" s="1"/>
  <c r="B64" i="22"/>
  <c r="B70" i="22"/>
  <c r="B75" i="22"/>
  <c r="B81" i="22"/>
  <c r="B86" i="22"/>
  <c r="B30" i="22"/>
  <c r="B34" i="22"/>
  <c r="B48" i="22"/>
  <c r="B54" i="22"/>
  <c r="B62" i="22"/>
  <c r="B85" i="22"/>
  <c r="B14" i="22"/>
  <c r="B18" i="22"/>
  <c r="B27" i="22"/>
  <c r="B32" i="22"/>
  <c r="B42" i="22" s="1"/>
  <c r="B65" i="22"/>
  <c r="B72" i="22"/>
  <c r="B77" i="22"/>
  <c r="D8" i="22"/>
  <c r="D9" i="22"/>
  <c r="C9" i="22" s="1"/>
  <c r="D17" i="22"/>
  <c r="D18" i="22"/>
  <c r="D22" i="22"/>
  <c r="D24" i="22"/>
  <c r="D25" i="22"/>
  <c r="D31" i="22"/>
  <c r="D41" i="22" s="1"/>
  <c r="D32" i="22"/>
  <c r="D42" i="22" s="1"/>
  <c r="D33" i="22"/>
  <c r="D34" i="22"/>
  <c r="D36" i="22"/>
  <c r="D118" i="22" s="1"/>
  <c r="D49" i="22"/>
  <c r="D51" i="22"/>
  <c r="D53" i="22"/>
  <c r="D54" i="22"/>
  <c r="D57" i="22"/>
  <c r="D64" i="22"/>
  <c r="D65" i="22"/>
  <c r="D66" i="22"/>
  <c r="D67" i="22"/>
  <c r="D70" i="22"/>
  <c r="D75" i="22"/>
  <c r="C75" i="22" s="1"/>
  <c r="D77" i="22"/>
  <c r="D79" i="22"/>
  <c r="D80" i="22"/>
  <c r="D81" i="22"/>
  <c r="D86" i="22"/>
  <c r="F8" i="22"/>
  <c r="F140" i="22" s="1"/>
  <c r="F9" i="22"/>
  <c r="F14" i="22"/>
  <c r="F15" i="22"/>
  <c r="F22" i="22"/>
  <c r="F24" i="22"/>
  <c r="F25" i="22"/>
  <c r="F27" i="22"/>
  <c r="F29" i="22"/>
  <c r="F33" i="22"/>
  <c r="F34" i="22"/>
  <c r="F36" i="22"/>
  <c r="F118" i="22" s="1"/>
  <c r="F37" i="22"/>
  <c r="F47" i="22"/>
  <c r="F53" i="22"/>
  <c r="F54" i="22"/>
  <c r="F57" i="22"/>
  <c r="F58" i="22"/>
  <c r="F59" i="22"/>
  <c r="F145" i="22" s="1"/>
  <c r="F66" i="22"/>
  <c r="F67" i="22"/>
  <c r="F70" i="22"/>
  <c r="F72" i="22"/>
  <c r="F73" i="22"/>
  <c r="F79" i="22"/>
  <c r="F80" i="22"/>
  <c r="F81" i="22"/>
  <c r="F83" i="22"/>
  <c r="F84" i="22"/>
  <c r="H9" i="22"/>
  <c r="H14" i="22"/>
  <c r="H15" i="22"/>
  <c r="H16" i="22"/>
  <c r="H17" i="22"/>
  <c r="H25" i="22"/>
  <c r="H27" i="22"/>
  <c r="H29" i="22"/>
  <c r="H30" i="22"/>
  <c r="H31" i="22"/>
  <c r="H36" i="22"/>
  <c r="H37" i="22"/>
  <c r="H47" i="22"/>
  <c r="H48" i="22"/>
  <c r="I48" i="22" s="1"/>
  <c r="H49" i="22"/>
  <c r="I49" i="22" s="1"/>
  <c r="H57" i="22"/>
  <c r="H58" i="22"/>
  <c r="I58" i="22" s="1"/>
  <c r="H59" i="22"/>
  <c r="H62" i="22"/>
  <c r="I62" i="22" s="1"/>
  <c r="H64" i="22"/>
  <c r="H70" i="22"/>
  <c r="H72" i="22"/>
  <c r="H73" i="22"/>
  <c r="I73" i="22" s="1"/>
  <c r="H74" i="22"/>
  <c r="I74" i="22" s="1"/>
  <c r="H75" i="22"/>
  <c r="I75" i="22" s="1"/>
  <c r="H81" i="22"/>
  <c r="H83" i="22"/>
  <c r="H84" i="22"/>
  <c r="I84" i="22" s="1"/>
  <c r="H85" i="22"/>
  <c r="I85" i="22" s="1"/>
  <c r="H247" i="51"/>
  <c r="I256" i="51"/>
  <c r="I257" i="51" s="1"/>
  <c r="I252" i="51"/>
  <c r="I253" i="51" s="1"/>
  <c r="H256" i="51"/>
  <c r="H257" i="51" s="1"/>
  <c r="H252" i="51"/>
  <c r="H253" i="51" s="1"/>
  <c r="G256" i="51"/>
  <c r="G257" i="51" s="1"/>
  <c r="G252" i="51"/>
  <c r="G253" i="51" s="1"/>
  <c r="G123" i="51"/>
  <c r="G267" i="51"/>
  <c r="K123" i="51"/>
  <c r="K267" i="51"/>
  <c r="K165" i="51"/>
  <c r="J123" i="51"/>
  <c r="J267" i="51"/>
  <c r="H226" i="51"/>
  <c r="H260" i="51" s="1"/>
  <c r="I246" i="51"/>
  <c r="I247" i="51"/>
  <c r="I249" i="51"/>
  <c r="J259" i="51"/>
  <c r="J254" i="51"/>
  <c r="J255" i="51" s="1"/>
  <c r="J44" i="51"/>
  <c r="J56" i="51" s="1"/>
  <c r="J233" i="51"/>
  <c r="I44" i="51"/>
  <c r="I56" i="51" s="1"/>
  <c r="I259" i="51"/>
  <c r="I233" i="51"/>
  <c r="I254" i="51"/>
  <c r="I255" i="51" s="1"/>
  <c r="I248" i="51"/>
  <c r="H233" i="51"/>
  <c r="H44" i="51"/>
  <c r="H56" i="51" s="1"/>
  <c r="H248" i="51"/>
  <c r="H259" i="51"/>
  <c r="H254" i="51"/>
  <c r="H255" i="51" s="1"/>
  <c r="H267" i="51"/>
  <c r="H123" i="51"/>
  <c r="J226" i="51"/>
  <c r="J260" i="51" s="1"/>
  <c r="I197" i="51"/>
  <c r="I226" i="51" s="1"/>
  <c r="I228" i="51" s="1"/>
  <c r="J256" i="51"/>
  <c r="J257" i="51" s="1"/>
  <c r="G259" i="51"/>
  <c r="K259" i="51"/>
  <c r="K44" i="51"/>
  <c r="K56" i="51" s="1"/>
  <c r="I123" i="51"/>
  <c r="J231" i="51"/>
  <c r="K252" i="51"/>
  <c r="K253" i="51" s="1"/>
  <c r="K258" i="51" s="1"/>
  <c r="G260" i="51"/>
  <c r="I268" i="51"/>
  <c r="I267" i="51"/>
  <c r="I6" i="51"/>
  <c r="J164" i="51"/>
  <c r="J247" i="51" s="1"/>
  <c r="J248" i="51" s="1"/>
  <c r="K233" i="51"/>
  <c r="G143" i="51"/>
  <c r="G164" i="51"/>
  <c r="G249" i="51" s="1"/>
  <c r="K164" i="51"/>
  <c r="K249" i="51" s="1"/>
  <c r="C6" i="22"/>
  <c r="H41" i="22"/>
  <c r="I104" i="50"/>
  <c r="I231" i="50"/>
  <c r="D8" i="21"/>
  <c r="D9" i="21"/>
  <c r="D14" i="21"/>
  <c r="D15" i="21"/>
  <c r="D16" i="21"/>
  <c r="D17" i="21"/>
  <c r="D18" i="21"/>
  <c r="D22" i="21"/>
  <c r="D24" i="21"/>
  <c r="D25" i="21"/>
  <c r="E25" i="21" s="1"/>
  <c r="D27" i="21"/>
  <c r="D29" i="21"/>
  <c r="D30" i="21"/>
  <c r="D31" i="21"/>
  <c r="D32" i="21"/>
  <c r="D42" i="21" s="1"/>
  <c r="D33" i="21"/>
  <c r="D34" i="21"/>
  <c r="D36" i="21"/>
  <c r="D118" i="21" s="1"/>
  <c r="D37" i="21"/>
  <c r="D47" i="21"/>
  <c r="D48" i="21"/>
  <c r="D49" i="21"/>
  <c r="D51" i="21"/>
  <c r="D53" i="21"/>
  <c r="D54" i="21"/>
  <c r="C54" i="21" s="1"/>
  <c r="D57" i="21"/>
  <c r="D58" i="21"/>
  <c r="D59" i="21"/>
  <c r="D62" i="21"/>
  <c r="D64" i="21"/>
  <c r="D65" i="21"/>
  <c r="D66" i="21"/>
  <c r="D67" i="21"/>
  <c r="D70" i="21"/>
  <c r="D72" i="21"/>
  <c r="D73" i="21"/>
  <c r="D74" i="21"/>
  <c r="D75" i="21"/>
  <c r="D77" i="21"/>
  <c r="D79" i="21"/>
  <c r="D80" i="21"/>
  <c r="C80" i="21" s="1"/>
  <c r="D81" i="21"/>
  <c r="D83" i="21"/>
  <c r="D84" i="21"/>
  <c r="C84" i="21" s="1"/>
  <c r="D85" i="21"/>
  <c r="C85" i="21" s="1"/>
  <c r="D86" i="21"/>
  <c r="F8" i="21"/>
  <c r="F9" i="21"/>
  <c r="F14" i="21"/>
  <c r="F15" i="21"/>
  <c r="F16" i="21"/>
  <c r="F17" i="21"/>
  <c r="F18" i="21"/>
  <c r="F22" i="21"/>
  <c r="F40" i="21" s="1"/>
  <c r="F24" i="21"/>
  <c r="F21" i="21" s="1"/>
  <c r="F25" i="21"/>
  <c r="F27" i="21"/>
  <c r="F29" i="21"/>
  <c r="F30" i="21"/>
  <c r="F31" i="21"/>
  <c r="F41" i="21" s="1"/>
  <c r="F32" i="21"/>
  <c r="F33" i="21"/>
  <c r="F34" i="21"/>
  <c r="F36" i="21"/>
  <c r="F118" i="21" s="1"/>
  <c r="F37" i="21"/>
  <c r="F47" i="21"/>
  <c r="F48" i="21"/>
  <c r="F49" i="21"/>
  <c r="F51" i="21"/>
  <c r="F53" i="21"/>
  <c r="F54" i="21"/>
  <c r="F57" i="21"/>
  <c r="F58" i="21"/>
  <c r="F59" i="21"/>
  <c r="F62" i="21"/>
  <c r="F64" i="21"/>
  <c r="F65" i="21"/>
  <c r="F66" i="21"/>
  <c r="F67" i="21"/>
  <c r="F70" i="21"/>
  <c r="F72" i="21"/>
  <c r="F73" i="21"/>
  <c r="F74" i="21"/>
  <c r="F75" i="21"/>
  <c r="E75" i="21" s="1"/>
  <c r="F77" i="21"/>
  <c r="F79" i="21"/>
  <c r="F80" i="21"/>
  <c r="F81" i="21"/>
  <c r="F83" i="21"/>
  <c r="F84" i="21"/>
  <c r="F85" i="21"/>
  <c r="E85" i="21" s="1"/>
  <c r="F86" i="21"/>
  <c r="H8" i="21"/>
  <c r="H9" i="21"/>
  <c r="H14" i="21"/>
  <c r="H15" i="21"/>
  <c r="H16" i="21"/>
  <c r="H17" i="21"/>
  <c r="I17" i="21" s="1"/>
  <c r="H18" i="21"/>
  <c r="H22" i="21"/>
  <c r="H24" i="21"/>
  <c r="H25" i="21"/>
  <c r="H27" i="21"/>
  <c r="H29" i="21"/>
  <c r="H30" i="21"/>
  <c r="H31" i="21"/>
  <c r="H41" i="21" s="1"/>
  <c r="I41" i="21" s="1"/>
  <c r="H32" i="21"/>
  <c r="H42" i="21" s="1"/>
  <c r="H33" i="21"/>
  <c r="H34" i="21"/>
  <c r="H36" i="21"/>
  <c r="H37" i="21"/>
  <c r="H47" i="21"/>
  <c r="H48" i="21"/>
  <c r="I48" i="21" s="1"/>
  <c r="H49" i="21"/>
  <c r="I49" i="21" s="1"/>
  <c r="H51" i="21"/>
  <c r="I51" i="21" s="1"/>
  <c r="H53" i="21"/>
  <c r="H54" i="21"/>
  <c r="I54" i="21" s="1"/>
  <c r="H57" i="21"/>
  <c r="H58" i="21"/>
  <c r="I58" i="21" s="1"/>
  <c r="H59" i="21"/>
  <c r="H62" i="21"/>
  <c r="I62" i="21" s="1"/>
  <c r="H64" i="21"/>
  <c r="H65" i="21"/>
  <c r="G65" i="21" s="1"/>
  <c r="H66" i="21"/>
  <c r="G66" i="21" s="1"/>
  <c r="H67" i="21"/>
  <c r="I67" i="21" s="1"/>
  <c r="H70" i="21"/>
  <c r="H72" i="21"/>
  <c r="H73" i="21"/>
  <c r="I73" i="21" s="1"/>
  <c r="H74" i="21"/>
  <c r="I74" i="21" s="1"/>
  <c r="H75" i="21"/>
  <c r="I75" i="21" s="1"/>
  <c r="H77" i="21"/>
  <c r="H79" i="21"/>
  <c r="H80" i="21"/>
  <c r="I80" i="21" s="1"/>
  <c r="H81" i="21"/>
  <c r="F135" i="21" s="1"/>
  <c r="H83" i="21"/>
  <c r="H84" i="21"/>
  <c r="H85" i="21"/>
  <c r="I85" i="21" s="1"/>
  <c r="I265" i="50"/>
  <c r="H247" i="50"/>
  <c r="H248" i="50" s="1"/>
  <c r="H249" i="50"/>
  <c r="H246" i="50"/>
  <c r="K254" i="50"/>
  <c r="K255" i="50" s="1"/>
  <c r="K233" i="50"/>
  <c r="K44" i="50"/>
  <c r="K56" i="50" s="1"/>
  <c r="K259" i="50"/>
  <c r="G254" i="50"/>
  <c r="G255" i="50" s="1"/>
  <c r="G44" i="50"/>
  <c r="G56" i="50" s="1"/>
  <c r="G259" i="50"/>
  <c r="H233" i="50"/>
  <c r="H44" i="50"/>
  <c r="H56" i="50" s="1"/>
  <c r="H259" i="50"/>
  <c r="H254" i="50"/>
  <c r="H255" i="50" s="1"/>
  <c r="I233" i="50"/>
  <c r="H256" i="50"/>
  <c r="H257" i="50" s="1"/>
  <c r="H252" i="50"/>
  <c r="H253" i="50" s="1"/>
  <c r="I246" i="50"/>
  <c r="I249" i="50"/>
  <c r="G6" i="50"/>
  <c r="J259" i="50"/>
  <c r="J254" i="50"/>
  <c r="J255" i="50" s="1"/>
  <c r="J233" i="50"/>
  <c r="I44" i="50"/>
  <c r="I56" i="50" s="1"/>
  <c r="I259" i="50"/>
  <c r="I254" i="50"/>
  <c r="I255" i="50" s="1"/>
  <c r="I256" i="50"/>
  <c r="I257" i="50" s="1"/>
  <c r="I252" i="50"/>
  <c r="I253" i="50" s="1"/>
  <c r="I258" i="50" s="1"/>
  <c r="J123" i="50"/>
  <c r="J267" i="50"/>
  <c r="K143" i="50"/>
  <c r="K165" i="50" s="1"/>
  <c r="G264" i="50"/>
  <c r="G164" i="50"/>
  <c r="K264" i="50"/>
  <c r="K164" i="50"/>
  <c r="H197" i="50"/>
  <c r="H226" i="50" s="1"/>
  <c r="H260" i="50" s="1"/>
  <c r="K225" i="50"/>
  <c r="G252" i="50"/>
  <c r="G253" i="50" s="1"/>
  <c r="G258" i="50" s="1"/>
  <c r="G256" i="50"/>
  <c r="G257" i="50" s="1"/>
  <c r="I165" i="50"/>
  <c r="G268" i="50"/>
  <c r="G143" i="50"/>
  <c r="K268" i="50"/>
  <c r="I247" i="50"/>
  <c r="I248" i="50" s="1"/>
  <c r="K256" i="50"/>
  <c r="K257" i="50" s="1"/>
  <c r="K252" i="50"/>
  <c r="K253" i="50" s="1"/>
  <c r="G123" i="50"/>
  <c r="G267" i="50"/>
  <c r="K123" i="50"/>
  <c r="K267" i="50"/>
  <c r="J197" i="50"/>
  <c r="J226" i="50" s="1"/>
  <c r="J260" i="50" s="1"/>
  <c r="I197" i="50"/>
  <c r="I226" i="50" s="1"/>
  <c r="I260" i="50" s="1"/>
  <c r="G225" i="50"/>
  <c r="G226" i="50" s="1"/>
  <c r="G260" i="50" s="1"/>
  <c r="H268" i="50"/>
  <c r="K104" i="50"/>
  <c r="K231" i="50"/>
  <c r="J44" i="50"/>
  <c r="J56" i="50" s="1"/>
  <c r="H104" i="50"/>
  <c r="H267" i="50"/>
  <c r="I123" i="50"/>
  <c r="J268" i="50"/>
  <c r="H143" i="50"/>
  <c r="H265" i="50" s="1"/>
  <c r="J164" i="50"/>
  <c r="J165" i="50" s="1"/>
  <c r="I81" i="21"/>
  <c r="E17" i="21"/>
  <c r="C86" i="21"/>
  <c r="F42" i="21"/>
  <c r="E62" i="21"/>
  <c r="D41" i="21"/>
  <c r="C51" i="21"/>
  <c r="B42" i="21"/>
  <c r="B41" i="21"/>
  <c r="C66" i="21"/>
  <c r="H6" i="2"/>
  <c r="B6" i="2"/>
  <c r="D6" i="2"/>
  <c r="H7" i="20"/>
  <c r="F7" i="20"/>
  <c r="D7" i="20"/>
  <c r="K114" i="49"/>
  <c r="J114" i="49"/>
  <c r="I114" i="49"/>
  <c r="H114" i="49"/>
  <c r="G114" i="49"/>
  <c r="C81" i="22" l="1"/>
  <c r="G84" i="22"/>
  <c r="E73" i="21"/>
  <c r="G40" i="21"/>
  <c r="G84" i="21"/>
  <c r="C65" i="22"/>
  <c r="B140" i="21"/>
  <c r="I37" i="21"/>
  <c r="I27" i="21"/>
  <c r="E42" i="21"/>
  <c r="C25" i="21"/>
  <c r="G25" i="21"/>
  <c r="E41" i="21"/>
  <c r="C8" i="21"/>
  <c r="I34" i="21"/>
  <c r="G18" i="21"/>
  <c r="C62" i="21"/>
  <c r="G21" i="21"/>
  <c r="G86" i="21"/>
  <c r="G49" i="21"/>
  <c r="G41" i="21"/>
  <c r="G17" i="21"/>
  <c r="C18" i="21"/>
  <c r="C41" i="21"/>
  <c r="C42" i="21"/>
  <c r="I25" i="21"/>
  <c r="G42" i="21"/>
  <c r="E18" i="21"/>
  <c r="I42" i="21"/>
  <c r="I18" i="21"/>
  <c r="G74" i="21"/>
  <c r="G48" i="21"/>
  <c r="E58" i="21"/>
  <c r="K258" i="50"/>
  <c r="J258" i="50"/>
  <c r="J228" i="50"/>
  <c r="H228" i="52"/>
  <c r="K226" i="52"/>
  <c r="K260" i="52" s="1"/>
  <c r="H28" i="21"/>
  <c r="I28" i="21" s="1"/>
  <c r="H165" i="51"/>
  <c r="H228" i="51" s="1"/>
  <c r="J258" i="51"/>
  <c r="K228" i="51"/>
  <c r="G265" i="52"/>
  <c r="E67" i="21"/>
  <c r="G54" i="21"/>
  <c r="F10" i="21"/>
  <c r="C65" i="21"/>
  <c r="H80" i="22"/>
  <c r="I80" i="22" s="1"/>
  <c r="H67" i="22"/>
  <c r="I67" i="22" s="1"/>
  <c r="H54" i="22"/>
  <c r="I54" i="22" s="1"/>
  <c r="H34" i="22"/>
  <c r="H24" i="22"/>
  <c r="H8" i="22"/>
  <c r="I8" i="22" s="1"/>
  <c r="F77" i="22"/>
  <c r="E77" i="22" s="1"/>
  <c r="F65" i="22"/>
  <c r="E65" i="22" s="1"/>
  <c r="F51" i="22"/>
  <c r="E51" i="22" s="1"/>
  <c r="F32" i="22"/>
  <c r="F42" i="22" s="1"/>
  <c r="F18" i="22"/>
  <c r="D85" i="22"/>
  <c r="D74" i="22"/>
  <c r="D62" i="22"/>
  <c r="C62" i="22" s="1"/>
  <c r="D48" i="22"/>
  <c r="C48" i="22" s="1"/>
  <c r="D30" i="22"/>
  <c r="D16" i="22"/>
  <c r="D13" i="22" s="1"/>
  <c r="B58" i="22"/>
  <c r="B80" i="22"/>
  <c r="C80" i="22" s="1"/>
  <c r="B24" i="22"/>
  <c r="B57" i="22"/>
  <c r="C57" i="22" s="1"/>
  <c r="I265" i="52"/>
  <c r="I246" i="52"/>
  <c r="K247" i="52"/>
  <c r="K248" i="52" s="1"/>
  <c r="B6" i="23"/>
  <c r="B46" i="23" s="1"/>
  <c r="B139" i="23" s="1"/>
  <c r="I65" i="21"/>
  <c r="H249" i="51"/>
  <c r="H79" i="22"/>
  <c r="H66" i="22"/>
  <c r="G66" i="22" s="1"/>
  <c r="H53" i="22"/>
  <c r="G53" i="22" s="1"/>
  <c r="H33" i="22"/>
  <c r="H22" i="22"/>
  <c r="F86" i="22"/>
  <c r="E86" i="22" s="1"/>
  <c r="F75" i="22"/>
  <c r="F64" i="22"/>
  <c r="F49" i="22"/>
  <c r="F31" i="22"/>
  <c r="F41" i="22" s="1"/>
  <c r="F17" i="22"/>
  <c r="D84" i="22"/>
  <c r="E84" i="22" s="1"/>
  <c r="D73" i="22"/>
  <c r="E73" i="22" s="1"/>
  <c r="D59" i="22"/>
  <c r="D145" i="22" s="1"/>
  <c r="E145" i="22" s="1"/>
  <c r="D47" i="22"/>
  <c r="D29" i="22"/>
  <c r="D15" i="22"/>
  <c r="B51" i="22"/>
  <c r="C51" i="22" s="1"/>
  <c r="B74" i="22"/>
  <c r="B16" i="22"/>
  <c r="B49" i="22"/>
  <c r="C49" i="22" s="1"/>
  <c r="I6" i="23"/>
  <c r="G265" i="50"/>
  <c r="G51" i="21"/>
  <c r="H246" i="51"/>
  <c r="H77" i="22"/>
  <c r="G77" i="22" s="1"/>
  <c r="H65" i="22"/>
  <c r="I65" i="22" s="1"/>
  <c r="H51" i="22"/>
  <c r="H32" i="22"/>
  <c r="H42" i="22" s="1"/>
  <c r="H18" i="22"/>
  <c r="F85" i="22"/>
  <c r="G85" i="22" s="1"/>
  <c r="F74" i="22"/>
  <c r="F62" i="22"/>
  <c r="F48" i="22"/>
  <c r="G48" i="22" s="1"/>
  <c r="F30" i="22"/>
  <c r="F16" i="22"/>
  <c r="F13" i="22" s="1"/>
  <c r="F93" i="22" s="1"/>
  <c r="D83" i="22"/>
  <c r="E83" i="22" s="1"/>
  <c r="D72" i="22"/>
  <c r="E72" i="22" s="1"/>
  <c r="D58" i="22"/>
  <c r="D56" i="22" s="1"/>
  <c r="D37" i="22"/>
  <c r="D27" i="22"/>
  <c r="D14" i="22"/>
  <c r="B37" i="22"/>
  <c r="B67" i="22"/>
  <c r="C67" i="22" s="1"/>
  <c r="B8" i="22"/>
  <c r="I25" i="22" s="1"/>
  <c r="K165" i="52"/>
  <c r="I265" i="51"/>
  <c r="C86" i="22"/>
  <c r="C11" i="23"/>
  <c r="C6" i="23"/>
  <c r="C11" i="22"/>
  <c r="B45" i="22"/>
  <c r="D5" i="22"/>
  <c r="K231" i="51"/>
  <c r="D5" i="23"/>
  <c r="D45" i="23" s="1"/>
  <c r="B45" i="21"/>
  <c r="D5" i="21"/>
  <c r="C11" i="21"/>
  <c r="B138" i="23"/>
  <c r="C139" i="23" s="1"/>
  <c r="C46" i="23"/>
  <c r="J249" i="52"/>
  <c r="J246" i="52"/>
  <c r="J247" i="52"/>
  <c r="J248" i="52" s="1"/>
  <c r="G238" i="52"/>
  <c r="G263" i="52"/>
  <c r="G66" i="52"/>
  <c r="G256" i="52"/>
  <c r="G257" i="52" s="1"/>
  <c r="G252" i="52"/>
  <c r="G253" i="52" s="1"/>
  <c r="J265" i="52"/>
  <c r="G247" i="52"/>
  <c r="G248" i="52" s="1"/>
  <c r="J226" i="52"/>
  <c r="J260" i="52" s="1"/>
  <c r="I258" i="52"/>
  <c r="I249" i="52"/>
  <c r="J258" i="52"/>
  <c r="K246" i="52"/>
  <c r="I104" i="52"/>
  <c r="H6" i="52"/>
  <c r="I231" i="52"/>
  <c r="K258" i="52"/>
  <c r="J66" i="52"/>
  <c r="J238" i="52"/>
  <c r="J263" i="52"/>
  <c r="J234" i="52"/>
  <c r="H234" i="52"/>
  <c r="H66" i="52"/>
  <c r="H238" i="52"/>
  <c r="I66" i="52"/>
  <c r="I234" i="52"/>
  <c r="I238" i="52"/>
  <c r="H258" i="52"/>
  <c r="K238" i="52"/>
  <c r="K263" i="52"/>
  <c r="K234" i="52"/>
  <c r="K66" i="52"/>
  <c r="I165" i="52"/>
  <c r="I228" i="52" s="1"/>
  <c r="G165" i="52"/>
  <c r="G228" i="52" s="1"/>
  <c r="F140" i="21"/>
  <c r="B13" i="21"/>
  <c r="B19" i="21" s="1"/>
  <c r="G75" i="22"/>
  <c r="E49" i="22"/>
  <c r="F107" i="21"/>
  <c r="H13" i="21"/>
  <c r="E66" i="21"/>
  <c r="I66" i="22"/>
  <c r="C17" i="21"/>
  <c r="B83" i="22"/>
  <c r="B82" i="22" s="1"/>
  <c r="B73" i="22"/>
  <c r="B47" i="22"/>
  <c r="B15" i="22"/>
  <c r="B59" i="22"/>
  <c r="B22" i="22"/>
  <c r="B40" i="22" s="1"/>
  <c r="B66" i="22"/>
  <c r="B33" i="22"/>
  <c r="B84" i="22"/>
  <c r="C84" i="22" s="1"/>
  <c r="B29" i="22"/>
  <c r="B79" i="22"/>
  <c r="B78" i="22" s="1"/>
  <c r="B53" i="22"/>
  <c r="C53" i="22" s="1"/>
  <c r="E54" i="22"/>
  <c r="G49" i="22"/>
  <c r="E67" i="22"/>
  <c r="C17" i="22"/>
  <c r="E80" i="22"/>
  <c r="F10" i="22"/>
  <c r="J66" i="51"/>
  <c r="J238" i="51"/>
  <c r="J263" i="51"/>
  <c r="J234" i="51"/>
  <c r="J249" i="51"/>
  <c r="G265" i="51"/>
  <c r="H6" i="51"/>
  <c r="I104" i="51"/>
  <c r="I231" i="51"/>
  <c r="H234" i="51"/>
  <c r="H238" i="51"/>
  <c r="H66" i="51"/>
  <c r="I260" i="51"/>
  <c r="G247" i="51"/>
  <c r="G248" i="51" s="1"/>
  <c r="K246" i="51"/>
  <c r="G258" i="51"/>
  <c r="I258" i="51"/>
  <c r="G238" i="51"/>
  <c r="G263" i="51"/>
  <c r="G66" i="51"/>
  <c r="G165" i="51"/>
  <c r="G228" i="51" s="1"/>
  <c r="J246" i="51"/>
  <c r="K247" i="51"/>
  <c r="K248" i="51" s="1"/>
  <c r="I234" i="51"/>
  <c r="I66" i="51"/>
  <c r="I238" i="51"/>
  <c r="G246" i="51"/>
  <c r="J265" i="51"/>
  <c r="K238" i="51"/>
  <c r="K263" i="51"/>
  <c r="K234" i="51"/>
  <c r="K66" i="51"/>
  <c r="K265" i="51"/>
  <c r="J165" i="51"/>
  <c r="J228" i="51" s="1"/>
  <c r="H258" i="51"/>
  <c r="F115" i="22"/>
  <c r="E57" i="22"/>
  <c r="E70" i="22"/>
  <c r="B123" i="22"/>
  <c r="G67" i="22"/>
  <c r="C85" i="22"/>
  <c r="D63" i="22"/>
  <c r="E64" i="22"/>
  <c r="E66" i="22"/>
  <c r="C70" i="22"/>
  <c r="F123" i="22"/>
  <c r="I83" i="22"/>
  <c r="H82" i="22"/>
  <c r="H56" i="22"/>
  <c r="I57" i="22"/>
  <c r="E9" i="22"/>
  <c r="D10" i="22"/>
  <c r="G64" i="22"/>
  <c r="E47" i="22"/>
  <c r="B114" i="22"/>
  <c r="C27" i="22"/>
  <c r="G79" i="22"/>
  <c r="F78" i="22"/>
  <c r="F21" i="22"/>
  <c r="F40" i="22"/>
  <c r="B55" i="22"/>
  <c r="C77" i="22"/>
  <c r="G62" i="22"/>
  <c r="H40" i="22"/>
  <c r="I40" i="22" s="1"/>
  <c r="E53" i="22"/>
  <c r="D55" i="22"/>
  <c r="G47" i="22"/>
  <c r="B145" i="22"/>
  <c r="I70" i="22"/>
  <c r="G70" i="22"/>
  <c r="G81" i="22"/>
  <c r="D135" i="22"/>
  <c r="H145" i="22"/>
  <c r="G145" i="22" s="1"/>
  <c r="I59" i="22"/>
  <c r="I64" i="22"/>
  <c r="E75" i="22"/>
  <c r="E79" i="22"/>
  <c r="D78" i="22"/>
  <c r="E81" i="22"/>
  <c r="B135" i="22"/>
  <c r="D115" i="22"/>
  <c r="H140" i="22"/>
  <c r="G140" i="22" s="1"/>
  <c r="F128" i="22"/>
  <c r="F116" i="22"/>
  <c r="D21" i="22"/>
  <c r="E21" i="22" s="1"/>
  <c r="D40" i="22"/>
  <c r="E40" i="22" s="1"/>
  <c r="C64" i="22"/>
  <c r="I9" i="22"/>
  <c r="B115" i="22"/>
  <c r="H13" i="22"/>
  <c r="I72" i="22"/>
  <c r="H71" i="22"/>
  <c r="I71" i="22" s="1"/>
  <c r="G57" i="22"/>
  <c r="F56" i="22"/>
  <c r="G58" i="22"/>
  <c r="B128" i="22"/>
  <c r="C54" i="22"/>
  <c r="F55" i="22"/>
  <c r="G73" i="22"/>
  <c r="G72" i="22"/>
  <c r="D123" i="22"/>
  <c r="G83" i="22"/>
  <c r="F82" i="22"/>
  <c r="E58" i="22"/>
  <c r="E62" i="22"/>
  <c r="I79" i="22"/>
  <c r="I81" i="22"/>
  <c r="F135" i="22"/>
  <c r="G59" i="22"/>
  <c r="H50" i="22"/>
  <c r="I47" i="22"/>
  <c r="D140" i="22"/>
  <c r="E140" i="22" s="1"/>
  <c r="D107" i="22"/>
  <c r="E8" i="22"/>
  <c r="F114" i="22"/>
  <c r="G9" i="22"/>
  <c r="I66" i="21"/>
  <c r="I84" i="21"/>
  <c r="J246" i="50"/>
  <c r="I66" i="50"/>
  <c r="I238" i="50"/>
  <c r="I234" i="50"/>
  <c r="H234" i="50"/>
  <c r="H238" i="50"/>
  <c r="H66" i="50"/>
  <c r="J249" i="50"/>
  <c r="J66" i="50"/>
  <c r="J238" i="50"/>
  <c r="J263" i="50"/>
  <c r="J234" i="50"/>
  <c r="K247" i="50"/>
  <c r="K248" i="50" s="1"/>
  <c r="K246" i="50"/>
  <c r="K249" i="50"/>
  <c r="K226" i="50"/>
  <c r="K260" i="50" s="1"/>
  <c r="G238" i="50"/>
  <c r="G263" i="50"/>
  <c r="G66" i="50"/>
  <c r="H165" i="50"/>
  <c r="H228" i="50" s="1"/>
  <c r="G165" i="50"/>
  <c r="G228" i="50" s="1"/>
  <c r="I228" i="50"/>
  <c r="J265" i="50"/>
  <c r="K238" i="50"/>
  <c r="K263" i="50"/>
  <c r="K234" i="50"/>
  <c r="K66" i="50"/>
  <c r="G247" i="50"/>
  <c r="G248" i="50" s="1"/>
  <c r="G246" i="50"/>
  <c r="G249" i="50"/>
  <c r="J247" i="50"/>
  <c r="J248" i="50" s="1"/>
  <c r="K265" i="50"/>
  <c r="G104" i="50"/>
  <c r="G231" i="50"/>
  <c r="H258" i="50"/>
  <c r="C34" i="21"/>
  <c r="B115" i="21"/>
  <c r="H82" i="21"/>
  <c r="I83" i="21"/>
  <c r="E81" i="21"/>
  <c r="B135" i="21"/>
  <c r="D71" i="21"/>
  <c r="E72" i="21"/>
  <c r="G77" i="21"/>
  <c r="D123" i="21"/>
  <c r="I9" i="21"/>
  <c r="H10" i="21"/>
  <c r="G10" i="21" s="1"/>
  <c r="C58" i="21"/>
  <c r="B40" i="21"/>
  <c r="C40" i="21" s="1"/>
  <c r="B21" i="21"/>
  <c r="C21" i="21" s="1"/>
  <c r="B114" i="21"/>
  <c r="C27" i="21"/>
  <c r="F115" i="21"/>
  <c r="G34" i="21"/>
  <c r="C47" i="21"/>
  <c r="B50" i="21"/>
  <c r="C53" i="21"/>
  <c r="B55" i="21"/>
  <c r="C57" i="21"/>
  <c r="B56" i="21"/>
  <c r="H78" i="21"/>
  <c r="I79" i="21"/>
  <c r="D28" i="21"/>
  <c r="C75" i="21"/>
  <c r="D114" i="21"/>
  <c r="E27" i="21"/>
  <c r="D50" i="21"/>
  <c r="E47" i="21"/>
  <c r="E49" i="21"/>
  <c r="D55" i="21"/>
  <c r="E53" i="21"/>
  <c r="D56" i="21"/>
  <c r="E57" i="21"/>
  <c r="G62" i="21"/>
  <c r="C73" i="21"/>
  <c r="G72" i="21"/>
  <c r="F71" i="21"/>
  <c r="E77" i="21"/>
  <c r="B123" i="21"/>
  <c r="D82" i="21"/>
  <c r="E83" i="21"/>
  <c r="C70" i="21"/>
  <c r="C74" i="21"/>
  <c r="C67" i="21"/>
  <c r="G73" i="21"/>
  <c r="G79" i="21"/>
  <c r="F78" i="21"/>
  <c r="E84" i="21"/>
  <c r="E9" i="21"/>
  <c r="D10" i="21"/>
  <c r="C10" i="21" s="1"/>
  <c r="B107" i="21"/>
  <c r="E59" i="21"/>
  <c r="D145" i="21"/>
  <c r="G8" i="21"/>
  <c r="B63" i="21"/>
  <c r="F116" i="21"/>
  <c r="F128" i="21"/>
  <c r="G37" i="21"/>
  <c r="F145" i="21"/>
  <c r="G59" i="21"/>
  <c r="B145" i="21"/>
  <c r="C59" i="21"/>
  <c r="H145" i="21"/>
  <c r="I59" i="21"/>
  <c r="G70" i="21"/>
  <c r="I72" i="21"/>
  <c r="H71" i="21"/>
  <c r="I71" i="21" s="1"/>
  <c r="G83" i="21"/>
  <c r="F82" i="21"/>
  <c r="F114" i="21"/>
  <c r="G27" i="21"/>
  <c r="G47" i="21"/>
  <c r="F50" i="21"/>
  <c r="G53" i="21"/>
  <c r="F55" i="21"/>
  <c r="G57" i="21"/>
  <c r="F56" i="21"/>
  <c r="I64" i="21"/>
  <c r="H63" i="21"/>
  <c r="I63" i="21" s="1"/>
  <c r="E64" i="21"/>
  <c r="D63" i="21"/>
  <c r="F123" i="21"/>
  <c r="I77" i="21"/>
  <c r="H50" i="21"/>
  <c r="I47" i="21"/>
  <c r="H55" i="21"/>
  <c r="I53" i="21"/>
  <c r="I57" i="21"/>
  <c r="H56" i="21"/>
  <c r="F63" i="21"/>
  <c r="G64" i="21"/>
  <c r="D78" i="21"/>
  <c r="E79" i="21"/>
  <c r="I70" i="21"/>
  <c r="G67" i="21"/>
  <c r="E74" i="21"/>
  <c r="E80" i="21"/>
  <c r="G85" i="21"/>
  <c r="E65" i="21"/>
  <c r="H140" i="21"/>
  <c r="I8" i="21"/>
  <c r="G9" i="21"/>
  <c r="I13" i="21"/>
  <c r="H12" i="21"/>
  <c r="C77" i="21"/>
  <c r="B94" i="21"/>
  <c r="D115" i="21"/>
  <c r="E34" i="21"/>
  <c r="B28" i="21"/>
  <c r="B128" i="21"/>
  <c r="B116" i="21"/>
  <c r="C37" i="21"/>
  <c r="D40" i="21"/>
  <c r="E40" i="21" s="1"/>
  <c r="D21" i="21"/>
  <c r="E21" i="21" s="1"/>
  <c r="C83" i="21"/>
  <c r="B82" i="21"/>
  <c r="F28" i="21"/>
  <c r="D116" i="21"/>
  <c r="D128" i="21"/>
  <c r="E37" i="21"/>
  <c r="E48" i="21"/>
  <c r="E51" i="21"/>
  <c r="E54" i="21"/>
  <c r="G58" i="21"/>
  <c r="C81" i="21"/>
  <c r="G80" i="21"/>
  <c r="C72" i="21"/>
  <c r="B71" i="21"/>
  <c r="E70" i="21"/>
  <c r="G75" i="21"/>
  <c r="D135" i="21"/>
  <c r="G81" i="21"/>
  <c r="E86" i="21"/>
  <c r="F13" i="21"/>
  <c r="F19" i="21" s="1"/>
  <c r="D107" i="21"/>
  <c r="D140" i="21"/>
  <c r="E140" i="21" s="1"/>
  <c r="E8" i="21"/>
  <c r="C79" i="21"/>
  <c r="B78" i="21"/>
  <c r="H40" i="21"/>
  <c r="I40" i="21" s="1"/>
  <c r="H21" i="21"/>
  <c r="I21" i="21" s="1"/>
  <c r="D13" i="21"/>
  <c r="C9" i="21"/>
  <c r="B7" i="20"/>
  <c r="G86" i="22" l="1"/>
  <c r="E59" i="22"/>
  <c r="G34" i="22"/>
  <c r="G80" i="22"/>
  <c r="H28" i="22"/>
  <c r="I28" i="22" s="1"/>
  <c r="G65" i="22"/>
  <c r="C40" i="22"/>
  <c r="B21" i="22"/>
  <c r="C21" i="22" s="1"/>
  <c r="G17" i="22"/>
  <c r="C59" i="22"/>
  <c r="G41" i="22"/>
  <c r="C74" i="22"/>
  <c r="H78" i="22"/>
  <c r="C37" i="22"/>
  <c r="E34" i="22"/>
  <c r="C72" i="22"/>
  <c r="C145" i="22"/>
  <c r="G40" i="22"/>
  <c r="B107" i="22"/>
  <c r="G21" i="22"/>
  <c r="D82" i="22"/>
  <c r="C82" i="22" s="1"/>
  <c r="C47" i="22"/>
  <c r="F71" i="22"/>
  <c r="G71" i="22" s="1"/>
  <c r="F131" i="22" s="1"/>
  <c r="D28" i="22"/>
  <c r="D117" i="22" s="1"/>
  <c r="F63" i="22"/>
  <c r="B28" i="22"/>
  <c r="C73" i="22"/>
  <c r="D71" i="22"/>
  <c r="E71" i="22" s="1"/>
  <c r="D131" i="22" s="1"/>
  <c r="G54" i="22"/>
  <c r="D50" i="22"/>
  <c r="B63" i="22"/>
  <c r="G140" i="21"/>
  <c r="E48" i="22"/>
  <c r="C83" i="22"/>
  <c r="H21" i="22"/>
  <c r="I21" i="22" s="1"/>
  <c r="F50" i="22"/>
  <c r="G50" i="22" s="1"/>
  <c r="I77" i="22"/>
  <c r="B13" i="22"/>
  <c r="B93" i="22" s="1"/>
  <c r="F28" i="22"/>
  <c r="K228" i="52"/>
  <c r="G28" i="22"/>
  <c r="F117" i="22"/>
  <c r="G27" i="22"/>
  <c r="B116" i="22"/>
  <c r="C34" i="22"/>
  <c r="G37" i="22"/>
  <c r="B71" i="22"/>
  <c r="C58" i="22"/>
  <c r="E11" i="23"/>
  <c r="I18" i="22"/>
  <c r="E41" i="22"/>
  <c r="E85" i="22"/>
  <c r="I34" i="22"/>
  <c r="B140" i="22"/>
  <c r="E17" i="22"/>
  <c r="E18" i="22"/>
  <c r="I37" i="22"/>
  <c r="I42" i="22"/>
  <c r="I17" i="22"/>
  <c r="G18" i="22"/>
  <c r="C8" i="22"/>
  <c r="C18" i="22"/>
  <c r="H10" i="22"/>
  <c r="I10" i="22" s="1"/>
  <c r="B56" i="22"/>
  <c r="E74" i="22"/>
  <c r="G51" i="22"/>
  <c r="I51" i="22"/>
  <c r="I41" i="22"/>
  <c r="G42" i="22"/>
  <c r="E25" i="22"/>
  <c r="G25" i="22"/>
  <c r="H63" i="22"/>
  <c r="I63" i="22" s="1"/>
  <c r="G74" i="22"/>
  <c r="H9" i="23"/>
  <c r="I9" i="23" s="1"/>
  <c r="H57" i="23"/>
  <c r="H84" i="23"/>
  <c r="I84" i="23" s="1"/>
  <c r="B30" i="23"/>
  <c r="B49" i="23"/>
  <c r="B64" i="23"/>
  <c r="B75" i="23"/>
  <c r="B86" i="23"/>
  <c r="H48" i="23"/>
  <c r="I48" i="23" s="1"/>
  <c r="H83" i="23"/>
  <c r="I83" i="23" s="1"/>
  <c r="D8" i="23"/>
  <c r="D140" i="23" s="1"/>
  <c r="D24" i="23"/>
  <c r="D34" i="23"/>
  <c r="D54" i="23"/>
  <c r="D67" i="23"/>
  <c r="D80" i="23"/>
  <c r="H18" i="23"/>
  <c r="H74" i="23"/>
  <c r="I74" i="23" s="1"/>
  <c r="F18" i="23"/>
  <c r="F32" i="23"/>
  <c r="F42" i="23" s="1"/>
  <c r="F51" i="23"/>
  <c r="F65" i="23"/>
  <c r="F77" i="23"/>
  <c r="H16" i="23"/>
  <c r="H62" i="23"/>
  <c r="I62" i="23" s="1"/>
  <c r="B9" i="23"/>
  <c r="B10" i="23" s="1"/>
  <c r="B31" i="23"/>
  <c r="B41" i="23" s="1"/>
  <c r="B51" i="23"/>
  <c r="B65" i="23"/>
  <c r="B77" i="23"/>
  <c r="H14" i="23"/>
  <c r="H51" i="23"/>
  <c r="I51" i="23" s="1"/>
  <c r="H86" i="23"/>
  <c r="I86" i="23" s="1"/>
  <c r="D9" i="23"/>
  <c r="D25" i="23"/>
  <c r="D36" i="23"/>
  <c r="D118" i="23" s="1"/>
  <c r="D57" i="23"/>
  <c r="D70" i="23"/>
  <c r="D81" i="23"/>
  <c r="H25" i="23"/>
  <c r="H85" i="23"/>
  <c r="I85" i="23" s="1"/>
  <c r="F22" i="23"/>
  <c r="F40" i="23" s="1"/>
  <c r="F33" i="23"/>
  <c r="F53" i="23"/>
  <c r="F66" i="23"/>
  <c r="F79" i="23"/>
  <c r="H81" i="23"/>
  <c r="B29" i="23"/>
  <c r="B62" i="23"/>
  <c r="B85" i="23"/>
  <c r="C85" i="23" s="1"/>
  <c r="B34" i="23"/>
  <c r="B115" i="23" s="1"/>
  <c r="D66" i="23"/>
  <c r="H67" i="23"/>
  <c r="I67" i="23" s="1"/>
  <c r="F49" i="23"/>
  <c r="H24" i="23"/>
  <c r="H66" i="23"/>
  <c r="I66" i="23" s="1"/>
  <c r="B15" i="23"/>
  <c r="B32" i="23"/>
  <c r="B42" i="23" s="1"/>
  <c r="B53" i="23"/>
  <c r="C53" i="23" s="1"/>
  <c r="B66" i="23"/>
  <c r="B79" i="23"/>
  <c r="H17" i="23"/>
  <c r="H58" i="23"/>
  <c r="I58" i="23" s="1"/>
  <c r="B8" i="23"/>
  <c r="D14" i="23"/>
  <c r="D27" i="23"/>
  <c r="D114" i="23" s="1"/>
  <c r="D37" i="23"/>
  <c r="D58" i="23"/>
  <c r="D72" i="23"/>
  <c r="D83" i="23"/>
  <c r="H31" i="23"/>
  <c r="H41" i="23" s="1"/>
  <c r="F8" i="23"/>
  <c r="F24" i="23"/>
  <c r="F34" i="23"/>
  <c r="F115" i="23" s="1"/>
  <c r="F54" i="23"/>
  <c r="F67" i="23"/>
  <c r="F80" i="23"/>
  <c r="H29" i="23"/>
  <c r="H72" i="23"/>
  <c r="B17" i="23"/>
  <c r="C17" i="23" s="1"/>
  <c r="B33" i="23"/>
  <c r="B54" i="23"/>
  <c r="B55" i="23" s="1"/>
  <c r="B67" i="23"/>
  <c r="C67" i="23" s="1"/>
  <c r="B80" i="23"/>
  <c r="H22" i="23"/>
  <c r="H64" i="23"/>
  <c r="I64" i="23" s="1"/>
  <c r="B14" i="23"/>
  <c r="D15" i="23"/>
  <c r="D29" i="23"/>
  <c r="D47" i="23"/>
  <c r="E47" i="23" s="1"/>
  <c r="D59" i="23"/>
  <c r="D145" i="23" s="1"/>
  <c r="D73" i="23"/>
  <c r="D84" i="23"/>
  <c r="H34" i="23"/>
  <c r="F9" i="23"/>
  <c r="F25" i="23"/>
  <c r="G25" i="23" s="1"/>
  <c r="F36" i="23"/>
  <c r="F118" i="23" s="1"/>
  <c r="F57" i="23"/>
  <c r="E57" i="23" s="1"/>
  <c r="F70" i="23"/>
  <c r="F81" i="23"/>
  <c r="H53" i="23"/>
  <c r="B48" i="23"/>
  <c r="B74" i="23"/>
  <c r="H79" i="23"/>
  <c r="I79" i="23" s="1"/>
  <c r="D22" i="23"/>
  <c r="D40" i="23" s="1"/>
  <c r="E40" i="23" s="1"/>
  <c r="D79" i="23"/>
  <c r="E79" i="23" s="1"/>
  <c r="F17" i="23"/>
  <c r="F64" i="23"/>
  <c r="H32" i="23"/>
  <c r="H42" i="23" s="1"/>
  <c r="H75" i="23"/>
  <c r="I75" i="23" s="1"/>
  <c r="B24" i="23"/>
  <c r="B36" i="23"/>
  <c r="B118" i="23" s="1"/>
  <c r="B57" i="23"/>
  <c r="C57" i="23" s="1"/>
  <c r="B70" i="23"/>
  <c r="B81" i="23"/>
  <c r="H27" i="23"/>
  <c r="H65" i="23"/>
  <c r="I65" i="23" s="1"/>
  <c r="B16" i="23"/>
  <c r="D16" i="23"/>
  <c r="D30" i="23"/>
  <c r="D48" i="23"/>
  <c r="E48" i="23" s="1"/>
  <c r="D62" i="23"/>
  <c r="D74" i="23"/>
  <c r="D85" i="23"/>
  <c r="H49" i="23"/>
  <c r="I49" i="23" s="1"/>
  <c r="F14" i="23"/>
  <c r="F27" i="23"/>
  <c r="F114" i="23" s="1"/>
  <c r="F37" i="23"/>
  <c r="F58" i="23"/>
  <c r="G58" i="23" s="1"/>
  <c r="F72" i="23"/>
  <c r="E72" i="23" s="1"/>
  <c r="F83" i="23"/>
  <c r="D33" i="23"/>
  <c r="H36" i="23"/>
  <c r="H77" i="23"/>
  <c r="G77" i="23" s="1"/>
  <c r="B25" i="23"/>
  <c r="B37" i="23"/>
  <c r="B58" i="23"/>
  <c r="C58" i="23" s="1"/>
  <c r="B72" i="23"/>
  <c r="C72" i="23" s="1"/>
  <c r="B83" i="23"/>
  <c r="C83" i="23" s="1"/>
  <c r="H30" i="23"/>
  <c r="H70" i="23"/>
  <c r="I70" i="23" s="1"/>
  <c r="B18" i="23"/>
  <c r="D17" i="23"/>
  <c r="D31" i="23"/>
  <c r="D41" i="23" s="1"/>
  <c r="E41" i="23" s="1"/>
  <c r="D49" i="23"/>
  <c r="E49" i="23" s="1"/>
  <c r="D64" i="23"/>
  <c r="E64" i="23" s="1"/>
  <c r="D75" i="23"/>
  <c r="D86" i="23"/>
  <c r="H54" i="23"/>
  <c r="I54" i="23" s="1"/>
  <c r="F15" i="23"/>
  <c r="F29" i="23"/>
  <c r="F47" i="23"/>
  <c r="F59" i="23"/>
  <c r="E59" i="23" s="1"/>
  <c r="F73" i="23"/>
  <c r="F84" i="23"/>
  <c r="G84" i="23" s="1"/>
  <c r="H37" i="23"/>
  <c r="D53" i="23"/>
  <c r="D55" i="23" s="1"/>
  <c r="H15" i="23"/>
  <c r="F31" i="23"/>
  <c r="F41" i="23" s="1"/>
  <c r="F75" i="23"/>
  <c r="G75" i="23" s="1"/>
  <c r="F86" i="23"/>
  <c r="G86" i="23" s="1"/>
  <c r="H47" i="23"/>
  <c r="H50" i="23" s="1"/>
  <c r="H80" i="23"/>
  <c r="I80" i="23" s="1"/>
  <c r="B27" i="23"/>
  <c r="B47" i="23"/>
  <c r="C47" i="23" s="1"/>
  <c r="B59" i="23"/>
  <c r="B73" i="23"/>
  <c r="B84" i="23"/>
  <c r="H33" i="23"/>
  <c r="H73" i="23"/>
  <c r="I73" i="23" s="1"/>
  <c r="B22" i="23"/>
  <c r="B21" i="23" s="1"/>
  <c r="C21" i="23" s="1"/>
  <c r="D18" i="23"/>
  <c r="D32" i="23"/>
  <c r="D42" i="23" s="1"/>
  <c r="D51" i="23"/>
  <c r="E51" i="23" s="1"/>
  <c r="D65" i="23"/>
  <c r="E65" i="23" s="1"/>
  <c r="D77" i="23"/>
  <c r="D123" i="23" s="1"/>
  <c r="H8" i="23"/>
  <c r="H140" i="23" s="1"/>
  <c r="H59" i="23"/>
  <c r="H145" i="23" s="1"/>
  <c r="F16" i="23"/>
  <c r="F30" i="23"/>
  <c r="F48" i="23"/>
  <c r="F62" i="23"/>
  <c r="F74" i="23"/>
  <c r="F85" i="23"/>
  <c r="E42" i="22"/>
  <c r="G8" i="22"/>
  <c r="F107" i="22"/>
  <c r="C41" i="22"/>
  <c r="I27" i="22"/>
  <c r="B10" i="22"/>
  <c r="B19" i="22" s="1"/>
  <c r="B104" i="22" s="1"/>
  <c r="D76" i="22"/>
  <c r="D95" i="22" s="1"/>
  <c r="B76" i="22"/>
  <c r="B97" i="22" s="1"/>
  <c r="B148" i="22" s="1"/>
  <c r="D114" i="22"/>
  <c r="E27" i="22"/>
  <c r="C25" i="22"/>
  <c r="D116" i="22"/>
  <c r="E37" i="22"/>
  <c r="D128" i="22"/>
  <c r="I53" i="22"/>
  <c r="H55" i="22"/>
  <c r="H69" i="22" s="1"/>
  <c r="I69" i="22" s="1"/>
  <c r="C42" i="22"/>
  <c r="F5" i="23"/>
  <c r="G6" i="23" s="1"/>
  <c r="B138" i="21"/>
  <c r="C139" i="21" s="1"/>
  <c r="C46" i="21"/>
  <c r="C46" i="22"/>
  <c r="B138" i="22"/>
  <c r="C139" i="22" s="1"/>
  <c r="E6" i="23"/>
  <c r="D45" i="21"/>
  <c r="E11" i="21"/>
  <c r="E6" i="21"/>
  <c r="F5" i="21"/>
  <c r="D45" i="22"/>
  <c r="F5" i="22"/>
  <c r="E11" i="22"/>
  <c r="E6" i="22"/>
  <c r="B135" i="23"/>
  <c r="G53" i="23"/>
  <c r="G66" i="23"/>
  <c r="I25" i="23"/>
  <c r="E42" i="23"/>
  <c r="C37" i="23"/>
  <c r="B116" i="23"/>
  <c r="F63" i="23"/>
  <c r="B123" i="23"/>
  <c r="D138" i="23"/>
  <c r="E139" i="23" s="1"/>
  <c r="E46" i="23"/>
  <c r="H40" i="23"/>
  <c r="I40" i="23" s="1"/>
  <c r="H21" i="23"/>
  <c r="B114" i="23"/>
  <c r="D135" i="23"/>
  <c r="I47" i="23"/>
  <c r="F135" i="23"/>
  <c r="I81" i="23"/>
  <c r="F78" i="23"/>
  <c r="C74" i="23"/>
  <c r="I57" i="23"/>
  <c r="C81" i="23"/>
  <c r="D128" i="23"/>
  <c r="F140" i="23"/>
  <c r="B63" i="23"/>
  <c r="F45" i="23"/>
  <c r="H5" i="23"/>
  <c r="F128" i="23"/>
  <c r="C34" i="23"/>
  <c r="E66" i="23"/>
  <c r="C75" i="23"/>
  <c r="D56" i="23"/>
  <c r="D82" i="23"/>
  <c r="E83" i="23"/>
  <c r="C66" i="23"/>
  <c r="F123" i="23"/>
  <c r="G57" i="23"/>
  <c r="D115" i="23"/>
  <c r="I17" i="23"/>
  <c r="E70" i="23"/>
  <c r="I53" i="23"/>
  <c r="H55" i="23"/>
  <c r="D71" i="23"/>
  <c r="D107" i="23"/>
  <c r="E8" i="23"/>
  <c r="I72" i="23"/>
  <c r="K241" i="52"/>
  <c r="K82" i="52"/>
  <c r="K85" i="52" s="1"/>
  <c r="G241" i="52"/>
  <c r="G82" i="52"/>
  <c r="G85" i="52" s="1"/>
  <c r="H263" i="52"/>
  <c r="H241" i="52"/>
  <c r="H82" i="52"/>
  <c r="H85" i="52" s="1"/>
  <c r="H231" i="52"/>
  <c r="G6" i="52"/>
  <c r="H104" i="52"/>
  <c r="I263" i="52"/>
  <c r="I241" i="52"/>
  <c r="I82" i="52"/>
  <c r="I85" i="52" s="1"/>
  <c r="J241" i="52"/>
  <c r="J82" i="52"/>
  <c r="J85" i="52" s="1"/>
  <c r="G258" i="52"/>
  <c r="J228" i="52"/>
  <c r="F76" i="21"/>
  <c r="F95" i="21" s="1"/>
  <c r="B12" i="22"/>
  <c r="C13" i="22"/>
  <c r="C79" i="22"/>
  <c r="C66" i="22"/>
  <c r="B50" i="22"/>
  <c r="B69" i="22" s="1"/>
  <c r="C69" i="22" s="1"/>
  <c r="C82" i="21"/>
  <c r="C13" i="21"/>
  <c r="B12" i="21"/>
  <c r="B93" i="21"/>
  <c r="F94" i="22"/>
  <c r="G241" i="51"/>
  <c r="G82" i="51"/>
  <c r="G85" i="51" s="1"/>
  <c r="H263" i="51"/>
  <c r="H241" i="51"/>
  <c r="H82" i="51"/>
  <c r="H85" i="51" s="1"/>
  <c r="H231" i="51"/>
  <c r="H104" i="51"/>
  <c r="G6" i="51"/>
  <c r="K241" i="51"/>
  <c r="K82" i="51"/>
  <c r="K85" i="51" s="1"/>
  <c r="I241" i="51"/>
  <c r="I82" i="51"/>
  <c r="I85" i="51" s="1"/>
  <c r="I263" i="51"/>
  <c r="J241" i="51"/>
  <c r="J82" i="51"/>
  <c r="J85" i="51" s="1"/>
  <c r="D97" i="22"/>
  <c r="D148" i="22" s="1"/>
  <c r="D96" i="22"/>
  <c r="D147" i="22" s="1"/>
  <c r="D87" i="22"/>
  <c r="I78" i="22"/>
  <c r="F122" i="22"/>
  <c r="H76" i="22"/>
  <c r="I76" i="22" s="1"/>
  <c r="D124" i="22"/>
  <c r="G82" i="22"/>
  <c r="B117" i="22"/>
  <c r="C28" i="22"/>
  <c r="H19" i="22"/>
  <c r="G10" i="22"/>
  <c r="E13" i="22"/>
  <c r="D12" i="22"/>
  <c r="F125" i="22"/>
  <c r="G63" i="22"/>
  <c r="E10" i="22"/>
  <c r="D19" i="22"/>
  <c r="F124" i="22"/>
  <c r="I82" i="22"/>
  <c r="I50" i="22"/>
  <c r="H52" i="22"/>
  <c r="I52" i="22" s="1"/>
  <c r="C56" i="22"/>
  <c r="B60" i="22"/>
  <c r="D144" i="22"/>
  <c r="E55" i="22"/>
  <c r="F12" i="22"/>
  <c r="G13" i="22"/>
  <c r="F19" i="22"/>
  <c r="F144" i="22"/>
  <c r="G56" i="22"/>
  <c r="F60" i="22"/>
  <c r="I13" i="22"/>
  <c r="H12" i="22"/>
  <c r="C140" i="22"/>
  <c r="B92" i="22"/>
  <c r="B146" i="22" s="1"/>
  <c r="C78" i="22"/>
  <c r="D93" i="22"/>
  <c r="E82" i="22"/>
  <c r="B124" i="22"/>
  <c r="B122" i="22"/>
  <c r="E78" i="22"/>
  <c r="D92" i="22"/>
  <c r="D146" i="22" s="1"/>
  <c r="B96" i="22"/>
  <c r="B147" i="22" s="1"/>
  <c r="F92" i="22"/>
  <c r="F146" i="22" s="1"/>
  <c r="G78" i="22"/>
  <c r="D122" i="22"/>
  <c r="C19" i="22"/>
  <c r="H60" i="22"/>
  <c r="I56" i="22"/>
  <c r="F76" i="22"/>
  <c r="C63" i="22"/>
  <c r="B125" i="22"/>
  <c r="C71" i="22"/>
  <c r="B131" i="22" s="1"/>
  <c r="C55" i="22"/>
  <c r="B144" i="22"/>
  <c r="D69" i="22"/>
  <c r="D52" i="22"/>
  <c r="D125" i="22"/>
  <c r="E63" i="22"/>
  <c r="C50" i="22"/>
  <c r="D94" i="22"/>
  <c r="D60" i="22"/>
  <c r="E56" i="22"/>
  <c r="C71" i="21"/>
  <c r="B131" i="21" s="1"/>
  <c r="E145" i="21"/>
  <c r="I263" i="50"/>
  <c r="I241" i="50"/>
  <c r="I82" i="50"/>
  <c r="I85" i="50" s="1"/>
  <c r="K241" i="50"/>
  <c r="K82" i="50"/>
  <c r="K85" i="50" s="1"/>
  <c r="G241" i="50"/>
  <c r="G82" i="50"/>
  <c r="G85" i="50" s="1"/>
  <c r="H263" i="50"/>
  <c r="H241" i="50"/>
  <c r="H82" i="50"/>
  <c r="H85" i="50" s="1"/>
  <c r="J241" i="50"/>
  <c r="J82" i="50"/>
  <c r="J85" i="50" s="1"/>
  <c r="K228" i="50"/>
  <c r="F104" i="21"/>
  <c r="F141" i="21"/>
  <c r="G19" i="21"/>
  <c r="F26" i="21"/>
  <c r="C78" i="21"/>
  <c r="B92" i="21"/>
  <c r="B146" i="21" s="1"/>
  <c r="D92" i="21"/>
  <c r="D146" i="21" s="1"/>
  <c r="B122" i="21"/>
  <c r="E78" i="21"/>
  <c r="F144" i="21"/>
  <c r="G55" i="21"/>
  <c r="C145" i="21"/>
  <c r="D60" i="21"/>
  <c r="E56" i="21"/>
  <c r="F122" i="21"/>
  <c r="I78" i="21"/>
  <c r="E13" i="21"/>
  <c r="D12" i="21"/>
  <c r="F12" i="21"/>
  <c r="G13" i="21"/>
  <c r="C140" i="21"/>
  <c r="H52" i="21"/>
  <c r="I52" i="21" s="1"/>
  <c r="H69" i="21"/>
  <c r="I69" i="21" s="1"/>
  <c r="I50" i="21"/>
  <c r="D125" i="21"/>
  <c r="E63" i="21"/>
  <c r="D94" i="21"/>
  <c r="C56" i="21"/>
  <c r="B60" i="21"/>
  <c r="B141" i="21"/>
  <c r="C19" i="21"/>
  <c r="B104" i="21"/>
  <c r="B26" i="21"/>
  <c r="E71" i="21"/>
  <c r="D131" i="21" s="1"/>
  <c r="I82" i="21"/>
  <c r="F124" i="21"/>
  <c r="H60" i="21"/>
  <c r="I56" i="21"/>
  <c r="F125" i="21"/>
  <c r="G63" i="21"/>
  <c r="D93" i="21"/>
  <c r="F60" i="21"/>
  <c r="G56" i="21"/>
  <c r="G145" i="21"/>
  <c r="B125" i="21"/>
  <c r="C63" i="21"/>
  <c r="G78" i="21"/>
  <c r="F92" i="21"/>
  <c r="F146" i="21" s="1"/>
  <c r="D122" i="21"/>
  <c r="B124" i="21"/>
  <c r="E82" i="21"/>
  <c r="D76" i="21"/>
  <c r="D144" i="21"/>
  <c r="E55" i="21"/>
  <c r="D69" i="21"/>
  <c r="D52" i="21"/>
  <c r="E50" i="21"/>
  <c r="D117" i="21"/>
  <c r="E28" i="21"/>
  <c r="B69" i="21"/>
  <c r="C50" i="21"/>
  <c r="B52" i="21"/>
  <c r="H19" i="21"/>
  <c r="I10" i="21"/>
  <c r="F94" i="21"/>
  <c r="F117" i="21"/>
  <c r="G28" i="21"/>
  <c r="B117" i="21"/>
  <c r="C28" i="21"/>
  <c r="B76" i="21"/>
  <c r="F93" i="21"/>
  <c r="H144" i="21"/>
  <c r="I55" i="21"/>
  <c r="H76" i="21"/>
  <c r="F69" i="21"/>
  <c r="G50" i="21"/>
  <c r="F52" i="21"/>
  <c r="G82" i="21"/>
  <c r="D124" i="21"/>
  <c r="E10" i="21"/>
  <c r="D19" i="21"/>
  <c r="G71" i="21"/>
  <c r="F131" i="21" s="1"/>
  <c r="B144" i="21"/>
  <c r="C55" i="21"/>
  <c r="H6" i="20"/>
  <c r="H46" i="20" s="1"/>
  <c r="H139" i="20" s="1"/>
  <c r="F6" i="20"/>
  <c r="F46" i="20" s="1"/>
  <c r="F139" i="20" s="1"/>
  <c r="D6" i="20"/>
  <c r="D46" i="20" s="1"/>
  <c r="D139" i="20" s="1"/>
  <c r="B6" i="20"/>
  <c r="B46" i="20" s="1"/>
  <c r="B139" i="20" s="1"/>
  <c r="C69" i="21" l="1"/>
  <c r="D21" i="23"/>
  <c r="E21" i="23" s="1"/>
  <c r="G34" i="23"/>
  <c r="G85" i="23"/>
  <c r="C84" i="23"/>
  <c r="G47" i="23"/>
  <c r="I27" i="23"/>
  <c r="E80" i="23"/>
  <c r="C86" i="23"/>
  <c r="E28" i="22"/>
  <c r="C144" i="21"/>
  <c r="E50" i="22"/>
  <c r="F52" i="22"/>
  <c r="G52" i="22" s="1"/>
  <c r="C79" i="23"/>
  <c r="I59" i="23"/>
  <c r="F28" i="23"/>
  <c r="F117" i="23" s="1"/>
  <c r="B94" i="22"/>
  <c r="G73" i="23"/>
  <c r="F21" i="23"/>
  <c r="G21" i="23" s="1"/>
  <c r="F87" i="22"/>
  <c r="F69" i="22"/>
  <c r="H82" i="23"/>
  <c r="E62" i="23"/>
  <c r="C59" i="23"/>
  <c r="B50" i="23"/>
  <c r="B52" i="23" s="1"/>
  <c r="G49" i="23"/>
  <c r="G79" i="23"/>
  <c r="C70" i="23"/>
  <c r="G65" i="23"/>
  <c r="E54" i="23"/>
  <c r="C64" i="23"/>
  <c r="E69" i="22"/>
  <c r="C62" i="23"/>
  <c r="E52" i="21"/>
  <c r="B40" i="23"/>
  <c r="C40" i="23" s="1"/>
  <c r="C9" i="23"/>
  <c r="B78" i="23"/>
  <c r="G67" i="23"/>
  <c r="G83" i="23"/>
  <c r="G70" i="23"/>
  <c r="G54" i="23"/>
  <c r="F13" i="23"/>
  <c r="F94" i="23" s="1"/>
  <c r="H28" i="23"/>
  <c r="I28" i="23" s="1"/>
  <c r="B52" i="22"/>
  <c r="C10" i="22"/>
  <c r="C76" i="22"/>
  <c r="F145" i="23"/>
  <c r="E145" i="23" s="1"/>
  <c r="D63" i="23"/>
  <c r="D125" i="23" s="1"/>
  <c r="G64" i="23"/>
  <c r="C65" i="23"/>
  <c r="F82" i="23"/>
  <c r="C27" i="23"/>
  <c r="E81" i="23"/>
  <c r="E73" i="23"/>
  <c r="E53" i="23"/>
  <c r="E58" i="23"/>
  <c r="B82" i="23"/>
  <c r="B76" i="23" s="1"/>
  <c r="E74" i="23"/>
  <c r="G69" i="21"/>
  <c r="B141" i="22"/>
  <c r="B71" i="23"/>
  <c r="G72" i="23"/>
  <c r="C54" i="23"/>
  <c r="E9" i="23"/>
  <c r="H56" i="23"/>
  <c r="I56" i="23" s="1"/>
  <c r="D28" i="23"/>
  <c r="F107" i="23"/>
  <c r="B28" i="23"/>
  <c r="G55" i="22"/>
  <c r="B145" i="23"/>
  <c r="C145" i="23" s="1"/>
  <c r="D50" i="23"/>
  <c r="D52" i="23" s="1"/>
  <c r="F93" i="23"/>
  <c r="F87" i="21"/>
  <c r="F96" i="21"/>
  <c r="F147" i="21" s="1"/>
  <c r="B26" i="22"/>
  <c r="B100" i="22" s="1"/>
  <c r="B151" i="22" s="1"/>
  <c r="B95" i="22"/>
  <c r="I77" i="23"/>
  <c r="G59" i="23"/>
  <c r="G81" i="23"/>
  <c r="B128" i="23"/>
  <c r="F55" i="23"/>
  <c r="F144" i="23" s="1"/>
  <c r="C73" i="23"/>
  <c r="G41" i="23"/>
  <c r="C25" i="23"/>
  <c r="B13" i="23"/>
  <c r="B19" i="23" s="1"/>
  <c r="H13" i="23"/>
  <c r="E37" i="23"/>
  <c r="C48" i="23"/>
  <c r="I34" i="23"/>
  <c r="F97" i="21"/>
  <c r="F148" i="21" s="1"/>
  <c r="B87" i="22"/>
  <c r="B89" i="22" s="1"/>
  <c r="C77" i="23"/>
  <c r="G51" i="23"/>
  <c r="G27" i="23"/>
  <c r="F71" i="23"/>
  <c r="C8" i="23"/>
  <c r="F76" i="23"/>
  <c r="F95" i="23" s="1"/>
  <c r="H63" i="23"/>
  <c r="I63" i="23" s="1"/>
  <c r="G9" i="23"/>
  <c r="G62" i="23"/>
  <c r="C18" i="23"/>
  <c r="E144" i="21"/>
  <c r="H71" i="23"/>
  <c r="I71" i="23" s="1"/>
  <c r="E67" i="23"/>
  <c r="E34" i="23"/>
  <c r="G11" i="23"/>
  <c r="D116" i="23"/>
  <c r="B107" i="23"/>
  <c r="G74" i="23"/>
  <c r="E84" i="23"/>
  <c r="F10" i="23"/>
  <c r="F19" i="23" s="1"/>
  <c r="G48" i="23"/>
  <c r="I42" i="23"/>
  <c r="G80" i="23"/>
  <c r="G145" i="23"/>
  <c r="I41" i="23"/>
  <c r="E85" i="23"/>
  <c r="C80" i="23"/>
  <c r="H10" i="23"/>
  <c r="B140" i="23"/>
  <c r="C51" i="23"/>
  <c r="I8" i="23"/>
  <c r="E27" i="23"/>
  <c r="C41" i="23"/>
  <c r="F50" i="23"/>
  <c r="E18" i="23"/>
  <c r="I37" i="23"/>
  <c r="E86" i="23"/>
  <c r="G42" i="23"/>
  <c r="H78" i="23"/>
  <c r="F56" i="23"/>
  <c r="F60" i="23" s="1"/>
  <c r="G37" i="23"/>
  <c r="G8" i="23"/>
  <c r="E77" i="23"/>
  <c r="E25" i="23"/>
  <c r="B56" i="23"/>
  <c r="C56" i="23" s="1"/>
  <c r="E75" i="23"/>
  <c r="G17" i="23"/>
  <c r="G18" i="23"/>
  <c r="E17" i="23"/>
  <c r="F116" i="23"/>
  <c r="I21" i="23"/>
  <c r="D78" i="23"/>
  <c r="D92" i="23" s="1"/>
  <c r="D146" i="23" s="1"/>
  <c r="C49" i="23"/>
  <c r="G40" i="23"/>
  <c r="C42" i="23"/>
  <c r="D10" i="23"/>
  <c r="E10" i="23" s="1"/>
  <c r="H144" i="22"/>
  <c r="G144" i="22" s="1"/>
  <c r="I55" i="22"/>
  <c r="D13" i="23"/>
  <c r="I18" i="23"/>
  <c r="G11" i="22"/>
  <c r="H5" i="22"/>
  <c r="F45" i="22"/>
  <c r="G6" i="22"/>
  <c r="D138" i="22"/>
  <c r="E139" i="22" s="1"/>
  <c r="E46" i="22"/>
  <c r="D138" i="21"/>
  <c r="E139" i="21" s="1"/>
  <c r="E46" i="21"/>
  <c r="G6" i="21"/>
  <c r="F45" i="21"/>
  <c r="G11" i="21"/>
  <c r="H5" i="21"/>
  <c r="C71" i="23"/>
  <c r="B131" i="23" s="1"/>
  <c r="E140" i="23"/>
  <c r="G71" i="23"/>
  <c r="F131" i="23" s="1"/>
  <c r="F122" i="23"/>
  <c r="I78" i="23"/>
  <c r="H45" i="23"/>
  <c r="I11" i="23"/>
  <c r="B69" i="23"/>
  <c r="C50" i="23"/>
  <c r="D117" i="23"/>
  <c r="E28" i="23"/>
  <c r="G50" i="23"/>
  <c r="F52" i="23"/>
  <c r="B125" i="23"/>
  <c r="G140" i="23"/>
  <c r="H60" i="23"/>
  <c r="B144" i="23"/>
  <c r="C55" i="23"/>
  <c r="B60" i="23"/>
  <c r="G13" i="23"/>
  <c r="G55" i="23"/>
  <c r="F96" i="23"/>
  <c r="F147" i="23" s="1"/>
  <c r="C140" i="23"/>
  <c r="H69" i="23"/>
  <c r="I69" i="23" s="1"/>
  <c r="I50" i="23"/>
  <c r="H52" i="23"/>
  <c r="I52" i="23" s="1"/>
  <c r="E71" i="23"/>
  <c r="D131" i="23" s="1"/>
  <c r="D60" i="23"/>
  <c r="E56" i="23"/>
  <c r="G82" i="23"/>
  <c r="D124" i="23"/>
  <c r="G28" i="23"/>
  <c r="H76" i="23"/>
  <c r="B124" i="23"/>
  <c r="E82" i="23"/>
  <c r="I10" i="23"/>
  <c r="H144" i="23"/>
  <c r="I55" i="23"/>
  <c r="D144" i="23"/>
  <c r="E55" i="23"/>
  <c r="F138" i="23"/>
  <c r="G139" i="23" s="1"/>
  <c r="G46" i="23"/>
  <c r="C10" i="23"/>
  <c r="G78" i="23"/>
  <c r="F92" i="23"/>
  <c r="F146" i="23" s="1"/>
  <c r="C78" i="23"/>
  <c r="B92" i="23"/>
  <c r="B146" i="23" s="1"/>
  <c r="G63" i="23"/>
  <c r="F125" i="23"/>
  <c r="F124" i="23"/>
  <c r="I82" i="23"/>
  <c r="E50" i="23"/>
  <c r="B117" i="23"/>
  <c r="C28" i="23"/>
  <c r="F98" i="23"/>
  <c r="F149" i="23" s="1"/>
  <c r="H93" i="52"/>
  <c r="H90" i="52"/>
  <c r="K93" i="52"/>
  <c r="K90" i="52"/>
  <c r="G93" i="52"/>
  <c r="G90" i="52"/>
  <c r="J93" i="52"/>
  <c r="J90" i="52"/>
  <c r="I90" i="52"/>
  <c r="I93" i="52"/>
  <c r="G104" i="52"/>
  <c r="G231" i="52"/>
  <c r="G52" i="21"/>
  <c r="C144" i="22"/>
  <c r="F126" i="22"/>
  <c r="H87" i="22"/>
  <c r="G87" i="22" s="1"/>
  <c r="G69" i="22"/>
  <c r="I90" i="51"/>
  <c r="I93" i="51"/>
  <c r="G104" i="51"/>
  <c r="G231" i="51"/>
  <c r="J93" i="51"/>
  <c r="J90" i="51"/>
  <c r="K93" i="51"/>
  <c r="K90" i="51"/>
  <c r="G93" i="51"/>
  <c r="G90" i="51"/>
  <c r="H93" i="51"/>
  <c r="H90" i="51"/>
  <c r="F89" i="22"/>
  <c r="E52" i="22"/>
  <c r="D98" i="22"/>
  <c r="D149" i="22" s="1"/>
  <c r="H61" i="22"/>
  <c r="I60" i="22"/>
  <c r="C52" i="22"/>
  <c r="D126" i="22"/>
  <c r="H141" i="22"/>
  <c r="I19" i="22"/>
  <c r="H26" i="22"/>
  <c r="C87" i="22"/>
  <c r="F98" i="22"/>
  <c r="F149" i="22" s="1"/>
  <c r="C26" i="22"/>
  <c r="B99" i="22"/>
  <c r="B150" i="22" s="1"/>
  <c r="B126" i="22"/>
  <c r="G60" i="22"/>
  <c r="F61" i="22"/>
  <c r="F141" i="22"/>
  <c r="F104" i="22"/>
  <c r="F26" i="22"/>
  <c r="G19" i="22"/>
  <c r="E144" i="22"/>
  <c r="D141" i="22"/>
  <c r="E141" i="22" s="1"/>
  <c r="D104" i="22"/>
  <c r="E19" i="22"/>
  <c r="D26" i="22"/>
  <c r="B98" i="22"/>
  <c r="B149" i="22" s="1"/>
  <c r="F95" i="22"/>
  <c r="F96" i="22"/>
  <c r="F147" i="22" s="1"/>
  <c r="F97" i="22"/>
  <c r="F148" i="22" s="1"/>
  <c r="G76" i="22"/>
  <c r="D61" i="22"/>
  <c r="E60" i="22"/>
  <c r="C60" i="22"/>
  <c r="B61" i="22"/>
  <c r="E87" i="22"/>
  <c r="D89" i="22"/>
  <c r="E76" i="22"/>
  <c r="G93" i="50"/>
  <c r="G90" i="50"/>
  <c r="I90" i="50"/>
  <c r="I93" i="50"/>
  <c r="H93" i="50"/>
  <c r="H90" i="50"/>
  <c r="J90" i="50"/>
  <c r="J93" i="50"/>
  <c r="K93" i="50"/>
  <c r="K90" i="50"/>
  <c r="I76" i="21"/>
  <c r="H87" i="21"/>
  <c r="G87" i="21" s="1"/>
  <c r="D96" i="21"/>
  <c r="D147" i="21" s="1"/>
  <c r="D97" i="21"/>
  <c r="D148" i="21" s="1"/>
  <c r="D95" i="21"/>
  <c r="E76" i="21"/>
  <c r="D87" i="21"/>
  <c r="E60" i="21"/>
  <c r="D61" i="21"/>
  <c r="F103" i="21"/>
  <c r="F99" i="21"/>
  <c r="F150" i="21" s="1"/>
  <c r="G26" i="21"/>
  <c r="F35" i="21"/>
  <c r="D98" i="21"/>
  <c r="D149" i="21" s="1"/>
  <c r="H141" i="21"/>
  <c r="G141" i="21" s="1"/>
  <c r="H26" i="21"/>
  <c r="I19" i="21"/>
  <c r="E69" i="21"/>
  <c r="F98" i="21"/>
  <c r="F149" i="21" s="1"/>
  <c r="B126" i="21"/>
  <c r="B95" i="21"/>
  <c r="C76" i="21"/>
  <c r="B96" i="21"/>
  <c r="B147" i="21" s="1"/>
  <c r="B97" i="21"/>
  <c r="B148" i="21" s="1"/>
  <c r="F89" i="21"/>
  <c r="C52" i="21"/>
  <c r="I60" i="21"/>
  <c r="H61" i="21"/>
  <c r="B99" i="21"/>
  <c r="B150" i="21" s="1"/>
  <c r="B100" i="21"/>
  <c r="B151" i="21" s="1"/>
  <c r="C26" i="21"/>
  <c r="B35" i="21"/>
  <c r="B98" i="21"/>
  <c r="B149" i="21" s="1"/>
  <c r="F126" i="21"/>
  <c r="D141" i="21"/>
  <c r="E141" i="21" s="1"/>
  <c r="D104" i="21"/>
  <c r="D26" i="21"/>
  <c r="E19" i="21"/>
  <c r="B87" i="21"/>
  <c r="D126" i="21"/>
  <c r="F61" i="21"/>
  <c r="G60" i="21"/>
  <c r="B61" i="21"/>
  <c r="C60" i="21"/>
  <c r="G76" i="21"/>
  <c r="G144" i="21"/>
  <c r="I6" i="20"/>
  <c r="B5" i="20"/>
  <c r="B5" i="2" s="1"/>
  <c r="I6" i="49"/>
  <c r="I231" i="49" s="1"/>
  <c r="B4" i="20"/>
  <c r="K219" i="49"/>
  <c r="K218" i="49" s="1"/>
  <c r="J219" i="49"/>
  <c r="J218" i="49" s="1"/>
  <c r="I219" i="49"/>
  <c r="I218" i="49" s="1"/>
  <c r="I225" i="49" s="1"/>
  <c r="H219" i="49"/>
  <c r="H218" i="49" s="1"/>
  <c r="G219" i="49"/>
  <c r="G218" i="49" s="1"/>
  <c r="K212" i="49"/>
  <c r="J212" i="49"/>
  <c r="I212" i="49"/>
  <c r="H212" i="49"/>
  <c r="G212" i="49"/>
  <c r="K207" i="49"/>
  <c r="J207" i="49"/>
  <c r="I207" i="49"/>
  <c r="H207" i="49"/>
  <c r="G207" i="49"/>
  <c r="K201" i="49"/>
  <c r="K200" i="49" s="1"/>
  <c r="J201" i="49"/>
  <c r="J200" i="49" s="1"/>
  <c r="I201" i="49"/>
  <c r="I200" i="49" s="1"/>
  <c r="H201" i="49"/>
  <c r="H200" i="49" s="1"/>
  <c r="G201" i="49"/>
  <c r="G200" i="49"/>
  <c r="K193" i="49"/>
  <c r="J193" i="49"/>
  <c r="I193" i="49"/>
  <c r="H193" i="49"/>
  <c r="G193" i="49"/>
  <c r="K187" i="49"/>
  <c r="K186" i="49" s="1"/>
  <c r="J187" i="49"/>
  <c r="J186" i="49" s="1"/>
  <c r="I187" i="49"/>
  <c r="I186" i="49" s="1"/>
  <c r="H187" i="49"/>
  <c r="H186" i="49" s="1"/>
  <c r="G187" i="49"/>
  <c r="G186" i="49" s="1"/>
  <c r="K179" i="49"/>
  <c r="J179" i="49"/>
  <c r="I179" i="49"/>
  <c r="H179" i="49"/>
  <c r="G179" i="49"/>
  <c r="K170" i="49"/>
  <c r="K169" i="49" s="1"/>
  <c r="J170" i="49"/>
  <c r="I170" i="49"/>
  <c r="H170" i="49"/>
  <c r="G170" i="49"/>
  <c r="G169" i="49" s="1"/>
  <c r="J169" i="49"/>
  <c r="I169" i="49"/>
  <c r="H169" i="49"/>
  <c r="K160" i="49"/>
  <c r="J160" i="49"/>
  <c r="I160" i="49"/>
  <c r="H160" i="49"/>
  <c r="G160" i="49"/>
  <c r="K154" i="49"/>
  <c r="J154" i="49"/>
  <c r="I154" i="49"/>
  <c r="H154" i="49"/>
  <c r="G154" i="49"/>
  <c r="K146" i="49"/>
  <c r="J146" i="49"/>
  <c r="I146" i="49"/>
  <c r="H146" i="49"/>
  <c r="H264" i="49" s="1"/>
  <c r="G146" i="49"/>
  <c r="K139" i="49"/>
  <c r="J139" i="49"/>
  <c r="I139" i="49"/>
  <c r="H139" i="49"/>
  <c r="G139" i="49"/>
  <c r="K136" i="49"/>
  <c r="K143" i="49" s="1"/>
  <c r="J136" i="49"/>
  <c r="I136" i="49"/>
  <c r="H136" i="49"/>
  <c r="G136" i="49"/>
  <c r="K127" i="49"/>
  <c r="J127" i="49"/>
  <c r="I127" i="49"/>
  <c r="H127" i="49"/>
  <c r="G127" i="49"/>
  <c r="K108" i="49"/>
  <c r="K121" i="49" s="1"/>
  <c r="K123" i="49" s="1"/>
  <c r="J108" i="49"/>
  <c r="I108" i="49"/>
  <c r="H108" i="49"/>
  <c r="G108" i="49"/>
  <c r="G121" i="49" s="1"/>
  <c r="G123" i="49" s="1"/>
  <c r="K97" i="49"/>
  <c r="J97" i="49"/>
  <c r="I97" i="49"/>
  <c r="H97" i="49"/>
  <c r="G97" i="49"/>
  <c r="K92" i="49"/>
  <c r="J92" i="49"/>
  <c r="I92" i="49"/>
  <c r="H92" i="49"/>
  <c r="K87" i="49"/>
  <c r="J87" i="49"/>
  <c r="I87" i="49"/>
  <c r="H87" i="49"/>
  <c r="G87" i="49"/>
  <c r="J74" i="49"/>
  <c r="I74" i="49"/>
  <c r="H74" i="49"/>
  <c r="G74" i="49"/>
  <c r="K68" i="49"/>
  <c r="J68" i="49"/>
  <c r="I68" i="49"/>
  <c r="H68" i="49"/>
  <c r="G68" i="49"/>
  <c r="K62" i="49"/>
  <c r="J62" i="49"/>
  <c r="I62" i="49"/>
  <c r="H62" i="49"/>
  <c r="G62" i="49"/>
  <c r="K59" i="49"/>
  <c r="J59" i="49"/>
  <c r="I59" i="49"/>
  <c r="H59" i="49"/>
  <c r="G59" i="49"/>
  <c r="K53" i="49"/>
  <c r="J53" i="49"/>
  <c r="I53" i="49"/>
  <c r="H53" i="49"/>
  <c r="G53" i="49"/>
  <c r="K50" i="49"/>
  <c r="J50" i="49"/>
  <c r="I50" i="49"/>
  <c r="H50" i="49"/>
  <c r="G50" i="49"/>
  <c r="K46" i="49"/>
  <c r="J46" i="49"/>
  <c r="I46" i="49"/>
  <c r="H46" i="49"/>
  <c r="G46" i="49"/>
  <c r="K39" i="49"/>
  <c r="J39" i="49"/>
  <c r="I39" i="49"/>
  <c r="H39" i="49"/>
  <c r="G39" i="49"/>
  <c r="K35" i="49"/>
  <c r="I35" i="49"/>
  <c r="H35" i="49"/>
  <c r="G35" i="49"/>
  <c r="K32" i="49"/>
  <c r="J32" i="49"/>
  <c r="J27" i="49" s="1"/>
  <c r="J252" i="49" s="1"/>
  <c r="J253" i="49" s="1"/>
  <c r="I32" i="49"/>
  <c r="H32" i="49"/>
  <c r="G32" i="49"/>
  <c r="K28" i="49"/>
  <c r="J28" i="49"/>
  <c r="I28" i="49"/>
  <c r="H28" i="49"/>
  <c r="H27" i="49" s="1"/>
  <c r="G28" i="49"/>
  <c r="K17" i="49"/>
  <c r="J17" i="49"/>
  <c r="I17" i="49"/>
  <c r="H17" i="49"/>
  <c r="G17" i="49"/>
  <c r="K13" i="49"/>
  <c r="J13" i="49"/>
  <c r="I13" i="49"/>
  <c r="I12" i="49" s="1"/>
  <c r="I24" i="49" s="1"/>
  <c r="H13" i="49"/>
  <c r="H12" i="49" s="1"/>
  <c r="H24" i="49" s="1"/>
  <c r="G13" i="49"/>
  <c r="K6" i="49"/>
  <c r="K231" i="49" s="1"/>
  <c r="B35" i="22" l="1"/>
  <c r="C82" i="23"/>
  <c r="F69" i="23"/>
  <c r="D69" i="23"/>
  <c r="C63" i="23"/>
  <c r="B122" i="23"/>
  <c r="G56" i="23"/>
  <c r="D122" i="23"/>
  <c r="D126" i="23" s="1"/>
  <c r="E78" i="23"/>
  <c r="E63" i="23"/>
  <c r="H19" i="23"/>
  <c r="G10" i="23"/>
  <c r="B87" i="23"/>
  <c r="B95" i="23"/>
  <c r="B97" i="23"/>
  <c r="B148" i="23" s="1"/>
  <c r="B96" i="23"/>
  <c r="B147" i="23" s="1"/>
  <c r="D76" i="23"/>
  <c r="F12" i="23"/>
  <c r="F87" i="23"/>
  <c r="I27" i="49"/>
  <c r="F97" i="23"/>
  <c r="F148" i="23" s="1"/>
  <c r="E76" i="23"/>
  <c r="E52" i="23"/>
  <c r="D97" i="23"/>
  <c r="D148" i="23" s="1"/>
  <c r="D19" i="23"/>
  <c r="D96" i="23"/>
  <c r="D147" i="23" s="1"/>
  <c r="J12" i="49"/>
  <c r="H197" i="49"/>
  <c r="E69" i="23"/>
  <c r="I13" i="23"/>
  <c r="H12" i="23"/>
  <c r="G164" i="49"/>
  <c r="B93" i="23"/>
  <c r="B12" i="23"/>
  <c r="C13" i="23"/>
  <c r="B94" i="23"/>
  <c r="E144" i="23"/>
  <c r="D93" i="23"/>
  <c r="E13" i="23"/>
  <c r="D12" i="23"/>
  <c r="D94" i="23"/>
  <c r="A2" i="20"/>
  <c r="H45" i="21"/>
  <c r="I11" i="21"/>
  <c r="C6" i="2"/>
  <c r="D5" i="2"/>
  <c r="F138" i="22"/>
  <c r="G139" i="22" s="1"/>
  <c r="G46" i="22"/>
  <c r="G46" i="21"/>
  <c r="F138" i="21"/>
  <c r="G139" i="21" s="1"/>
  <c r="H45" i="22"/>
  <c r="I11" i="22"/>
  <c r="I60" i="23"/>
  <c r="H61" i="23"/>
  <c r="C52" i="23"/>
  <c r="B98" i="23"/>
  <c r="B149" i="23" s="1"/>
  <c r="H138" i="23"/>
  <c r="I46" i="23"/>
  <c r="F104" i="23"/>
  <c r="F141" i="23"/>
  <c r="G19" i="23"/>
  <c r="F26" i="23"/>
  <c r="D61" i="23"/>
  <c r="E60" i="23"/>
  <c r="C60" i="23"/>
  <c r="B61" i="23"/>
  <c r="F89" i="23"/>
  <c r="G60" i="23"/>
  <c r="F61" i="23"/>
  <c r="G69" i="23"/>
  <c r="B89" i="23"/>
  <c r="B126" i="23"/>
  <c r="C69" i="23"/>
  <c r="F126" i="23"/>
  <c r="H141" i="23"/>
  <c r="I19" i="23"/>
  <c r="H26" i="23"/>
  <c r="B104" i="23"/>
  <c r="B141" i="23"/>
  <c r="B26" i="23"/>
  <c r="C19" i="23"/>
  <c r="I76" i="23"/>
  <c r="H87" i="23"/>
  <c r="G76" i="23"/>
  <c r="G144" i="23"/>
  <c r="C144" i="23"/>
  <c r="G52" i="23"/>
  <c r="D98" i="23"/>
  <c r="D149" i="23" s="1"/>
  <c r="J243" i="52"/>
  <c r="J239" i="52"/>
  <c r="J266" i="52"/>
  <c r="J242" i="52"/>
  <c r="J96" i="52"/>
  <c r="J235" i="52"/>
  <c r="J101" i="52"/>
  <c r="J240" i="52" s="1"/>
  <c r="J100" i="52"/>
  <c r="K242" i="52"/>
  <c r="K96" i="52"/>
  <c r="K239" i="52"/>
  <c r="K235" i="52"/>
  <c r="K101" i="52"/>
  <c r="K240" i="52" s="1"/>
  <c r="K100" i="52"/>
  <c r="K243" i="52"/>
  <c r="K266" i="52"/>
  <c r="I100" i="52"/>
  <c r="I235" i="52"/>
  <c r="I243" i="52"/>
  <c r="I239" i="52"/>
  <c r="I242" i="52"/>
  <c r="I96" i="52"/>
  <c r="I101" i="52"/>
  <c r="I240" i="52" s="1"/>
  <c r="I266" i="52"/>
  <c r="G242" i="52"/>
  <c r="G96" i="52"/>
  <c r="G101" i="52"/>
  <c r="G240" i="52" s="1"/>
  <c r="G243" i="52"/>
  <c r="G239" i="52"/>
  <c r="G100" i="52"/>
  <c r="G266" i="52"/>
  <c r="H235" i="52"/>
  <c r="H101" i="52"/>
  <c r="H240" i="52" s="1"/>
  <c r="H242" i="52"/>
  <c r="H100" i="52"/>
  <c r="H243" i="52"/>
  <c r="H239" i="52"/>
  <c r="H96" i="52"/>
  <c r="H266" i="52"/>
  <c r="I87" i="22"/>
  <c r="H89" i="22"/>
  <c r="G141" i="22"/>
  <c r="H235" i="51"/>
  <c r="H101" i="51"/>
  <c r="H240" i="51" s="1"/>
  <c r="H100" i="51"/>
  <c r="H96" i="51"/>
  <c r="H243" i="51"/>
  <c r="H239" i="51"/>
  <c r="H242" i="51"/>
  <c r="H266" i="51"/>
  <c r="K242" i="51"/>
  <c r="K96" i="51"/>
  <c r="K235" i="51"/>
  <c r="K101" i="51"/>
  <c r="K240" i="51" s="1"/>
  <c r="K243" i="51"/>
  <c r="K100" i="51"/>
  <c r="K239" i="51"/>
  <c r="K266" i="51"/>
  <c r="I100" i="51"/>
  <c r="I243" i="51"/>
  <c r="I239" i="51"/>
  <c r="I242" i="51"/>
  <c r="I96" i="51"/>
  <c r="I235" i="51"/>
  <c r="I101" i="51"/>
  <c r="I240" i="51" s="1"/>
  <c r="I266" i="51"/>
  <c r="G242" i="51"/>
  <c r="G96" i="51"/>
  <c r="G243" i="51"/>
  <c r="G239" i="51"/>
  <c r="G101" i="51"/>
  <c r="G240" i="51" s="1"/>
  <c r="G100" i="51"/>
  <c r="G266" i="51"/>
  <c r="J243" i="51"/>
  <c r="J239" i="51"/>
  <c r="J242" i="51"/>
  <c r="J96" i="51"/>
  <c r="J100" i="51"/>
  <c r="J235" i="51"/>
  <c r="J101" i="51"/>
  <c r="J240" i="51" s="1"/>
  <c r="J266" i="51"/>
  <c r="C141" i="22"/>
  <c r="F100" i="22"/>
  <c r="F151" i="22" s="1"/>
  <c r="D99" i="22"/>
  <c r="D150" i="22" s="1"/>
  <c r="D100" i="22"/>
  <c r="D151" i="22" s="1"/>
  <c r="D103" i="22"/>
  <c r="E26" i="22"/>
  <c r="D35" i="22"/>
  <c r="C35" i="22"/>
  <c r="B38" i="22"/>
  <c r="I26" i="22"/>
  <c r="H35" i="22"/>
  <c r="G61" i="22"/>
  <c r="F133" i="22" s="1"/>
  <c r="F68" i="22"/>
  <c r="C61" i="22"/>
  <c r="B133" i="22" s="1"/>
  <c r="B68" i="22"/>
  <c r="D68" i="22"/>
  <c r="E61" i="22"/>
  <c r="D133" i="22" s="1"/>
  <c r="F99" i="22"/>
  <c r="F150" i="22" s="1"/>
  <c r="F103" i="22"/>
  <c r="G26" i="22"/>
  <c r="F35" i="22"/>
  <c r="H68" i="22"/>
  <c r="I68" i="22" s="1"/>
  <c r="I61" i="22"/>
  <c r="C141" i="21"/>
  <c r="I100" i="50"/>
  <c r="I243" i="50"/>
  <c r="I239" i="50"/>
  <c r="I242" i="50"/>
  <c r="I235" i="50"/>
  <c r="I96" i="50"/>
  <c r="I101" i="50"/>
  <c r="I240" i="50" s="1"/>
  <c r="I266" i="50"/>
  <c r="J243" i="50"/>
  <c r="J239" i="50"/>
  <c r="J242" i="50"/>
  <c r="J96" i="50"/>
  <c r="J235" i="50"/>
  <c r="J100" i="50"/>
  <c r="J266" i="50"/>
  <c r="J101" i="50"/>
  <c r="J240" i="50" s="1"/>
  <c r="K242" i="50"/>
  <c r="K96" i="50"/>
  <c r="K235" i="50"/>
  <c r="K101" i="50"/>
  <c r="K240" i="50" s="1"/>
  <c r="K100" i="50"/>
  <c r="K243" i="50"/>
  <c r="K239" i="50"/>
  <c r="K266" i="50"/>
  <c r="H235" i="50"/>
  <c r="H101" i="50"/>
  <c r="H240" i="50" s="1"/>
  <c r="H100" i="50"/>
  <c r="H243" i="50"/>
  <c r="H239" i="50"/>
  <c r="H96" i="50"/>
  <c r="H242" i="50"/>
  <c r="H266" i="50"/>
  <c r="G242" i="50"/>
  <c r="G96" i="50"/>
  <c r="G101" i="50"/>
  <c r="G240" i="50" s="1"/>
  <c r="G100" i="50"/>
  <c r="G239" i="50"/>
  <c r="G243" i="50"/>
  <c r="G266" i="50"/>
  <c r="H35" i="21"/>
  <c r="I26" i="21"/>
  <c r="F68" i="21"/>
  <c r="G61" i="21"/>
  <c r="F133" i="21" s="1"/>
  <c r="D89" i="21"/>
  <c r="E87" i="21"/>
  <c r="I61" i="21"/>
  <c r="H68" i="21"/>
  <c r="I68" i="21" s="1"/>
  <c r="I87" i="21"/>
  <c r="H89" i="21"/>
  <c r="C35" i="21"/>
  <c r="B38" i="21"/>
  <c r="B68" i="21"/>
  <c r="C61" i="21"/>
  <c r="B133" i="21" s="1"/>
  <c r="C87" i="21"/>
  <c r="B89" i="21"/>
  <c r="D103" i="21"/>
  <c r="D100" i="21"/>
  <c r="D151" i="21" s="1"/>
  <c r="D99" i="21"/>
  <c r="D150" i="21" s="1"/>
  <c r="F100" i="21"/>
  <c r="F151" i="21" s="1"/>
  <c r="D35" i="21"/>
  <c r="E26" i="21"/>
  <c r="G35" i="21"/>
  <c r="F38" i="21"/>
  <c r="E61" i="21"/>
  <c r="D133" i="21" s="1"/>
  <c r="D68" i="21"/>
  <c r="H83" i="20"/>
  <c r="H77" i="20"/>
  <c r="H72" i="20"/>
  <c r="H65" i="20"/>
  <c r="I65" i="20" s="1"/>
  <c r="H58" i="20"/>
  <c r="I58" i="20" s="1"/>
  <c r="H51" i="20"/>
  <c r="I51" i="20" s="1"/>
  <c r="H37" i="20"/>
  <c r="H32" i="20"/>
  <c r="H42" i="20" s="1"/>
  <c r="H27" i="20"/>
  <c r="H18" i="20"/>
  <c r="H14" i="20"/>
  <c r="F83" i="20"/>
  <c r="F77" i="20"/>
  <c r="F72" i="20"/>
  <c r="F65" i="20"/>
  <c r="F58" i="20"/>
  <c r="F51" i="20"/>
  <c r="F37" i="20"/>
  <c r="F32" i="20"/>
  <c r="F42" i="20" s="1"/>
  <c r="F27" i="20"/>
  <c r="F18" i="20"/>
  <c r="F14" i="20"/>
  <c r="D85" i="20"/>
  <c r="D80" i="20"/>
  <c r="D74" i="20"/>
  <c r="D67" i="20"/>
  <c r="D54" i="20"/>
  <c r="D48" i="20"/>
  <c r="D30" i="20"/>
  <c r="D16" i="20"/>
  <c r="D8" i="20"/>
  <c r="D79" i="20"/>
  <c r="D59" i="20"/>
  <c r="D33" i="20"/>
  <c r="D22" i="20"/>
  <c r="H8" i="20"/>
  <c r="I8" i="20" s="1"/>
  <c r="F80" i="20"/>
  <c r="F62" i="20"/>
  <c r="F48" i="20"/>
  <c r="F30" i="20"/>
  <c r="F8" i="20"/>
  <c r="D77" i="20"/>
  <c r="D72" i="20"/>
  <c r="D58" i="20"/>
  <c r="E58" i="20" s="1"/>
  <c r="D27" i="20"/>
  <c r="D18" i="20"/>
  <c r="H86" i="20"/>
  <c r="I86" i="20" s="1"/>
  <c r="H81" i="20"/>
  <c r="I81" i="20" s="1"/>
  <c r="H75" i="20"/>
  <c r="I75" i="20" s="1"/>
  <c r="H70" i="20"/>
  <c r="H64" i="20"/>
  <c r="H57" i="20"/>
  <c r="H49" i="20"/>
  <c r="H36" i="20"/>
  <c r="H31" i="20"/>
  <c r="H25" i="20"/>
  <c r="H17" i="20"/>
  <c r="H9" i="20"/>
  <c r="F86" i="20"/>
  <c r="G86" i="20" s="1"/>
  <c r="F81" i="20"/>
  <c r="G81" i="20" s="1"/>
  <c r="F75" i="20"/>
  <c r="F70" i="20"/>
  <c r="F64" i="20"/>
  <c r="F57" i="20"/>
  <c r="F49" i="20"/>
  <c r="F36" i="20"/>
  <c r="F31" i="20"/>
  <c r="F41" i="20" s="1"/>
  <c r="F25" i="20"/>
  <c r="F17" i="20"/>
  <c r="F9" i="20"/>
  <c r="H85" i="20"/>
  <c r="I85" i="20" s="1"/>
  <c r="H80" i="20"/>
  <c r="I80" i="20" s="1"/>
  <c r="H74" i="20"/>
  <c r="I74" i="20" s="1"/>
  <c r="H67" i="20"/>
  <c r="I67" i="20" s="1"/>
  <c r="H62" i="20"/>
  <c r="I62" i="20" s="1"/>
  <c r="H54" i="20"/>
  <c r="I54" i="20" s="1"/>
  <c r="H48" i="20"/>
  <c r="I48" i="20" s="1"/>
  <c r="H34" i="20"/>
  <c r="H30" i="20"/>
  <c r="H24" i="20"/>
  <c r="F85" i="20"/>
  <c r="F74" i="20"/>
  <c r="F54" i="20"/>
  <c r="F34" i="20"/>
  <c r="F16" i="20"/>
  <c r="D51" i="20"/>
  <c r="D32" i="20"/>
  <c r="D42" i="20" s="1"/>
  <c r="D14" i="20"/>
  <c r="H84" i="20"/>
  <c r="I84" i="20" s="1"/>
  <c r="H79" i="20"/>
  <c r="H73" i="20"/>
  <c r="I73" i="20" s="1"/>
  <c r="H66" i="20"/>
  <c r="I66" i="20" s="1"/>
  <c r="H59" i="20"/>
  <c r="I59" i="20" s="1"/>
  <c r="H53" i="20"/>
  <c r="H47" i="20"/>
  <c r="I47" i="20" s="1"/>
  <c r="H33" i="20"/>
  <c r="H29" i="20"/>
  <c r="H22" i="20"/>
  <c r="H15" i="20"/>
  <c r="F84" i="20"/>
  <c r="G84" i="20" s="1"/>
  <c r="F79" i="20"/>
  <c r="F73" i="20"/>
  <c r="F66" i="20"/>
  <c r="F59" i="20"/>
  <c r="F53" i="20"/>
  <c r="F47" i="20"/>
  <c r="F33" i="20"/>
  <c r="F29" i="20"/>
  <c r="F22" i="20"/>
  <c r="F15" i="20"/>
  <c r="D86" i="20"/>
  <c r="D81" i="20"/>
  <c r="D75" i="20"/>
  <c r="D70" i="20"/>
  <c r="D64" i="20"/>
  <c r="D57" i="20"/>
  <c r="D49" i="20"/>
  <c r="E49" i="20" s="1"/>
  <c r="D36" i="20"/>
  <c r="D31" i="20"/>
  <c r="D41" i="20" s="1"/>
  <c r="D25" i="20"/>
  <c r="D17" i="20"/>
  <c r="D9" i="20"/>
  <c r="D62" i="20"/>
  <c r="D34" i="20"/>
  <c r="D24" i="20"/>
  <c r="D84" i="20"/>
  <c r="D73" i="20"/>
  <c r="D66" i="20"/>
  <c r="D53" i="20"/>
  <c r="D47" i="20"/>
  <c r="D29" i="20"/>
  <c r="D15" i="20"/>
  <c r="H16" i="20"/>
  <c r="F67" i="20"/>
  <c r="G67" i="20" s="1"/>
  <c r="F24" i="20"/>
  <c r="D83" i="20"/>
  <c r="D65" i="20"/>
  <c r="D37" i="20"/>
  <c r="B86" i="20"/>
  <c r="C86" i="20" s="1"/>
  <c r="B80" i="20"/>
  <c r="C80" i="20" s="1"/>
  <c r="B74" i="20"/>
  <c r="C74" i="20" s="1"/>
  <c r="B67" i="20"/>
  <c r="C67" i="20" s="1"/>
  <c r="B62" i="20"/>
  <c r="B58" i="20"/>
  <c r="B48" i="20"/>
  <c r="B25" i="20"/>
  <c r="B81" i="20"/>
  <c r="B65" i="20"/>
  <c r="C65" i="20" s="1"/>
  <c r="B24" i="20"/>
  <c r="B79" i="20"/>
  <c r="B70" i="20"/>
  <c r="B77" i="20"/>
  <c r="B73" i="20"/>
  <c r="B64" i="20"/>
  <c r="B66" i="20"/>
  <c r="B53" i="20"/>
  <c r="C53" i="20" s="1"/>
  <c r="B32" i="20"/>
  <c r="B42" i="20" s="1"/>
  <c r="B31" i="20"/>
  <c r="B85" i="20"/>
  <c r="C85" i="20" s="1"/>
  <c r="B54" i="20"/>
  <c r="B83" i="20"/>
  <c r="B84" i="20"/>
  <c r="B72" i="20"/>
  <c r="C72" i="20" s="1"/>
  <c r="B59" i="20"/>
  <c r="C59" i="20" s="1"/>
  <c r="B57" i="20"/>
  <c r="B51" i="20"/>
  <c r="C51" i="20" s="1"/>
  <c r="B47" i="20"/>
  <c r="B75" i="20"/>
  <c r="C75" i="20" s="1"/>
  <c r="B49" i="20"/>
  <c r="B33" i="20"/>
  <c r="C11" i="20"/>
  <c r="B45" i="20"/>
  <c r="B34" i="20"/>
  <c r="B30" i="20"/>
  <c r="B22" i="20"/>
  <c r="B37" i="20"/>
  <c r="B29" i="20"/>
  <c r="B36" i="20"/>
  <c r="B27" i="20"/>
  <c r="B18" i="20"/>
  <c r="B14" i="20"/>
  <c r="B15" i="20"/>
  <c r="B17" i="20"/>
  <c r="B16" i="20"/>
  <c r="C6" i="20"/>
  <c r="D5" i="20"/>
  <c r="B8" i="20"/>
  <c r="B9" i="20"/>
  <c r="H6" i="49"/>
  <c r="H231" i="49" s="1"/>
  <c r="I104" i="49"/>
  <c r="J231" i="49"/>
  <c r="G143" i="49"/>
  <c r="G265" i="49" s="1"/>
  <c r="I121" i="49"/>
  <c r="I123" i="49" s="1"/>
  <c r="H121" i="49"/>
  <c r="H123" i="49" s="1"/>
  <c r="J264" i="49"/>
  <c r="H143" i="49"/>
  <c r="H225" i="49"/>
  <c r="H226" i="49" s="1"/>
  <c r="H260" i="49" s="1"/>
  <c r="G12" i="49"/>
  <c r="G24" i="49" s="1"/>
  <c r="K12" i="49"/>
  <c r="K254" i="49" s="1"/>
  <c r="K255" i="49" s="1"/>
  <c r="J256" i="49"/>
  <c r="J257" i="49" s="1"/>
  <c r="J104" i="49"/>
  <c r="J121" i="49"/>
  <c r="J123" i="49" s="1"/>
  <c r="G268" i="49"/>
  <c r="K268" i="49"/>
  <c r="G264" i="49"/>
  <c r="K264" i="49"/>
  <c r="K164" i="49"/>
  <c r="K265" i="49" s="1"/>
  <c r="G197" i="49"/>
  <c r="K197" i="49"/>
  <c r="H233" i="49"/>
  <c r="H259" i="49"/>
  <c r="H44" i="49"/>
  <c r="H56" i="49" s="1"/>
  <c r="H254" i="49"/>
  <c r="H255" i="49" s="1"/>
  <c r="H256" i="49"/>
  <c r="H257" i="49" s="1"/>
  <c r="H252" i="49"/>
  <c r="H253" i="49" s="1"/>
  <c r="I254" i="49"/>
  <c r="I255" i="49" s="1"/>
  <c r="I259" i="49"/>
  <c r="I44" i="49"/>
  <c r="I56" i="49" s="1"/>
  <c r="I233" i="49"/>
  <c r="H267" i="49"/>
  <c r="J259" i="49"/>
  <c r="J254" i="49"/>
  <c r="J255" i="49" s="1"/>
  <c r="J44" i="49"/>
  <c r="J56" i="49" s="1"/>
  <c r="G254" i="49"/>
  <c r="G255" i="49" s="1"/>
  <c r="G267" i="49"/>
  <c r="G165" i="49"/>
  <c r="I143" i="49"/>
  <c r="I268" i="49"/>
  <c r="J164" i="49"/>
  <c r="J225" i="49"/>
  <c r="I256" i="49"/>
  <c r="I257" i="49" s="1"/>
  <c r="I252" i="49"/>
  <c r="I253" i="49" s="1"/>
  <c r="K104" i="49"/>
  <c r="J267" i="49"/>
  <c r="J268" i="49"/>
  <c r="I197" i="49"/>
  <c r="I226" i="49" s="1"/>
  <c r="I260" i="49" s="1"/>
  <c r="K225" i="49"/>
  <c r="J233" i="49"/>
  <c r="G259" i="49"/>
  <c r="G27" i="49"/>
  <c r="K27" i="49"/>
  <c r="K267" i="49"/>
  <c r="J143" i="49"/>
  <c r="I164" i="49"/>
  <c r="I247" i="49" s="1"/>
  <c r="I248" i="49" s="1"/>
  <c r="I264" i="49"/>
  <c r="H164" i="49"/>
  <c r="J197" i="49"/>
  <c r="G225" i="49"/>
  <c r="H268" i="49"/>
  <c r="E51" i="20" l="1"/>
  <c r="G75" i="20"/>
  <c r="E48" i="20"/>
  <c r="C76" i="23"/>
  <c r="D95" i="23"/>
  <c r="D87" i="23"/>
  <c r="D13" i="20"/>
  <c r="D12" i="20" s="1"/>
  <c r="E62" i="20"/>
  <c r="H247" i="49"/>
  <c r="H248" i="49" s="1"/>
  <c r="E75" i="20"/>
  <c r="G49" i="20"/>
  <c r="G51" i="20"/>
  <c r="D141" i="23"/>
  <c r="E141" i="23" s="1"/>
  <c r="D104" i="23"/>
  <c r="E19" i="23"/>
  <c r="D26" i="23"/>
  <c r="K226" i="49"/>
  <c r="K260" i="49" s="1"/>
  <c r="C54" i="20"/>
  <c r="C58" i="20"/>
  <c r="E81" i="20"/>
  <c r="G59" i="20"/>
  <c r="G57" i="20"/>
  <c r="E80" i="20"/>
  <c r="D28" i="20"/>
  <c r="C84" i="20"/>
  <c r="H165" i="49"/>
  <c r="C47" i="20"/>
  <c r="C70" i="20"/>
  <c r="C62" i="20"/>
  <c r="E73" i="20"/>
  <c r="E86" i="20"/>
  <c r="E68" i="22"/>
  <c r="E6" i="2"/>
  <c r="F5" i="2"/>
  <c r="G6" i="49"/>
  <c r="G231" i="49" s="1"/>
  <c r="H104" i="49"/>
  <c r="C46" i="20"/>
  <c r="B138" i="20"/>
  <c r="C139" i="20" s="1"/>
  <c r="D45" i="20"/>
  <c r="E11" i="20"/>
  <c r="I46" i="22"/>
  <c r="H138" i="22"/>
  <c r="I46" i="21"/>
  <c r="H138" i="21"/>
  <c r="G61" i="23"/>
  <c r="F133" i="23" s="1"/>
  <c r="F68" i="23"/>
  <c r="F103" i="23"/>
  <c r="F99" i="23"/>
  <c r="F150" i="23" s="1"/>
  <c r="G26" i="23"/>
  <c r="F35" i="23"/>
  <c r="H68" i="23"/>
  <c r="I68" i="23" s="1"/>
  <c r="I61" i="23"/>
  <c r="I26" i="23"/>
  <c r="H35" i="23"/>
  <c r="C61" i="23"/>
  <c r="B133" i="23" s="1"/>
  <c r="B68" i="23"/>
  <c r="B99" i="23"/>
  <c r="B150" i="23" s="1"/>
  <c r="B100" i="23"/>
  <c r="B151" i="23" s="1"/>
  <c r="C26" i="23"/>
  <c r="B35" i="23"/>
  <c r="G141" i="23"/>
  <c r="I87" i="23"/>
  <c r="H89" i="23"/>
  <c r="G87" i="23"/>
  <c r="D68" i="23"/>
  <c r="E61" i="23"/>
  <c r="D133" i="23" s="1"/>
  <c r="E68" i="21"/>
  <c r="C68" i="22"/>
  <c r="I35" i="22"/>
  <c r="H38" i="22"/>
  <c r="E35" i="22"/>
  <c r="D38" i="22"/>
  <c r="B108" i="22" s="1"/>
  <c r="G35" i="22"/>
  <c r="F38" i="22"/>
  <c r="G68" i="22"/>
  <c r="B142" i="22"/>
  <c r="B112" i="22"/>
  <c r="B120" i="22" s="1"/>
  <c r="B127" i="22" s="1"/>
  <c r="B129" i="22" s="1"/>
  <c r="B134" i="22" s="1"/>
  <c r="B136" i="22" s="1"/>
  <c r="B105" i="22"/>
  <c r="C38" i="22"/>
  <c r="B39" i="22"/>
  <c r="D38" i="21"/>
  <c r="E35" i="21"/>
  <c r="C68" i="21"/>
  <c r="H38" i="21"/>
  <c r="I35" i="21"/>
  <c r="F142" i="21"/>
  <c r="F112" i="21"/>
  <c r="F120" i="21" s="1"/>
  <c r="F127" i="21" s="1"/>
  <c r="F129" i="21" s="1"/>
  <c r="F134" i="21" s="1"/>
  <c r="F136" i="21" s="1"/>
  <c r="F105" i="21"/>
  <c r="G38" i="21"/>
  <c r="F39" i="21"/>
  <c r="B142" i="21"/>
  <c r="B112" i="21"/>
  <c r="B120" i="21" s="1"/>
  <c r="B127" i="21" s="1"/>
  <c r="B129" i="21" s="1"/>
  <c r="B134" i="21" s="1"/>
  <c r="B136" i="21" s="1"/>
  <c r="B105" i="21"/>
  <c r="C38" i="21"/>
  <c r="B39" i="21"/>
  <c r="G68" i="21"/>
  <c r="C66" i="20"/>
  <c r="C81" i="20"/>
  <c r="G47" i="20"/>
  <c r="G73" i="20"/>
  <c r="C73" i="20"/>
  <c r="E65" i="20"/>
  <c r="G85" i="20"/>
  <c r="I57" i="20"/>
  <c r="H56" i="20"/>
  <c r="F28" i="20"/>
  <c r="G28" i="20" s="1"/>
  <c r="E79" i="20"/>
  <c r="D78" i="20"/>
  <c r="F56" i="20"/>
  <c r="G58" i="20"/>
  <c r="D93" i="20"/>
  <c r="E64" i="20"/>
  <c r="G66" i="20"/>
  <c r="G54" i="20"/>
  <c r="G64" i="20"/>
  <c r="F63" i="20"/>
  <c r="H28" i="20"/>
  <c r="I28" i="20" s="1"/>
  <c r="H41" i="20"/>
  <c r="I41" i="20" s="1"/>
  <c r="I64" i="20"/>
  <c r="H63" i="20"/>
  <c r="I63" i="20" s="1"/>
  <c r="D71" i="20"/>
  <c r="E72" i="20"/>
  <c r="F50" i="20"/>
  <c r="G48" i="20"/>
  <c r="D40" i="20"/>
  <c r="E40" i="20" s="1"/>
  <c r="D21" i="20"/>
  <c r="E21" i="20" s="1"/>
  <c r="D107" i="20"/>
  <c r="E8" i="20"/>
  <c r="E54" i="20"/>
  <c r="E85" i="20"/>
  <c r="G65" i="20"/>
  <c r="H13" i="20"/>
  <c r="H12" i="20" s="1"/>
  <c r="I72" i="20"/>
  <c r="H71" i="20"/>
  <c r="I71" i="20" s="1"/>
  <c r="E83" i="20"/>
  <c r="D82" i="20"/>
  <c r="D63" i="20"/>
  <c r="E66" i="20"/>
  <c r="E57" i="20"/>
  <c r="D56" i="20"/>
  <c r="F82" i="20"/>
  <c r="G83" i="20"/>
  <c r="C49" i="20"/>
  <c r="C83" i="20"/>
  <c r="C48" i="20"/>
  <c r="E47" i="20"/>
  <c r="D50" i="20"/>
  <c r="E84" i="20"/>
  <c r="E9" i="20"/>
  <c r="D10" i="20"/>
  <c r="E70" i="20"/>
  <c r="H40" i="20"/>
  <c r="I40" i="20" s="1"/>
  <c r="H21" i="20"/>
  <c r="I21" i="20" s="1"/>
  <c r="H55" i="20"/>
  <c r="I55" i="20" s="1"/>
  <c r="I53" i="20"/>
  <c r="H78" i="20"/>
  <c r="I78" i="20" s="1"/>
  <c r="I79" i="20"/>
  <c r="G74" i="20"/>
  <c r="G9" i="20"/>
  <c r="F10" i="20"/>
  <c r="G70" i="20"/>
  <c r="I9" i="20"/>
  <c r="H10" i="20"/>
  <c r="I70" i="20"/>
  <c r="E77" i="20"/>
  <c r="D94" i="20"/>
  <c r="G62" i="20"/>
  <c r="E67" i="20"/>
  <c r="F13" i="20"/>
  <c r="F12" i="20" s="1"/>
  <c r="G72" i="20"/>
  <c r="F71" i="20"/>
  <c r="I77" i="20"/>
  <c r="F123" i="20"/>
  <c r="E53" i="20"/>
  <c r="D55" i="20"/>
  <c r="F40" i="20"/>
  <c r="G40" i="20" s="1"/>
  <c r="F21" i="20"/>
  <c r="G21" i="20" s="1"/>
  <c r="G53" i="20"/>
  <c r="F55" i="20"/>
  <c r="G79" i="20"/>
  <c r="F78" i="20"/>
  <c r="H50" i="20"/>
  <c r="I49" i="20"/>
  <c r="G8" i="20"/>
  <c r="F107" i="20"/>
  <c r="G80" i="20"/>
  <c r="E59" i="20"/>
  <c r="E74" i="20"/>
  <c r="D123" i="20"/>
  <c r="G77" i="20"/>
  <c r="I83" i="20"/>
  <c r="H82" i="20"/>
  <c r="I82" i="20" s="1"/>
  <c r="C77" i="20"/>
  <c r="B123" i="20"/>
  <c r="B78" i="20"/>
  <c r="C79" i="20"/>
  <c r="B63" i="20"/>
  <c r="C64" i="20"/>
  <c r="B56" i="20"/>
  <c r="C57" i="20"/>
  <c r="B21" i="20"/>
  <c r="C21" i="20" s="1"/>
  <c r="B13" i="20"/>
  <c r="B12" i="20" s="1"/>
  <c r="C8" i="20"/>
  <c r="I37" i="20"/>
  <c r="I27" i="20"/>
  <c r="G41" i="20"/>
  <c r="G37" i="20"/>
  <c r="G27" i="20"/>
  <c r="E41" i="20"/>
  <c r="E37" i="20"/>
  <c r="E27" i="20"/>
  <c r="E28" i="20"/>
  <c r="I18" i="20"/>
  <c r="G18" i="20"/>
  <c r="E18" i="20"/>
  <c r="I42" i="20"/>
  <c r="G42" i="20"/>
  <c r="E13" i="20"/>
  <c r="B107" i="20"/>
  <c r="I34" i="20"/>
  <c r="I25" i="20"/>
  <c r="I17" i="20"/>
  <c r="G34" i="20"/>
  <c r="G25" i="20"/>
  <c r="G17" i="20"/>
  <c r="E34" i="20"/>
  <c r="E25" i="20"/>
  <c r="E17" i="20"/>
  <c r="E42" i="20"/>
  <c r="B50" i="20"/>
  <c r="C42" i="20"/>
  <c r="C27" i="20"/>
  <c r="C34" i="20"/>
  <c r="B55" i="20"/>
  <c r="C17" i="20"/>
  <c r="C9" i="20"/>
  <c r="B10" i="20"/>
  <c r="C18" i="20"/>
  <c r="C37" i="20"/>
  <c r="B60" i="20"/>
  <c r="B82" i="20"/>
  <c r="C25" i="20"/>
  <c r="H228" i="49"/>
  <c r="I267" i="49"/>
  <c r="B28" i="20"/>
  <c r="F5" i="20"/>
  <c r="E6" i="20"/>
  <c r="J226" i="49"/>
  <c r="J260" i="49" s="1"/>
  <c r="K233" i="49"/>
  <c r="K259" i="49"/>
  <c r="H246" i="49"/>
  <c r="J258" i="49"/>
  <c r="K165" i="49"/>
  <c r="K228" i="49" s="1"/>
  <c r="H249" i="49"/>
  <c r="K256" i="49"/>
  <c r="K257" i="49" s="1"/>
  <c r="K252" i="49"/>
  <c r="K253" i="49" s="1"/>
  <c r="J249" i="49"/>
  <c r="J246" i="49"/>
  <c r="J247" i="49"/>
  <c r="J248" i="49" s="1"/>
  <c r="I265" i="49"/>
  <c r="I234" i="49"/>
  <c r="I66" i="49"/>
  <c r="I238" i="49"/>
  <c r="I249" i="49"/>
  <c r="I165" i="49"/>
  <c r="I228" i="49" s="1"/>
  <c r="G256" i="49"/>
  <c r="G257" i="49" s="1"/>
  <c r="G252" i="49"/>
  <c r="G253" i="49" s="1"/>
  <c r="I246" i="49"/>
  <c r="H66" i="49"/>
  <c r="H238" i="49"/>
  <c r="I258" i="49"/>
  <c r="H265" i="49"/>
  <c r="K44" i="49"/>
  <c r="K56" i="49" s="1"/>
  <c r="G44" i="49"/>
  <c r="G56" i="49" s="1"/>
  <c r="G104" i="49"/>
  <c r="J263" i="49"/>
  <c r="J238" i="49"/>
  <c r="J234" i="49"/>
  <c r="J66" i="49"/>
  <c r="H258" i="49"/>
  <c r="J265" i="49"/>
  <c r="J165" i="49"/>
  <c r="K247" i="49"/>
  <c r="K248" i="49" s="1"/>
  <c r="K249" i="49"/>
  <c r="K246" i="49"/>
  <c r="G247" i="49"/>
  <c r="G248" i="49" s="1"/>
  <c r="G246" i="49"/>
  <c r="G249" i="49"/>
  <c r="G226" i="49"/>
  <c r="G260" i="49" s="1"/>
  <c r="G13" i="20" l="1"/>
  <c r="D89" i="23"/>
  <c r="E87" i="23"/>
  <c r="C87" i="23"/>
  <c r="D76" i="20"/>
  <c r="E68" i="23"/>
  <c r="G55" i="20"/>
  <c r="G71" i="20"/>
  <c r="F131" i="20" s="1"/>
  <c r="E82" i="20"/>
  <c r="F94" i="20"/>
  <c r="D99" i="23"/>
  <c r="D150" i="23" s="1"/>
  <c r="D100" i="23"/>
  <c r="D151" i="23" s="1"/>
  <c r="F100" i="23"/>
  <c r="F151" i="23" s="1"/>
  <c r="E26" i="23"/>
  <c r="D35" i="23"/>
  <c r="D103" i="23"/>
  <c r="C141" i="23"/>
  <c r="H5" i="2"/>
  <c r="G6" i="2"/>
  <c r="D138" i="20"/>
  <c r="E139" i="20" s="1"/>
  <c r="E46" i="20"/>
  <c r="G11" i="20"/>
  <c r="F45" i="20"/>
  <c r="C35" i="23"/>
  <c r="B38" i="23"/>
  <c r="C68" i="23"/>
  <c r="I35" i="23"/>
  <c r="H38" i="23"/>
  <c r="G35" i="23"/>
  <c r="F38" i="23"/>
  <c r="G68" i="23"/>
  <c r="H142" i="22"/>
  <c r="I38" i="22"/>
  <c r="H39" i="22"/>
  <c r="B106" i="22"/>
  <c r="B152" i="22" s="1"/>
  <c r="C39" i="22"/>
  <c r="B43" i="22"/>
  <c r="F142" i="22"/>
  <c r="F112" i="22"/>
  <c r="F120" i="22" s="1"/>
  <c r="F127" i="22" s="1"/>
  <c r="F129" i="22" s="1"/>
  <c r="F134" i="22" s="1"/>
  <c r="F136" i="22" s="1"/>
  <c r="F108" i="22"/>
  <c r="G38" i="22"/>
  <c r="F105" i="22"/>
  <c r="F39" i="22"/>
  <c r="D112" i="22"/>
  <c r="D120" i="22" s="1"/>
  <c r="D127" i="22" s="1"/>
  <c r="D129" i="22" s="1"/>
  <c r="D134" i="22" s="1"/>
  <c r="D136" i="22" s="1"/>
  <c r="D105" i="22"/>
  <c r="D142" i="22"/>
  <c r="E142" i="22" s="1"/>
  <c r="D108" i="22"/>
  <c r="E38" i="22"/>
  <c r="D39" i="22"/>
  <c r="B106" i="21"/>
  <c r="B152" i="21" s="1"/>
  <c r="C39" i="21"/>
  <c r="B43" i="21"/>
  <c r="D142" i="21"/>
  <c r="E142" i="21" s="1"/>
  <c r="D105" i="21"/>
  <c r="D108" i="21"/>
  <c r="D39" i="21"/>
  <c r="D112" i="21"/>
  <c r="D120" i="21" s="1"/>
  <c r="D127" i="21" s="1"/>
  <c r="D129" i="21" s="1"/>
  <c r="D134" i="21" s="1"/>
  <c r="D136" i="21" s="1"/>
  <c r="E38" i="21"/>
  <c r="H142" i="21"/>
  <c r="G142" i="21" s="1"/>
  <c r="H39" i="21"/>
  <c r="I38" i="21"/>
  <c r="B108" i="21"/>
  <c r="F106" i="21"/>
  <c r="F152" i="21" s="1"/>
  <c r="G39" i="21"/>
  <c r="F43" i="21"/>
  <c r="F108" i="21"/>
  <c r="E55" i="20"/>
  <c r="C55" i="20"/>
  <c r="C50" i="20"/>
  <c r="I13" i="20"/>
  <c r="C56" i="20"/>
  <c r="C78" i="20"/>
  <c r="E63" i="20"/>
  <c r="D19" i="20"/>
  <c r="E10" i="20"/>
  <c r="D97" i="20"/>
  <c r="D96" i="20"/>
  <c r="D95" i="20"/>
  <c r="I50" i="20"/>
  <c r="H52" i="20"/>
  <c r="I52" i="20" s="1"/>
  <c r="H69" i="20"/>
  <c r="I69" i="20" s="1"/>
  <c r="H76" i="20"/>
  <c r="I10" i="20"/>
  <c r="H19" i="20"/>
  <c r="G10" i="20"/>
  <c r="F19" i="20"/>
  <c r="G82" i="20"/>
  <c r="E71" i="20"/>
  <c r="D131" i="20" s="1"/>
  <c r="G78" i="20"/>
  <c r="F92" i="20"/>
  <c r="D87" i="20"/>
  <c r="E56" i="20"/>
  <c r="D60" i="20"/>
  <c r="F93" i="20"/>
  <c r="F60" i="20"/>
  <c r="G56" i="20"/>
  <c r="I56" i="20"/>
  <c r="H60" i="20"/>
  <c r="F76" i="20"/>
  <c r="E50" i="20"/>
  <c r="D69" i="20"/>
  <c r="D52" i="20"/>
  <c r="F69" i="20"/>
  <c r="F52" i="20"/>
  <c r="G50" i="20"/>
  <c r="G63" i="20"/>
  <c r="E78" i="20"/>
  <c r="D92" i="20"/>
  <c r="B92" i="20"/>
  <c r="J228" i="49"/>
  <c r="B76" i="20"/>
  <c r="C76" i="20" s="1"/>
  <c r="C82" i="20"/>
  <c r="C63" i="20"/>
  <c r="C28" i="20"/>
  <c r="C13" i="20"/>
  <c r="B94" i="20"/>
  <c r="B93" i="20"/>
  <c r="C10" i="20"/>
  <c r="B19" i="20"/>
  <c r="B69" i="20"/>
  <c r="C69" i="20" s="1"/>
  <c r="B52" i="20"/>
  <c r="H5" i="20"/>
  <c r="G6" i="20"/>
  <c r="K258" i="49"/>
  <c r="H263" i="49"/>
  <c r="H241" i="49"/>
  <c r="H82" i="49"/>
  <c r="H85" i="49" s="1"/>
  <c r="I82" i="49"/>
  <c r="I85" i="49" s="1"/>
  <c r="I241" i="49"/>
  <c r="I263" i="49"/>
  <c r="G238" i="49"/>
  <c r="G263" i="49"/>
  <c r="G66" i="49"/>
  <c r="H234" i="49"/>
  <c r="K238" i="49"/>
  <c r="K263" i="49"/>
  <c r="K234" i="49"/>
  <c r="K66" i="49"/>
  <c r="J82" i="49"/>
  <c r="J85" i="49" s="1"/>
  <c r="J241" i="49"/>
  <c r="G228" i="49"/>
  <c r="G258" i="49"/>
  <c r="G142" i="22" l="1"/>
  <c r="E69" i="20"/>
  <c r="G69" i="20"/>
  <c r="D38" i="23"/>
  <c r="E35" i="23"/>
  <c r="H45" i="20"/>
  <c r="I11" i="20"/>
  <c r="G46" i="20"/>
  <c r="F138" i="20"/>
  <c r="G139" i="20" s="1"/>
  <c r="H142" i="23"/>
  <c r="I38" i="23"/>
  <c r="H39" i="23"/>
  <c r="B142" i="23"/>
  <c r="B112" i="23"/>
  <c r="B120" i="23" s="1"/>
  <c r="B127" i="23" s="1"/>
  <c r="B129" i="23" s="1"/>
  <c r="B134" i="23" s="1"/>
  <c r="B136" i="23" s="1"/>
  <c r="C38" i="23"/>
  <c r="B39" i="23"/>
  <c r="B105" i="23"/>
  <c r="F142" i="23"/>
  <c r="G142" i="23" s="1"/>
  <c r="F108" i="23"/>
  <c r="F112" i="23"/>
  <c r="F120" i="23" s="1"/>
  <c r="F127" i="23" s="1"/>
  <c r="F129" i="23" s="1"/>
  <c r="F134" i="23" s="1"/>
  <c r="F136" i="23" s="1"/>
  <c r="F105" i="23"/>
  <c r="G38" i="23"/>
  <c r="F39" i="23"/>
  <c r="I39" i="22"/>
  <c r="H43" i="22"/>
  <c r="D106" i="22"/>
  <c r="D152" i="22" s="1"/>
  <c r="E39" i="22"/>
  <c r="D43" i="22"/>
  <c r="B143" i="22"/>
  <c r="C43" i="22"/>
  <c r="F106" i="22"/>
  <c r="F152" i="22" s="1"/>
  <c r="G39" i="22"/>
  <c r="F43" i="22"/>
  <c r="C142" i="22"/>
  <c r="H43" i="21"/>
  <c r="I39" i="21"/>
  <c r="D106" i="21"/>
  <c r="D152" i="21" s="1"/>
  <c r="D43" i="21"/>
  <c r="E39" i="21"/>
  <c r="C43" i="21"/>
  <c r="B143" i="21"/>
  <c r="C142" i="21"/>
  <c r="F143" i="21"/>
  <c r="G43" i="21"/>
  <c r="E52" i="20"/>
  <c r="D98" i="20"/>
  <c r="G76" i="20"/>
  <c r="F96" i="20"/>
  <c r="F97" i="20"/>
  <c r="F95" i="20"/>
  <c r="F61" i="20"/>
  <c r="G60" i="20"/>
  <c r="D89" i="20"/>
  <c r="H26" i="20"/>
  <c r="I19" i="20"/>
  <c r="E76" i="20"/>
  <c r="H61" i="20"/>
  <c r="I60" i="20"/>
  <c r="G52" i="20"/>
  <c r="F98" i="20"/>
  <c r="E60" i="20"/>
  <c r="D61" i="20"/>
  <c r="F26" i="20"/>
  <c r="F104" i="20"/>
  <c r="G19" i="20"/>
  <c r="I76" i="20"/>
  <c r="H87" i="20"/>
  <c r="F87" i="20"/>
  <c r="C60" i="20"/>
  <c r="D104" i="20"/>
  <c r="D26" i="20"/>
  <c r="E19" i="20"/>
  <c r="B97" i="20"/>
  <c r="B95" i="20"/>
  <c r="B96" i="20"/>
  <c r="B98" i="20"/>
  <c r="C52" i="20"/>
  <c r="C19" i="20"/>
  <c r="B104" i="20"/>
  <c r="I93" i="49"/>
  <c r="I90" i="49"/>
  <c r="J93" i="49"/>
  <c r="J90" i="49"/>
  <c r="H90" i="49"/>
  <c r="H93" i="49"/>
  <c r="K241" i="49"/>
  <c r="K82" i="49"/>
  <c r="K85" i="49" s="1"/>
  <c r="G241" i="49"/>
  <c r="G82" i="49"/>
  <c r="G85" i="49" s="1"/>
  <c r="D112" i="23" l="1"/>
  <c r="D120" i="23" s="1"/>
  <c r="D127" i="23" s="1"/>
  <c r="D129" i="23" s="1"/>
  <c r="D134" i="23" s="1"/>
  <c r="D136" i="23" s="1"/>
  <c r="D142" i="23"/>
  <c r="E142" i="23" s="1"/>
  <c r="D105" i="23"/>
  <c r="E38" i="23"/>
  <c r="D39" i="23"/>
  <c r="B108" i="23"/>
  <c r="D108" i="23"/>
  <c r="I46" i="20"/>
  <c r="H138" i="20"/>
  <c r="I39" i="23"/>
  <c r="H43" i="23"/>
  <c r="F106" i="23"/>
  <c r="F152" i="23" s="1"/>
  <c r="G39" i="23"/>
  <c r="F43" i="23"/>
  <c r="B106" i="23"/>
  <c r="B152" i="23" s="1"/>
  <c r="C39" i="23"/>
  <c r="B43" i="23"/>
  <c r="F143" i="22"/>
  <c r="G43" i="22"/>
  <c r="H143" i="22"/>
  <c r="I43" i="22"/>
  <c r="D143" i="22"/>
  <c r="E43" i="22"/>
  <c r="D143" i="21"/>
  <c r="E143" i="21" s="1"/>
  <c r="E43" i="21"/>
  <c r="H143" i="21"/>
  <c r="G143" i="21" s="1"/>
  <c r="I43" i="21"/>
  <c r="I87" i="20"/>
  <c r="H89" i="20"/>
  <c r="F103" i="20"/>
  <c r="F99" i="20"/>
  <c r="F35" i="20"/>
  <c r="G26" i="20"/>
  <c r="D100" i="20"/>
  <c r="D99" i="20"/>
  <c r="D103" i="20"/>
  <c r="F100" i="20"/>
  <c r="D35" i="20"/>
  <c r="E26" i="20"/>
  <c r="D68" i="20"/>
  <c r="E61" i="20"/>
  <c r="D133" i="20" s="1"/>
  <c r="H35" i="20"/>
  <c r="I26" i="20"/>
  <c r="F68" i="20"/>
  <c r="G61" i="20"/>
  <c r="F133" i="20" s="1"/>
  <c r="I61" i="20"/>
  <c r="H68" i="20"/>
  <c r="I68" i="20" s="1"/>
  <c r="F89" i="20"/>
  <c r="G87" i="20"/>
  <c r="E87" i="20"/>
  <c r="K90" i="49"/>
  <c r="K93" i="49"/>
  <c r="J243" i="49"/>
  <c r="J239" i="49"/>
  <c r="J101" i="49"/>
  <c r="J240" i="49" s="1"/>
  <c r="J242" i="49"/>
  <c r="J100" i="49"/>
  <c r="J96" i="49"/>
  <c r="J235" i="49"/>
  <c r="J266" i="49"/>
  <c r="G90" i="49"/>
  <c r="G93" i="49"/>
  <c r="H96" i="49"/>
  <c r="H239" i="49"/>
  <c r="H100" i="49"/>
  <c r="H242" i="49"/>
  <c r="H101" i="49"/>
  <c r="H240" i="49" s="1"/>
  <c r="H243" i="49"/>
  <c r="H266" i="49"/>
  <c r="I96" i="49"/>
  <c r="I243" i="49"/>
  <c r="I239" i="49"/>
  <c r="I101" i="49"/>
  <c r="I240" i="49" s="1"/>
  <c r="I100" i="49"/>
  <c r="I242" i="49"/>
  <c r="I235" i="49"/>
  <c r="I266" i="49"/>
  <c r="E143" i="22" l="1"/>
  <c r="C142" i="23"/>
  <c r="D106" i="23"/>
  <c r="D152" i="23" s="1"/>
  <c r="E39" i="23"/>
  <c r="D43" i="23"/>
  <c r="B143" i="23"/>
  <c r="C43" i="23"/>
  <c r="H143" i="23"/>
  <c r="I43" i="23"/>
  <c r="F143" i="23"/>
  <c r="G43" i="23"/>
  <c r="C143" i="21"/>
  <c r="C143" i="22"/>
  <c r="G143" i="22"/>
  <c r="H38" i="20"/>
  <c r="I35" i="20"/>
  <c r="D38" i="20"/>
  <c r="E35" i="20"/>
  <c r="G68" i="20"/>
  <c r="E68" i="20"/>
  <c r="F38" i="20"/>
  <c r="G35" i="20"/>
  <c r="G242" i="49"/>
  <c r="G100" i="49"/>
  <c r="G266" i="49"/>
  <c r="G243" i="49"/>
  <c r="G96" i="49"/>
  <c r="G239" i="49"/>
  <c r="G101" i="49"/>
  <c r="G240" i="49" s="1"/>
  <c r="K242" i="49"/>
  <c r="K100" i="49"/>
  <c r="K266" i="49"/>
  <c r="K235" i="49"/>
  <c r="K239" i="49"/>
  <c r="K101" i="49"/>
  <c r="K240" i="49" s="1"/>
  <c r="K243" i="49"/>
  <c r="K96" i="49"/>
  <c r="H235" i="49"/>
  <c r="D143" i="23" l="1"/>
  <c r="E143" i="23" s="1"/>
  <c r="E43" i="23"/>
  <c r="G143" i="23"/>
  <c r="F39" i="20"/>
  <c r="F105" i="20"/>
  <c r="G38" i="20"/>
  <c r="F108" i="20"/>
  <c r="D39" i="20"/>
  <c r="D105" i="20"/>
  <c r="E38" i="20"/>
  <c r="D108" i="20"/>
  <c r="H39" i="20"/>
  <c r="I38" i="20"/>
  <c r="C143" i="23" l="1"/>
  <c r="H43" i="20"/>
  <c r="I43" i="20" s="1"/>
  <c r="I39" i="20"/>
  <c r="E39" i="20"/>
  <c r="D43" i="20"/>
  <c r="E43" i="20" s="1"/>
  <c r="D106" i="20"/>
  <c r="G39" i="20"/>
  <c r="F43" i="20"/>
  <c r="G43" i="20" s="1"/>
  <c r="F106" i="20"/>
  <c r="A10" i="11" l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B5" i="56" l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H5" i="56" l="1"/>
  <c r="H7" i="56"/>
  <c r="H9" i="56"/>
  <c r="H6" i="56" l="1"/>
  <c r="H4" i="56"/>
  <c r="H10" i="56"/>
  <c r="H14" i="56"/>
  <c r="H13" i="56"/>
  <c r="H11" i="56"/>
  <c r="H8" i="56"/>
  <c r="H12" i="56"/>
  <c r="H15" i="56" l="1"/>
  <c r="H16" i="56" s="1"/>
  <c r="H148" i="20" l="1"/>
  <c r="H147" i="20"/>
  <c r="H144" i="2" l="1"/>
  <c r="F144" i="2"/>
  <c r="D144" i="2"/>
  <c r="B144" i="2"/>
  <c r="G145" i="2"/>
  <c r="E145" i="2"/>
  <c r="C145" i="2"/>
  <c r="G46" i="2"/>
  <c r="E46" i="2"/>
  <c r="C46" i="2"/>
  <c r="H45" i="2"/>
  <c r="F45" i="2"/>
  <c r="D45" i="2"/>
  <c r="B45" i="2"/>
  <c r="F58" i="2" l="1"/>
  <c r="D67" i="2"/>
  <c r="D81" i="2"/>
  <c r="B141" i="2" s="1"/>
  <c r="D33" i="2"/>
  <c r="B67" i="2"/>
  <c r="F81" i="2"/>
  <c r="F77" i="2"/>
  <c r="F37" i="2"/>
  <c r="F24" i="2"/>
  <c r="F8" i="2"/>
  <c r="D70" i="2"/>
  <c r="D37" i="2"/>
  <c r="D16" i="2"/>
  <c r="D8" i="2"/>
  <c r="B85" i="2"/>
  <c r="B27" i="2"/>
  <c r="B24" i="2"/>
  <c r="B33" i="2"/>
  <c r="B16" i="2"/>
  <c r="B14" i="2"/>
  <c r="H86" i="2"/>
  <c r="H85" i="2"/>
  <c r="H84" i="2"/>
  <c r="H83" i="2"/>
  <c r="H81" i="2"/>
  <c r="F141" i="2" s="1"/>
  <c r="H80" i="2"/>
  <c r="H79" i="2"/>
  <c r="H77" i="2"/>
  <c r="H75" i="2"/>
  <c r="H74" i="2"/>
  <c r="H73" i="2"/>
  <c r="H72" i="2"/>
  <c r="H70" i="2"/>
  <c r="H67" i="2"/>
  <c r="H66" i="2"/>
  <c r="H65" i="2"/>
  <c r="H64" i="2"/>
  <c r="H62" i="2"/>
  <c r="H59" i="2"/>
  <c r="H151" i="2" s="1"/>
  <c r="H58" i="2"/>
  <c r="H57" i="2"/>
  <c r="H54" i="2"/>
  <c r="H53" i="2"/>
  <c r="H51" i="2"/>
  <c r="H49" i="2"/>
  <c r="H48" i="2"/>
  <c r="H47" i="2"/>
  <c r="F86" i="2"/>
  <c r="F85" i="2"/>
  <c r="F84" i="2"/>
  <c r="F83" i="2"/>
  <c r="F80" i="2"/>
  <c r="F79" i="2"/>
  <c r="F75" i="2"/>
  <c r="F74" i="2"/>
  <c r="F73" i="2"/>
  <c r="F72" i="2"/>
  <c r="F70" i="2"/>
  <c r="F67" i="2"/>
  <c r="F66" i="2"/>
  <c r="F65" i="2"/>
  <c r="F64" i="2"/>
  <c r="F62" i="2"/>
  <c r="F59" i="2"/>
  <c r="F151" i="2" s="1"/>
  <c r="F57" i="2"/>
  <c r="F54" i="2"/>
  <c r="G54" i="2" s="1"/>
  <c r="F53" i="2"/>
  <c r="F51" i="2"/>
  <c r="F49" i="2"/>
  <c r="G49" i="2" s="1"/>
  <c r="F48" i="2"/>
  <c r="F47" i="2"/>
  <c r="G47" i="2" s="1"/>
  <c r="D86" i="2"/>
  <c r="D85" i="2"/>
  <c r="D84" i="2"/>
  <c r="E84" i="2" s="1"/>
  <c r="D83" i="2"/>
  <c r="E83" i="2" s="1"/>
  <c r="D80" i="2"/>
  <c r="D79" i="2"/>
  <c r="D77" i="2"/>
  <c r="D75" i="2"/>
  <c r="D74" i="2"/>
  <c r="D73" i="2"/>
  <c r="D72" i="2"/>
  <c r="D66" i="2"/>
  <c r="D65" i="2"/>
  <c r="D64" i="2"/>
  <c r="D62" i="2"/>
  <c r="D59" i="2"/>
  <c r="D58" i="2"/>
  <c r="D57" i="2"/>
  <c r="D54" i="2"/>
  <c r="D53" i="2"/>
  <c r="E53" i="2" s="1"/>
  <c r="D51" i="2"/>
  <c r="E51" i="2" s="1"/>
  <c r="D49" i="2"/>
  <c r="D48" i="2"/>
  <c r="D47" i="2"/>
  <c r="E47" i="2" s="1"/>
  <c r="H37" i="2"/>
  <c r="H36" i="2"/>
  <c r="H34" i="2"/>
  <c r="H33" i="2"/>
  <c r="H32" i="2"/>
  <c r="H31" i="2"/>
  <c r="H41" i="2" s="1"/>
  <c r="H30" i="2"/>
  <c r="H29" i="2"/>
  <c r="H27" i="2"/>
  <c r="H25" i="2"/>
  <c r="H24" i="2"/>
  <c r="H23" i="2"/>
  <c r="H42" i="2" s="1"/>
  <c r="H22" i="2"/>
  <c r="H40" i="2" s="1"/>
  <c r="H18" i="2"/>
  <c r="H17" i="2"/>
  <c r="H16" i="2"/>
  <c r="H15" i="2"/>
  <c r="H14" i="2"/>
  <c r="H9" i="2"/>
  <c r="H8" i="2"/>
  <c r="H146" i="2" s="1"/>
  <c r="F36" i="2"/>
  <c r="F124" i="2" s="1"/>
  <c r="F34" i="2"/>
  <c r="F121" i="2" s="1"/>
  <c r="F33" i="2"/>
  <c r="F32" i="2"/>
  <c r="F31" i="2"/>
  <c r="F41" i="2" s="1"/>
  <c r="F30" i="2"/>
  <c r="F29" i="2"/>
  <c r="F27" i="2"/>
  <c r="F120" i="2" s="1"/>
  <c r="F25" i="2"/>
  <c r="F23" i="2"/>
  <c r="F42" i="2" s="1"/>
  <c r="G42" i="2" s="1"/>
  <c r="F22" i="2"/>
  <c r="F40" i="2" s="1"/>
  <c r="F18" i="2"/>
  <c r="F17" i="2"/>
  <c r="F16" i="2"/>
  <c r="F15" i="2"/>
  <c r="F14" i="2"/>
  <c r="F9" i="2"/>
  <c r="D36" i="2"/>
  <c r="D124" i="2" s="1"/>
  <c r="D34" i="2"/>
  <c r="D121" i="2" s="1"/>
  <c r="D32" i="2"/>
  <c r="D31" i="2"/>
  <c r="D41" i="2" s="1"/>
  <c r="D30" i="2"/>
  <c r="D29" i="2"/>
  <c r="D27" i="2"/>
  <c r="D120" i="2" s="1"/>
  <c r="D25" i="2"/>
  <c r="D23" i="2"/>
  <c r="D42" i="2" s="1"/>
  <c r="D22" i="2"/>
  <c r="D40" i="2" s="1"/>
  <c r="D18" i="2"/>
  <c r="D17" i="2"/>
  <c r="D15" i="2"/>
  <c r="D14" i="2"/>
  <c r="D9" i="2"/>
  <c r="B86" i="2"/>
  <c r="B84" i="2"/>
  <c r="B83" i="2"/>
  <c r="B81" i="2"/>
  <c r="B80" i="2"/>
  <c r="B79" i="2"/>
  <c r="C79" i="2" s="1"/>
  <c r="B77" i="2"/>
  <c r="B75" i="2"/>
  <c r="B74" i="2"/>
  <c r="B73" i="2"/>
  <c r="B72" i="2"/>
  <c r="B70" i="2"/>
  <c r="B66" i="2"/>
  <c r="B65" i="2"/>
  <c r="B64" i="2"/>
  <c r="B62" i="2"/>
  <c r="B59" i="2"/>
  <c r="B151" i="2" s="1"/>
  <c r="B58" i="2"/>
  <c r="B57" i="2"/>
  <c r="B54" i="2"/>
  <c r="B53" i="2"/>
  <c r="B51" i="2"/>
  <c r="B49" i="2"/>
  <c r="B48" i="2"/>
  <c r="B47" i="2"/>
  <c r="B36" i="2"/>
  <c r="B124" i="2" s="1"/>
  <c r="B34" i="2"/>
  <c r="B121" i="2" s="1"/>
  <c r="B32" i="2"/>
  <c r="B31" i="2"/>
  <c r="B41" i="2" s="1"/>
  <c r="B30" i="2"/>
  <c r="B29" i="2"/>
  <c r="B25" i="2"/>
  <c r="B23" i="2"/>
  <c r="B42" i="2" s="1"/>
  <c r="B22" i="2"/>
  <c r="B40" i="2" s="1"/>
  <c r="B18" i="2"/>
  <c r="B17" i="2"/>
  <c r="B15" i="2"/>
  <c r="B9" i="2"/>
  <c r="B8" i="2"/>
  <c r="B146" i="2" s="1"/>
  <c r="H152" i="20"/>
  <c r="H151" i="20"/>
  <c r="H150" i="20"/>
  <c r="H149" i="20"/>
  <c r="H146" i="20"/>
  <c r="H145" i="20"/>
  <c r="F145" i="20"/>
  <c r="D145" i="20"/>
  <c r="B145" i="20"/>
  <c r="H140" i="20"/>
  <c r="F140" i="20"/>
  <c r="D140" i="20"/>
  <c r="B140" i="20"/>
  <c r="C140" i="20" s="1"/>
  <c r="F135" i="20"/>
  <c r="D135" i="20"/>
  <c r="B135" i="20"/>
  <c r="F118" i="20"/>
  <c r="D118" i="20"/>
  <c r="B118" i="20"/>
  <c r="D117" i="20"/>
  <c r="F116" i="20"/>
  <c r="B116" i="20"/>
  <c r="F115" i="20"/>
  <c r="D115" i="20"/>
  <c r="B115" i="20"/>
  <c r="F114" i="20"/>
  <c r="D114" i="20"/>
  <c r="B114" i="20"/>
  <c r="F122" i="20"/>
  <c r="D146" i="20"/>
  <c r="B146" i="20"/>
  <c r="B71" i="20"/>
  <c r="F125" i="20"/>
  <c r="H144" i="20"/>
  <c r="F144" i="20"/>
  <c r="D144" i="20"/>
  <c r="B144" i="20"/>
  <c r="C144" i="20" s="1"/>
  <c r="B41" i="20"/>
  <c r="C41" i="20" s="1"/>
  <c r="B40" i="20"/>
  <c r="C40" i="20" s="1"/>
  <c r="H155" i="2"/>
  <c r="H152" i="2"/>
  <c r="H153" i="2"/>
  <c r="H154" i="2"/>
  <c r="F154" i="2"/>
  <c r="D153" i="2"/>
  <c r="D154" i="2"/>
  <c r="F153" i="2"/>
  <c r="H156" i="2"/>
  <c r="H157" i="2"/>
  <c r="H158" i="2"/>
  <c r="F146" i="20"/>
  <c r="F128" i="20"/>
  <c r="D116" i="20"/>
  <c r="D128" i="20"/>
  <c r="B128" i="20"/>
  <c r="G145" i="20" l="1"/>
  <c r="C145" i="20"/>
  <c r="G144" i="20"/>
  <c r="G140" i="20"/>
  <c r="B102" i="21"/>
  <c r="B103" i="21" s="1"/>
  <c r="B153" i="21" s="1"/>
  <c r="B102" i="22"/>
  <c r="B103" i="22" s="1"/>
  <c r="B153" i="22" s="1"/>
  <c r="B102" i="23"/>
  <c r="B103" i="23" s="1"/>
  <c r="B153" i="23" s="1"/>
  <c r="C57" i="2"/>
  <c r="G75" i="2"/>
  <c r="C81" i="2"/>
  <c r="G79" i="2"/>
  <c r="I18" i="2"/>
  <c r="H10" i="2"/>
  <c r="E144" i="20"/>
  <c r="E140" i="20"/>
  <c r="E145" i="20"/>
  <c r="B87" i="20"/>
  <c r="C87" i="20" s="1"/>
  <c r="C71" i="20"/>
  <c r="B131" i="20" s="1"/>
  <c r="E54" i="2"/>
  <c r="E49" i="2"/>
  <c r="G18" i="2"/>
  <c r="I17" i="2"/>
  <c r="I34" i="2"/>
  <c r="G74" i="2"/>
  <c r="B26" i="20"/>
  <c r="G83" i="2"/>
  <c r="F117" i="20"/>
  <c r="C84" i="2"/>
  <c r="C9" i="2"/>
  <c r="E42" i="2"/>
  <c r="I41" i="2"/>
  <c r="C85" i="2"/>
  <c r="H50" i="2"/>
  <c r="H52" i="2" s="1"/>
  <c r="H55" i="2"/>
  <c r="H150" i="2" s="1"/>
  <c r="E72" i="2"/>
  <c r="C72" i="2"/>
  <c r="B125" i="20"/>
  <c r="E58" i="2"/>
  <c r="D149" i="20"/>
  <c r="G84" i="2"/>
  <c r="H82" i="2"/>
  <c r="F82" i="2"/>
  <c r="B82" i="2"/>
  <c r="E75" i="2"/>
  <c r="B55" i="2"/>
  <c r="B150" i="2" s="1"/>
  <c r="C54" i="2"/>
  <c r="H21" i="2"/>
  <c r="I21" i="2" s="1"/>
  <c r="G86" i="2"/>
  <c r="E85" i="2"/>
  <c r="E79" i="2"/>
  <c r="B71" i="2"/>
  <c r="G73" i="2"/>
  <c r="G72" i="2"/>
  <c r="C59" i="2"/>
  <c r="H56" i="2"/>
  <c r="H60" i="2" s="1"/>
  <c r="C51" i="2"/>
  <c r="C49" i="2"/>
  <c r="I25" i="2"/>
  <c r="G8" i="2"/>
  <c r="F10" i="2"/>
  <c r="F146" i="2"/>
  <c r="G146" i="2" s="1"/>
  <c r="E73" i="2"/>
  <c r="F13" i="2"/>
  <c r="F100" i="2" s="1"/>
  <c r="C83" i="2"/>
  <c r="E80" i="2"/>
  <c r="C73" i="2"/>
  <c r="E57" i="2"/>
  <c r="C48" i="2"/>
  <c r="B28" i="2"/>
  <c r="B123" i="2" s="1"/>
  <c r="C17" i="2"/>
  <c r="F148" i="20"/>
  <c r="F147" i="20"/>
  <c r="F129" i="2"/>
  <c r="F149" i="20"/>
  <c r="G9" i="2"/>
  <c r="G27" i="2"/>
  <c r="G25" i="2"/>
  <c r="F113" i="2"/>
  <c r="G17" i="2"/>
  <c r="D113" i="2"/>
  <c r="B124" i="20"/>
  <c r="D124" i="20"/>
  <c r="D63" i="2"/>
  <c r="B117" i="20"/>
  <c r="G85" i="2"/>
  <c r="F124" i="20"/>
  <c r="F126" i="20" s="1"/>
  <c r="C86" i="2"/>
  <c r="B147" i="20"/>
  <c r="H78" i="2"/>
  <c r="D148" i="20"/>
  <c r="B122" i="20"/>
  <c r="D122" i="20"/>
  <c r="D78" i="2"/>
  <c r="D98" i="2" s="1"/>
  <c r="D152" i="2" s="1"/>
  <c r="B78" i="2"/>
  <c r="C77" i="2"/>
  <c r="H71" i="2"/>
  <c r="D71" i="2"/>
  <c r="C75" i="2"/>
  <c r="C74" i="2"/>
  <c r="F63" i="2"/>
  <c r="D147" i="20"/>
  <c r="B63" i="2"/>
  <c r="G57" i="2"/>
  <c r="G59" i="2"/>
  <c r="F56" i="2"/>
  <c r="D56" i="2"/>
  <c r="D60" i="2" s="1"/>
  <c r="F55" i="2"/>
  <c r="F150" i="2" s="1"/>
  <c r="B50" i="2"/>
  <c r="B52" i="2" s="1"/>
  <c r="C25" i="2"/>
  <c r="E9" i="2"/>
  <c r="B129" i="2"/>
  <c r="C58" i="2"/>
  <c r="B56" i="2"/>
  <c r="D13" i="2"/>
  <c r="D12" i="2" s="1"/>
  <c r="B10" i="2"/>
  <c r="C18" i="2"/>
  <c r="C34" i="2"/>
  <c r="C40" i="2"/>
  <c r="D125" i="20"/>
  <c r="C53" i="2"/>
  <c r="C47" i="2"/>
  <c r="G34" i="2"/>
  <c r="D151" i="20"/>
  <c r="E40" i="2"/>
  <c r="E41" i="2"/>
  <c r="C42" i="2"/>
  <c r="B102" i="20"/>
  <c r="B108" i="2"/>
  <c r="B141" i="20"/>
  <c r="D151" i="2"/>
  <c r="E151" i="2" s="1"/>
  <c r="E59" i="2"/>
  <c r="G48" i="2"/>
  <c r="E48" i="2"/>
  <c r="G77" i="2"/>
  <c r="D129" i="2"/>
  <c r="I37" i="2"/>
  <c r="I27" i="2"/>
  <c r="D50" i="2"/>
  <c r="F78" i="2"/>
  <c r="G80" i="2"/>
  <c r="G58" i="2"/>
  <c r="C80" i="2"/>
  <c r="C78" i="2" s="1"/>
  <c r="E86" i="2"/>
  <c r="G51" i="2"/>
  <c r="F71" i="2"/>
  <c r="B37" i="2"/>
  <c r="B122" i="2" s="1"/>
  <c r="B61" i="20"/>
  <c r="E77" i="2"/>
  <c r="G53" i="2"/>
  <c r="D24" i="2"/>
  <c r="D21" i="2" s="1"/>
  <c r="E21" i="2" s="1"/>
  <c r="F28" i="2"/>
  <c r="G28" i="2" s="1"/>
  <c r="D82" i="2"/>
  <c r="F50" i="2"/>
  <c r="B13" i="2"/>
  <c r="B100" i="2" s="1"/>
  <c r="D146" i="2"/>
  <c r="E25" i="2"/>
  <c r="E34" i="2"/>
  <c r="E27" i="2"/>
  <c r="D10" i="2"/>
  <c r="E8" i="2"/>
  <c r="B113" i="2"/>
  <c r="C8" i="2"/>
  <c r="G40" i="2"/>
  <c r="E17" i="2"/>
  <c r="E18" i="2"/>
  <c r="B120" i="2"/>
  <c r="C27" i="2"/>
  <c r="D122" i="2"/>
  <c r="E37" i="2"/>
  <c r="D134" i="2"/>
  <c r="F134" i="2"/>
  <c r="G37" i="2"/>
  <c r="F122" i="2"/>
  <c r="D141" i="2"/>
  <c r="G81" i="2"/>
  <c r="E81" i="2"/>
  <c r="G151" i="2"/>
  <c r="B21" i="2"/>
  <c r="C21" i="2" s="1"/>
  <c r="D28" i="2"/>
  <c r="D123" i="2" s="1"/>
  <c r="F21" i="2"/>
  <c r="G21" i="2" s="1"/>
  <c r="H13" i="2"/>
  <c r="I13" i="2" s="1"/>
  <c r="I42" i="2"/>
  <c r="H28" i="2"/>
  <c r="I28" i="2" s="1"/>
  <c r="D55" i="2"/>
  <c r="D150" i="2" s="1"/>
  <c r="E74" i="2"/>
  <c r="H63" i="2"/>
  <c r="C41" i="2"/>
  <c r="G41" i="2"/>
  <c r="I40" i="2"/>
  <c r="G78" i="2" l="1"/>
  <c r="G10" i="2"/>
  <c r="G150" i="2"/>
  <c r="H61" i="2"/>
  <c r="H68" i="2" s="1"/>
  <c r="G50" i="2"/>
  <c r="G56" i="2"/>
  <c r="F130" i="2"/>
  <c r="B68" i="20"/>
  <c r="C68" i="20" s="1"/>
  <c r="C61" i="20"/>
  <c r="B133" i="20" s="1"/>
  <c r="C26" i="20"/>
  <c r="B99" i="20"/>
  <c r="B150" i="20" s="1"/>
  <c r="B100" i="20"/>
  <c r="B151" i="20" s="1"/>
  <c r="B103" i="20"/>
  <c r="B153" i="20" s="1"/>
  <c r="F12" i="2"/>
  <c r="B76" i="2"/>
  <c r="B87" i="2" s="1"/>
  <c r="C71" i="2"/>
  <c r="B137" i="2" s="1"/>
  <c r="B126" i="20"/>
  <c r="D126" i="20"/>
  <c r="H76" i="2"/>
  <c r="H87" i="2" s="1"/>
  <c r="B35" i="20"/>
  <c r="D141" i="20"/>
  <c r="F131" i="2"/>
  <c r="C28" i="2"/>
  <c r="G13" i="2"/>
  <c r="D150" i="20"/>
  <c r="D76" i="2"/>
  <c r="D102" i="2" s="1"/>
  <c r="F123" i="2"/>
  <c r="D128" i="2"/>
  <c r="E78" i="2"/>
  <c r="G71" i="2"/>
  <c r="F137" i="2" s="1"/>
  <c r="F52" i="2"/>
  <c r="F104" i="2" s="1"/>
  <c r="F155" i="2" s="1"/>
  <c r="F99" i="2"/>
  <c r="F19" i="2"/>
  <c r="G19" i="2" s="1"/>
  <c r="G55" i="2"/>
  <c r="E71" i="2"/>
  <c r="D137" i="2" s="1"/>
  <c r="E56" i="2"/>
  <c r="B98" i="2"/>
  <c r="B152" i="2" s="1"/>
  <c r="D131" i="2"/>
  <c r="B131" i="2"/>
  <c r="B89" i="20"/>
  <c r="B19" i="2"/>
  <c r="C19" i="2" s="1"/>
  <c r="B148" i="20"/>
  <c r="B128" i="2"/>
  <c r="H69" i="2"/>
  <c r="F69" i="2"/>
  <c r="B69" i="2"/>
  <c r="F60" i="2"/>
  <c r="G60" i="2" s="1"/>
  <c r="B149" i="20"/>
  <c r="E28" i="2"/>
  <c r="H141" i="20"/>
  <c r="C10" i="2"/>
  <c r="B60" i="2"/>
  <c r="C56" i="2"/>
  <c r="B104" i="2"/>
  <c r="B155" i="2" s="1"/>
  <c r="B134" i="2"/>
  <c r="D100" i="2"/>
  <c r="D99" i="2"/>
  <c r="E13" i="2"/>
  <c r="E55" i="2"/>
  <c r="E50" i="2"/>
  <c r="C37" i="2"/>
  <c r="H19" i="2"/>
  <c r="H147" i="2" s="1"/>
  <c r="F128" i="2"/>
  <c r="F98" i="2"/>
  <c r="F152" i="2" s="1"/>
  <c r="F76" i="2"/>
  <c r="H12" i="2"/>
  <c r="D52" i="2"/>
  <c r="C50" i="2"/>
  <c r="F141" i="20"/>
  <c r="C151" i="2"/>
  <c r="B12" i="2"/>
  <c r="D69" i="2"/>
  <c r="C13" i="2"/>
  <c r="B99" i="2"/>
  <c r="B130" i="2"/>
  <c r="D130" i="2"/>
  <c r="E150" i="2"/>
  <c r="C150" i="2"/>
  <c r="D19" i="2"/>
  <c r="E10" i="2"/>
  <c r="C146" i="2"/>
  <c r="E146" i="2"/>
  <c r="D61" i="2"/>
  <c r="D68" i="2" s="1"/>
  <c r="C55" i="2"/>
  <c r="D87" i="2" l="1"/>
  <c r="B102" i="2"/>
  <c r="B153" i="2" s="1"/>
  <c r="E141" i="20"/>
  <c r="F132" i="2"/>
  <c r="G141" i="20"/>
  <c r="C141" i="20"/>
  <c r="B101" i="2"/>
  <c r="B103" i="2"/>
  <c r="B154" i="2" s="1"/>
  <c r="G52" i="2"/>
  <c r="B38" i="20"/>
  <c r="C35" i="20"/>
  <c r="D103" i="2"/>
  <c r="D101" i="2"/>
  <c r="D132" i="2"/>
  <c r="F26" i="2"/>
  <c r="F109" i="2" s="1"/>
  <c r="B110" i="2"/>
  <c r="E52" i="2"/>
  <c r="F61" i="2"/>
  <c r="G61" i="2" s="1"/>
  <c r="F139" i="2" s="1"/>
  <c r="F147" i="2"/>
  <c r="G147" i="2" s="1"/>
  <c r="F110" i="2"/>
  <c r="B132" i="2"/>
  <c r="B26" i="2"/>
  <c r="B35" i="2" s="1"/>
  <c r="E60" i="2"/>
  <c r="D142" i="20"/>
  <c r="B147" i="2"/>
  <c r="C60" i="2"/>
  <c r="B61" i="2"/>
  <c r="B68" i="2" s="1"/>
  <c r="F101" i="2"/>
  <c r="F102" i="2"/>
  <c r="F103" i="2"/>
  <c r="F87" i="2"/>
  <c r="I19" i="2"/>
  <c r="H26" i="2"/>
  <c r="F151" i="20"/>
  <c r="F150" i="20"/>
  <c r="D104" i="2"/>
  <c r="D155" i="2" s="1"/>
  <c r="C52" i="2"/>
  <c r="D110" i="2"/>
  <c r="D147" i="2"/>
  <c r="E19" i="2"/>
  <c r="D26" i="2"/>
  <c r="B105" i="20" l="1"/>
  <c r="B108" i="20"/>
  <c r="B39" i="20"/>
  <c r="B106" i="20" s="1"/>
  <c r="C38" i="20"/>
  <c r="F106" i="2"/>
  <c r="F157" i="2" s="1"/>
  <c r="F35" i="2"/>
  <c r="G35" i="2" s="1"/>
  <c r="E61" i="2"/>
  <c r="D139" i="2" s="1"/>
  <c r="F68" i="2"/>
  <c r="F105" i="2"/>
  <c r="F156" i="2" s="1"/>
  <c r="G26" i="2"/>
  <c r="B109" i="2"/>
  <c r="B159" i="2" s="1"/>
  <c r="B105" i="2"/>
  <c r="B156" i="2" s="1"/>
  <c r="B106" i="2"/>
  <c r="B157" i="2" s="1"/>
  <c r="C26" i="2"/>
  <c r="D112" i="20"/>
  <c r="D120" i="20" s="1"/>
  <c r="D127" i="20" s="1"/>
  <c r="D129" i="20" s="1"/>
  <c r="D134" i="20" s="1"/>
  <c r="D136" i="20" s="1"/>
  <c r="C61" i="2"/>
  <c r="B139" i="2" s="1"/>
  <c r="I26" i="2"/>
  <c r="H35" i="2"/>
  <c r="D152" i="20"/>
  <c r="B112" i="20"/>
  <c r="B120" i="20" s="1"/>
  <c r="B127" i="20" s="1"/>
  <c r="B129" i="20" s="1"/>
  <c r="B134" i="20" s="1"/>
  <c r="B136" i="20" s="1"/>
  <c r="B142" i="20"/>
  <c r="C142" i="20" s="1"/>
  <c r="C35" i="2"/>
  <c r="B38" i="2"/>
  <c r="D109" i="2"/>
  <c r="D35" i="2"/>
  <c r="D105" i="2"/>
  <c r="D156" i="2" s="1"/>
  <c r="D106" i="2"/>
  <c r="D157" i="2" s="1"/>
  <c r="E26" i="2"/>
  <c r="C147" i="2"/>
  <c r="E147" i="2"/>
  <c r="F38" i="2" l="1"/>
  <c r="G38" i="2" s="1"/>
  <c r="B43" i="20"/>
  <c r="C43" i="20" s="1"/>
  <c r="C39" i="20"/>
  <c r="H142" i="20"/>
  <c r="H38" i="2"/>
  <c r="I35" i="2"/>
  <c r="F142" i="20"/>
  <c r="F112" i="20"/>
  <c r="F120" i="20" s="1"/>
  <c r="F127" i="20" s="1"/>
  <c r="F129" i="20" s="1"/>
  <c r="F134" i="20" s="1"/>
  <c r="F136" i="20" s="1"/>
  <c r="D143" i="20"/>
  <c r="B152" i="20"/>
  <c r="D38" i="2"/>
  <c r="B114" i="2" s="1"/>
  <c r="E35" i="2"/>
  <c r="C38" i="2"/>
  <c r="B111" i="2"/>
  <c r="B39" i="2"/>
  <c r="B118" i="2"/>
  <c r="B126" i="2" s="1"/>
  <c r="B133" i="2" s="1"/>
  <c r="B135" i="2" s="1"/>
  <c r="B140" i="2" s="1"/>
  <c r="B142" i="2" s="1"/>
  <c r="B148" i="2"/>
  <c r="F111" i="2" l="1"/>
  <c r="G142" i="20"/>
  <c r="E142" i="20"/>
  <c r="F148" i="2"/>
  <c r="F118" i="2"/>
  <c r="F126" i="2" s="1"/>
  <c r="F133" i="2" s="1"/>
  <c r="F135" i="2" s="1"/>
  <c r="F140" i="2" s="1"/>
  <c r="F142" i="2" s="1"/>
  <c r="F39" i="2"/>
  <c r="F152" i="20"/>
  <c r="B143" i="20"/>
  <c r="C143" i="20" s="1"/>
  <c r="I38" i="2"/>
  <c r="H148" i="2"/>
  <c r="F114" i="2"/>
  <c r="H39" i="2"/>
  <c r="C39" i="2"/>
  <c r="B112" i="2"/>
  <c r="B158" i="2" s="1"/>
  <c r="B43" i="2"/>
  <c r="D39" i="2"/>
  <c r="E38" i="2"/>
  <c r="D114" i="2"/>
  <c r="D118" i="2"/>
  <c r="D126" i="2" s="1"/>
  <c r="D133" i="2" s="1"/>
  <c r="D135" i="2" s="1"/>
  <c r="D140" i="2" s="1"/>
  <c r="D142" i="2" s="1"/>
  <c r="D148" i="2"/>
  <c r="D111" i="2"/>
  <c r="E148" i="2" l="1"/>
  <c r="G148" i="2"/>
  <c r="F43" i="2"/>
  <c r="F112" i="2"/>
  <c r="F158" i="2" s="1"/>
  <c r="G39" i="2"/>
  <c r="H143" i="20"/>
  <c r="C148" i="2"/>
  <c r="F143" i="20"/>
  <c r="H43" i="2"/>
  <c r="I39" i="2"/>
  <c r="B149" i="2"/>
  <c r="C43" i="2"/>
  <c r="D112" i="2"/>
  <c r="D158" i="2" s="1"/>
  <c r="E39" i="2"/>
  <c r="D43" i="2"/>
  <c r="G143" i="20" l="1"/>
  <c r="E143" i="20"/>
  <c r="G43" i="2"/>
  <c r="F149" i="2"/>
  <c r="I43" i="2"/>
  <c r="H149" i="2"/>
  <c r="D149" i="2"/>
  <c r="E43" i="2"/>
  <c r="E149" i="2" l="1"/>
  <c r="G149" i="2"/>
  <c r="C149" i="2"/>
</calcChain>
</file>

<file path=xl/sharedStrings.xml><?xml version="1.0" encoding="utf-8"?>
<sst xmlns="http://schemas.openxmlformats.org/spreadsheetml/2006/main" count="3330" uniqueCount="621">
  <si>
    <t>Average</t>
  </si>
  <si>
    <t>Depreciation</t>
  </si>
  <si>
    <t>Tax Paid</t>
  </si>
  <si>
    <t>EMI</t>
  </si>
  <si>
    <t>Profit &amp; Loss Account</t>
  </si>
  <si>
    <t>% Growth</t>
  </si>
  <si>
    <t>Rs. Lacs</t>
  </si>
  <si>
    <t>Total Income</t>
  </si>
  <si>
    <t>Non cash expenses written off</t>
  </si>
  <si>
    <t>PAT</t>
  </si>
  <si>
    <t>Actual Cash Profit</t>
  </si>
  <si>
    <t xml:space="preserve">Balance Sheet </t>
  </si>
  <si>
    <t>Total Net worth</t>
  </si>
  <si>
    <t>Revaluation Reserve</t>
  </si>
  <si>
    <t xml:space="preserve">Long Term Loans from Banks/FI   </t>
  </si>
  <si>
    <t xml:space="preserve">Working Capital Limits from Banks/FI's  </t>
  </si>
  <si>
    <t>Total Liabilities to outsiders</t>
  </si>
  <si>
    <t>Balance Sheet Total</t>
  </si>
  <si>
    <t>Fixed Assets less depreciation</t>
  </si>
  <si>
    <t>Investments</t>
  </si>
  <si>
    <t>Current Assets: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</si>
  <si>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</si>
  <si>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</si>
  <si>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</si>
  <si>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</si>
  <si>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</si>
  <si>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</si>
  <si>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 xml:space="preserve">Loans and Advances given to others  </t>
  </si>
  <si>
    <t>Ratios</t>
  </si>
  <si>
    <t>Average Collection Period</t>
  </si>
  <si>
    <t>Average Days in Inventory</t>
  </si>
  <si>
    <t>Current Ratio</t>
  </si>
  <si>
    <t>Liquidity Ratio</t>
  </si>
  <si>
    <t>Debt Equity Ratio</t>
  </si>
  <si>
    <t>Interest Coverage Ratio</t>
  </si>
  <si>
    <t>DSCR</t>
  </si>
  <si>
    <t>DSCR after the proposed Loan</t>
  </si>
  <si>
    <t>Gross Profit Margin Ratio</t>
  </si>
  <si>
    <t>Net Profit Margin Ratio</t>
  </si>
  <si>
    <t>Cash Profit Ratio</t>
  </si>
  <si>
    <t>Growth in Sales</t>
  </si>
  <si>
    <t>Growth in Net Profits</t>
  </si>
  <si>
    <t>Cash Flow Statement</t>
  </si>
  <si>
    <t>Net Profit After Tax</t>
  </si>
  <si>
    <t>Add :</t>
  </si>
  <si>
    <t>Misc expenses written off/non cash expenses</t>
  </si>
  <si>
    <t>Provision for tax</t>
  </si>
  <si>
    <t>Interest</t>
  </si>
  <si>
    <t>Less : Other income (non business income)</t>
  </si>
  <si>
    <t>Operating cash profit/(Loss ) before working capital changes</t>
  </si>
  <si>
    <t>Total</t>
  </si>
  <si>
    <t>Cash Generated from operations</t>
  </si>
  <si>
    <t>Net Cash from Operations</t>
  </si>
  <si>
    <t>Snap Shot of Financial</t>
  </si>
  <si>
    <t xml:space="preserve">Turnover </t>
  </si>
  <si>
    <t xml:space="preserve">Gross profit </t>
  </si>
  <si>
    <t>Secured loan</t>
  </si>
  <si>
    <t>Unsecured loans from partners/shareholders</t>
  </si>
  <si>
    <t>Status</t>
  </si>
  <si>
    <t>CUSTOMER NAME</t>
  </si>
  <si>
    <t>DATE OF DEBIT</t>
  </si>
  <si>
    <t>Date of ITR Filed</t>
  </si>
  <si>
    <t>QUERIES</t>
  </si>
  <si>
    <t>BANKING RELATED</t>
  </si>
  <si>
    <t>OTHERS</t>
  </si>
  <si>
    <t>LOANS / RTR / CIBIL RELATED</t>
  </si>
  <si>
    <t>A/c No.</t>
  </si>
  <si>
    <t>Limit</t>
  </si>
  <si>
    <t>Particular</t>
  </si>
  <si>
    <t>Summation</t>
  </si>
  <si>
    <t>Balance at Specific Date In Month</t>
  </si>
  <si>
    <t>Months</t>
  </si>
  <si>
    <t>Debits</t>
  </si>
  <si>
    <t>Credits</t>
  </si>
  <si>
    <t>10th</t>
  </si>
  <si>
    <t>20th</t>
  </si>
  <si>
    <t>Total Secured Loans</t>
  </si>
  <si>
    <t>1st</t>
  </si>
  <si>
    <t>5th</t>
  </si>
  <si>
    <t>15th</t>
  </si>
  <si>
    <t>25th</t>
  </si>
  <si>
    <t>Stop Pymt.</t>
  </si>
  <si>
    <t>LOAN TYPE</t>
  </si>
  <si>
    <t>BANK/FI NAME</t>
  </si>
  <si>
    <t>LOAN AMOUNT</t>
  </si>
  <si>
    <t>Avg</t>
  </si>
  <si>
    <t>Inw</t>
  </si>
  <si>
    <t>Outw</t>
  </si>
  <si>
    <t>Chq Bounces</t>
  </si>
  <si>
    <t>ITR / FINANCIALS RELATED/OTHER</t>
  </si>
  <si>
    <t>Salary to Directors/Partners</t>
  </si>
  <si>
    <t>Interest paid to Directors/Partners</t>
  </si>
  <si>
    <t>Current Liabilities &amp; Provisions:</t>
  </si>
  <si>
    <t>Labour and Wages (Mfg Co.)</t>
  </si>
  <si>
    <t>Other Current Liabilities &amp; Provisions</t>
  </si>
  <si>
    <t>Unsecured loans from Related Parties (Partners/Directors  &amp; shareholders)</t>
  </si>
  <si>
    <t>Other direct expenses (Part of main operating cost - Handling, Carriage Inward etc)</t>
  </si>
  <si>
    <t>Administrative Expenses (Including Salaries to staff)</t>
  </si>
  <si>
    <t>Selling, Marketing &amp; Distribution Expenses</t>
  </si>
  <si>
    <t>Quick Ratio</t>
  </si>
  <si>
    <t>Debt Equity Ratio (Adjusted Net-worth)</t>
  </si>
  <si>
    <t>Constitution</t>
  </si>
  <si>
    <t>Increase / Decrease over Previous Year</t>
  </si>
  <si>
    <t>Sales / Gross Receipts</t>
  </si>
  <si>
    <t>Other Income (Related to Business)</t>
  </si>
  <si>
    <t>Indirect Expenses</t>
  </si>
  <si>
    <t>Gross Profit (Business Margins %)</t>
  </si>
  <si>
    <t>Any other payments made to Partners / Directors</t>
  </si>
  <si>
    <t>Finance Cost</t>
  </si>
  <si>
    <t>Interest paid on Term Loan</t>
  </si>
  <si>
    <t>Interest paid on Cash Credit / Overdraft</t>
  </si>
  <si>
    <t>Interest paid on Unsecured Loan (Private Parties)</t>
  </si>
  <si>
    <t>Other finance cost</t>
  </si>
  <si>
    <t>PBDIT (excluding other income)</t>
  </si>
  <si>
    <t>Profit Before Tax (excluding other income)</t>
  </si>
  <si>
    <t>Other Income (Not related to business)</t>
  </si>
  <si>
    <t>Cash Profits (PBT + Depreciation + Other Income - Other income not related to business)</t>
  </si>
  <si>
    <t>Share Capital / Capital Account (For Proprietor / Partners )</t>
  </si>
  <si>
    <t>Deferred tax Liability / (Assets)</t>
  </si>
  <si>
    <t>Statutory Dues (Provisions for Income Tax, Sales Tax, Service Tax or any other statutory dues)</t>
  </si>
  <si>
    <t xml:space="preserve">Sundry Creditors </t>
  </si>
  <si>
    <t>Reserves &amp; Surplus (Share Premium, Other Reserves, Net Profit from P&amp;L Account)</t>
  </si>
  <si>
    <t>Unsecured loans</t>
  </si>
  <si>
    <t>Banks and FI Institutions (i.e BL / PL etc)</t>
  </si>
  <si>
    <t>Others</t>
  </si>
  <si>
    <t>Total Unsecured Loans</t>
  </si>
  <si>
    <t>Current Maturities of Long-term borrowings (if breakup is available)</t>
  </si>
  <si>
    <t>Share Application Money pending allotment</t>
  </si>
  <si>
    <t>Adjusted Net worth (excluding Revaluation Reserve)</t>
  </si>
  <si>
    <t>Total Loan Funds</t>
  </si>
  <si>
    <t>Investment in Shares / MF / PPF / Jewellery etc</t>
  </si>
  <si>
    <t>Investment in Properties (Land, Flat etc)</t>
  </si>
  <si>
    <t>Investment in Group Companies</t>
  </si>
  <si>
    <t>Other Investments</t>
  </si>
  <si>
    <t>Inventories / Work in Progress</t>
  </si>
  <si>
    <t>Other Current Assets</t>
  </si>
  <si>
    <r>
      <t>Non-current Assets (Preop+Preliminary+Unamortized exp</t>
    </r>
    <r>
      <rPr>
        <sz val="11"/>
        <rFont val="Calibri"/>
        <family val="2"/>
      </rPr>
      <t xml:space="preserve">)  </t>
    </r>
  </si>
  <si>
    <t>Other administrative expenses</t>
  </si>
  <si>
    <t>Opening Stock</t>
  </si>
  <si>
    <t>Purchases</t>
  </si>
  <si>
    <t>Closing Stock</t>
  </si>
  <si>
    <t>Raw Material consumed (Op. Stock + Purchases - Closing Stock)</t>
  </si>
  <si>
    <t>Direct Expenses - COGS</t>
  </si>
  <si>
    <t>Working Capital</t>
  </si>
  <si>
    <t>Loan Amount Proposed (Rs. In Lacs)</t>
  </si>
  <si>
    <t>Nil</t>
  </si>
  <si>
    <t>Debtors Period (In Days)</t>
  </si>
  <si>
    <t>Creditors Period (In Days)</t>
  </si>
  <si>
    <t>Partners Remuneration / Directors Remuneration</t>
  </si>
  <si>
    <t xml:space="preserve">Interest paid to Partners / Directors </t>
  </si>
  <si>
    <t>Cash Generation From Investing Activities</t>
  </si>
  <si>
    <t>Cash Generation From Financing Activities</t>
  </si>
  <si>
    <t>Add:Opening Balance at the beg of year</t>
  </si>
  <si>
    <t>Cash Balance at the end of year</t>
  </si>
  <si>
    <t>Cash Surplus / (Deficit ) From Activities</t>
  </si>
  <si>
    <t>Trade and other receivables ( + )/ -</t>
  </si>
  <si>
    <t>Inventories ( + )/ -</t>
  </si>
  <si>
    <t>Loans &amp; Advances( Less Than 12 Months) ( + )/ -</t>
  </si>
  <si>
    <t>other current liabilities + / (-)</t>
  </si>
  <si>
    <r>
      <rPr>
        <b/>
        <u/>
        <sz val="11"/>
        <rFont val="Calibri"/>
        <family val="2"/>
      </rPr>
      <t>Less :</t>
    </r>
    <r>
      <rPr>
        <sz val="11"/>
        <rFont val="Calibri"/>
        <family val="2"/>
      </rPr>
      <t xml:space="preserve"> taxes paid</t>
    </r>
  </si>
  <si>
    <t>DSCR ( After the proposed loan)</t>
  </si>
  <si>
    <t>DSCR ( Before the Proposed Loan)</t>
  </si>
  <si>
    <t>EMI (for one year of proposed Loan)</t>
  </si>
  <si>
    <t>Particulars</t>
  </si>
  <si>
    <t>ALL APPLICANT'S / BUSINESS COMBINED</t>
  </si>
  <si>
    <t>S No.</t>
  </si>
  <si>
    <t>Verification type</t>
  </si>
  <si>
    <t>Web sites address</t>
  </si>
  <si>
    <t>Verified (Y/N)</t>
  </si>
  <si>
    <t>PAN number</t>
  </si>
  <si>
    <t>https://onlineservices.tin.egov-nsdl.com/etaxnew/tdsnontds.jsp</t>
  </si>
  <si>
    <t xml:space="preserve">CA membership number </t>
  </si>
  <si>
    <t>http://www.icai.org/new_post.html?post_id=1812&amp;c_id=92</t>
  </si>
  <si>
    <t>CA Firm number/name</t>
  </si>
  <si>
    <t>http://www.icai.org/new_post.html?post_id=1813&amp;c_id=93</t>
  </si>
  <si>
    <t>Voter ID card search state-wise</t>
  </si>
  <si>
    <t>http://eci.nic.in/eci_main1/Linkto_electo_search.aspx</t>
  </si>
  <si>
    <t xml:space="preserve">RBI Defaulter list </t>
  </si>
  <si>
    <t>https://suit.cibil.com</t>
  </si>
  <si>
    <t xml:space="preserve">Tax challan </t>
  </si>
  <si>
    <t>https://tin.tin.nsdl.com/oltas/servlet/QueryTaxpayerAjax</t>
  </si>
  <si>
    <t>TAN number</t>
  </si>
  <si>
    <t>https://incometaxindiaefiling.gov.in/e-Filing/Services/KnowYourTanLink.html</t>
  </si>
  <si>
    <t>Watchout Investors</t>
  </si>
  <si>
    <t>http://www.watchoutinvestors.com/default2a.asp</t>
  </si>
  <si>
    <t>Company and directors’ other company directorships details</t>
  </si>
  <si>
    <t>http://www.companywiki.in</t>
  </si>
  <si>
    <t>MCA check</t>
  </si>
  <si>
    <t>http://www.mca.gov.in/DCAPortalWeb/dca/MyMCALogin.do?method=setDefaultProperty&amp;mode=31</t>
  </si>
  <si>
    <t>Google search</t>
  </si>
  <si>
    <t>www.google.com</t>
  </si>
  <si>
    <t>PSL Declaration</t>
  </si>
  <si>
    <t>Declaration from customer confirming original value of Plant &amp; Machinery of latest FY, duly certified by Chartered Accountant.</t>
  </si>
  <si>
    <t>ROC Search</t>
  </si>
  <si>
    <t>Litigation website</t>
  </si>
  <si>
    <r>
      <t>·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Some ratings agencies that can be checked: CRISIL, Fitch ratings, CARE, ICRA, ONICRA, Brickwork ratings, SMERA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</si>
  <si>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All Audit reports are to be filed online now, we can collect confirmation receipt of same</t>
    </r>
  </si>
  <si>
    <t>Online filed VAT returns copy should have bar code on front page</t>
  </si>
  <si>
    <t>SMA check if FB / NFB limit from any financer is &gt; 5 crore</t>
  </si>
  <si>
    <t>Month</t>
  </si>
  <si>
    <t>Cost as % of sales of 2018</t>
  </si>
  <si>
    <t>Cost as % of sales of 2017</t>
  </si>
  <si>
    <t>Cost as % of sales of 2016</t>
  </si>
  <si>
    <t>Cost as % of sales of 2015</t>
  </si>
  <si>
    <t>PAN</t>
  </si>
  <si>
    <t>Verified on</t>
  </si>
  <si>
    <t>Name</t>
  </si>
  <si>
    <t>Remarks</t>
  </si>
  <si>
    <t>Name as per document</t>
  </si>
  <si>
    <t>CA Membership No.</t>
  </si>
  <si>
    <t>Name as per ICAI database</t>
  </si>
  <si>
    <t>Credit Information Report</t>
  </si>
  <si>
    <t>Applicant</t>
  </si>
  <si>
    <t>Co-Applicant 1</t>
  </si>
  <si>
    <t>Co-Applicant 2</t>
  </si>
  <si>
    <t>Co-Applicant 3</t>
  </si>
  <si>
    <t>Credit Information Company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</si>
  <si>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</si>
  <si>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</si>
  <si>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</si>
  <si>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</si>
  <si>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</si>
  <si>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Banking 1</t>
  </si>
  <si>
    <t>Name of the Account Holder:</t>
  </si>
  <si>
    <t>Banking 2</t>
  </si>
  <si>
    <t>Banking 3</t>
  </si>
  <si>
    <t>Banking 4</t>
  </si>
  <si>
    <t>Banking 5</t>
  </si>
  <si>
    <t>BANK A/c</t>
  </si>
  <si>
    <t>.</t>
  </si>
  <si>
    <t xml:space="preserve"> </t>
  </si>
  <si>
    <t>Location</t>
  </si>
  <si>
    <t>Loan Details</t>
  </si>
  <si>
    <t>Sl. No</t>
  </si>
  <si>
    <t>Namaste Credit Financial Statement</t>
  </si>
  <si>
    <t>Name:</t>
  </si>
  <si>
    <t>Amount in</t>
  </si>
  <si>
    <t>Actuals</t>
  </si>
  <si>
    <t>Profit and Loss</t>
  </si>
  <si>
    <t>Source type:</t>
  </si>
  <si>
    <t>Auditor</t>
  </si>
  <si>
    <t>Auditor's Opinion</t>
  </si>
  <si>
    <t>Auditors Report Date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</si>
  <si>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</si>
  <si>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</si>
  <si>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</si>
  <si>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</si>
  <si>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</si>
  <si>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</si>
  <si>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</si>
  <si>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</si>
  <si>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</si>
  <si>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Return/Excise Duty/Other Taxes</t>
  </si>
  <si>
    <t>Total Revenue</t>
  </si>
  <si>
    <t>Expenses:</t>
  </si>
  <si>
    <t>COGS</t>
  </si>
  <si>
    <t>Raw Materials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</si>
  <si>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</si>
  <si>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</si>
  <si>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</si>
  <si>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</si>
  <si>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</si>
  <si>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</si>
  <si>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</si>
  <si>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</si>
  <si>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</si>
  <si>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</si>
  <si>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</si>
  <si>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</si>
  <si>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</si>
  <si>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</si>
  <si>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</si>
  <si>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</si>
  <si>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</si>
  <si>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</si>
  <si>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</si>
  <si>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</si>
  <si>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</si>
  <si>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</si>
  <si>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</si>
  <si>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</si>
  <si>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</si>
  <si>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</si>
  <si>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</si>
  <si>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</si>
  <si>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</si>
  <si>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</si>
  <si>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</si>
  <si>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</si>
  <si>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Interest Charges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</si>
  <si>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</si>
  <si>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</si>
  <si>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</si>
  <si>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</si>
  <si>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</si>
  <si>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</si>
  <si>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</si>
  <si>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</si>
  <si>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 Gains/(Losses)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</si>
  <si>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</si>
  <si>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</si>
  <si>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</si>
  <si>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</si>
  <si>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</si>
  <si>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</si>
  <si>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</si>
  <si>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Minority Interest (+/-)</t>
  </si>
  <si>
    <t>Net 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</si>
  <si>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</si>
  <si>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</si>
  <si>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</si>
  <si>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</si>
  <si>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</si>
  <si>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</si>
  <si>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</si>
  <si>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</si>
  <si>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</si>
  <si>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</si>
  <si>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</si>
  <si>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</si>
  <si>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</si>
  <si>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Minority Interest</t>
  </si>
  <si>
    <t>Reserves &amp; Surplus</t>
  </si>
  <si>
    <t>Reserves: P&amp;L + General</t>
  </si>
  <si>
    <t>Share Premium</t>
  </si>
  <si>
    <t>Capital subsidy</t>
  </si>
  <si>
    <t>Intangibles / Goodwill</t>
  </si>
  <si>
    <t>Net Worth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</si>
  <si>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</si>
  <si>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</si>
  <si>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</si>
  <si>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</si>
  <si>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</si>
  <si>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</si>
  <si>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</si>
  <si>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Group Companies</t>
  </si>
  <si>
    <t>Loans from Promoters</t>
  </si>
  <si>
    <t>Loans from Relatives</t>
  </si>
  <si>
    <t>Loans from Others</t>
  </si>
  <si>
    <t>Preference Share &lt;12 Years</t>
  </si>
  <si>
    <t>Deferred Tax Liabilities (net)</t>
  </si>
  <si>
    <t>Long Term Provisions</t>
  </si>
  <si>
    <t>Employee Benefits</t>
  </si>
  <si>
    <t>Trade Payables(Long Term)</t>
  </si>
  <si>
    <t>Related Parties</t>
  </si>
  <si>
    <t>Other Non Current Liabilities</t>
  </si>
  <si>
    <t>Total Non-Current Liabilities:</t>
  </si>
  <si>
    <t>Current Liabilities:</t>
  </si>
  <si>
    <t>Short Term Borrowings:</t>
  </si>
  <si>
    <t>CC / Overdraft</t>
  </si>
  <si>
    <t>Other Short Term Loans from Banks</t>
  </si>
  <si>
    <t>Current Maturities of Long Term Borrowings</t>
  </si>
  <si>
    <t>Trade Payables</t>
  </si>
  <si>
    <t>For Purchases/Expenses</t>
  </si>
  <si>
    <t>For Capex</t>
  </si>
  <si>
    <t>Short Term Provision</t>
  </si>
  <si>
    <t>Other Current Liabilities</t>
  </si>
  <si>
    <t>Statutory Liability and Social Security</t>
  </si>
  <si>
    <t>Princ default, Interest accrued &amp; due, Stat liability o/d</t>
  </si>
  <si>
    <t>Total Current Liabilities:</t>
  </si>
  <si>
    <t>Total Equity and Liabilities</t>
  </si>
  <si>
    <t>Assets</t>
  </si>
  <si>
    <t>Non-Current Assets:</t>
  </si>
  <si>
    <t>Fixed Assets:</t>
  </si>
  <si>
    <t>Tangible Assets</t>
  </si>
  <si>
    <t>Land and Building</t>
  </si>
  <si>
    <t>Machinery and Equipment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</si>
  <si>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</si>
  <si>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</si>
  <si>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</si>
  <si>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</si>
  <si>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</si>
  <si>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</si>
  <si>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Deposits with Banks</t>
  </si>
  <si>
    <t>Subsidiary and Associate Investments</t>
  </si>
  <si>
    <t>Unquoted / Dead Investments</t>
  </si>
  <si>
    <t>Long-Term Loans and Advances:</t>
  </si>
  <si>
    <t>Share Holders/Promoters</t>
  </si>
  <si>
    <t>Group Company</t>
  </si>
  <si>
    <t>Relatives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</si>
  <si>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</si>
  <si>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</si>
  <si>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</si>
  <si>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</si>
  <si>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</si>
  <si>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</si>
  <si>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Investment</t>
  </si>
  <si>
    <t>With Lien</t>
  </si>
  <si>
    <t>Without Lien</t>
  </si>
  <si>
    <t>Inventory</t>
  </si>
  <si>
    <t>Raw Material  + Spares</t>
  </si>
  <si>
    <t>Work in process</t>
  </si>
  <si>
    <t>Finished Goods</t>
  </si>
  <si>
    <t>Obsolete and unmoving inventory</t>
  </si>
  <si>
    <t>Trade Receivables</t>
  </si>
  <si>
    <t xml:space="preserve"> &lt; 6 months</t>
  </si>
  <si>
    <t>&gt; 6 months</t>
  </si>
  <si>
    <t>Less: Provision for Bad Debts</t>
  </si>
  <si>
    <t>Cash &amp; Cash Equivalents</t>
  </si>
  <si>
    <t>Short-Term Loans and Advances:</t>
  </si>
  <si>
    <t>Total Current Assets</t>
  </si>
  <si>
    <t>Total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</si>
  <si>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</si>
  <si>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</si>
  <si>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</si>
  <si>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</si>
  <si>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</si>
  <si>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</si>
  <si>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</si>
  <si>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</si>
  <si>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</si>
  <si>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</si>
  <si>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</si>
  <si>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</si>
  <si>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</si>
  <si>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</si>
  <si>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</si>
  <si>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</si>
  <si>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</si>
  <si>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</si>
  <si>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</si>
  <si>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</si>
  <si>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</si>
  <si>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</si>
  <si>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</si>
  <si>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</si>
  <si>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</si>
  <si>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</si>
  <si>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</si>
  <si>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</si>
  <si>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</si>
  <si>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</si>
  <si>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</si>
  <si>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</si>
  <si>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</si>
  <si>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</si>
  <si>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Constitution:</t>
  </si>
  <si>
    <t>Amount In</t>
  </si>
  <si>
    <t>*Includes Bank Charges and Interest on Taxes etc</t>
  </si>
  <si>
    <t>*Includes Interest paid to relatives</t>
  </si>
  <si>
    <t>Share Application Money Pending for Allotment</t>
  </si>
  <si>
    <t>*Includes Long term liabilities and provision</t>
  </si>
  <si>
    <t>*Including other non-current assets</t>
  </si>
  <si>
    <t>*including trade payable to related party</t>
  </si>
  <si>
    <t>*Less provision for bad debts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</si>
  <si>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</si>
  <si>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</si>
  <si>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</si>
  <si>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</si>
  <si>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</si>
  <si>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</si>
  <si>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</si>
  <si>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</si>
  <si>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</si>
  <si>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</si>
  <si>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</si>
  <si>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</si>
  <si>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</si>
  <si>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</si>
  <si>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</si>
  <si>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</si>
  <si>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</si>
  <si>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</si>
  <si>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</si>
  <si>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</si>
  <si>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</si>
  <si>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Exceptional Items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</si>
  <si>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</si>
  <si>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</si>
  <si>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</si>
  <si>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</si>
  <si>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</si>
  <si>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</si>
  <si>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</si>
  <si>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</si>
  <si>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</si>
  <si>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</si>
  <si>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</si>
  <si>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</si>
  <si>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</si>
  <si>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</si>
  <si>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</si>
  <si>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</si>
  <si>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Loan from Others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</si>
  <si>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</si>
  <si>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</si>
  <si>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</si>
  <si>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</si>
  <si>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</si>
  <si>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</si>
  <si>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</si>
  <si>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Month/Dates</t>
  </si>
  <si>
    <t>ABB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</si>
  <si>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</si>
  <si>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</si>
  <si>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</si>
  <si>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</si>
  <si>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</si>
  <si>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</si>
  <si>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</si>
  <si>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</si>
  <si>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</si>
  <si>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</si>
  <si>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</si>
  <si>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</si>
  <si>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Repayment-Track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</si>
  <si>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</si>
  <si>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</si>
  <si>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</si>
  <si>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</si>
  <si>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</si>
  <si>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</si>
  <si>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</si>
  <si>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</si>
  <si>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</si>
  <si>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</si>
  <si>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</si>
  <si>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</si>
  <si>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</si>
  <si>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</si>
  <si>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</si>
  <si>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</si>
  <si>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</si>
  <si>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</si>
  <si>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</si>
  <si>
    <t>CA Firms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</si>
  <si>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</si>
  <si>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</si>
  <si>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</si>
  <si>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</si>
  <si>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</si>
  <si>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</si>
  <si>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</si>
  <si>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Consolidated Banking:</t>
  </si>
  <si>
    <t>Current Account</t>
  </si>
  <si>
    <t>Count</t>
  </si>
  <si>
    <t>Minimum Balalnce Charges</t>
  </si>
  <si>
    <t>Joint Holder Name</t>
  </si>
  <si>
    <t>Bank Name</t>
  </si>
  <si>
    <t>Account Type</t>
  </si>
  <si>
    <t>Latest month available</t>
  </si>
  <si>
    <t>Period (Month.Days)</t>
  </si>
  <si>
    <t>Latest month</t>
  </si>
  <si>
    <t>ITR Details - 1</t>
  </si>
  <si>
    <t>Latest year for which ITR is available</t>
  </si>
  <si>
    <t>AY 19-20</t>
  </si>
  <si>
    <t>For how many years does user want to enter ITR values?</t>
  </si>
  <si>
    <t>For Small Ticket Loan Against Property: Below mentioned ITR- Computation fields, Income details - Financial (P&amp;L and BS), Income Details - Ratios, Income details - Cash flow statement and Income Details - GST returns will not be visible if "ITR not available" is selected. STL cash flow &amp; income calculation would appear instead of these fields.</t>
  </si>
  <si>
    <t>Financials (P&amp;L and BS) Data</t>
  </si>
  <si>
    <t>CY ITR filed under Presumptive income</t>
  </si>
  <si>
    <t>Audited financial report available for CY</t>
  </si>
  <si>
    <t>Audited financial report available for PY</t>
  </si>
  <si>
    <t>Provisional Financials available</t>
  </si>
  <si>
    <t>No</t>
  </si>
  <si>
    <t>AY 18-19</t>
  </si>
  <si>
    <t>AY 17-18</t>
  </si>
  <si>
    <t>ITR type</t>
  </si>
  <si>
    <t>Filing date</t>
  </si>
  <si>
    <t>ITR acknowledgment no</t>
  </si>
  <si>
    <t>ITR status</t>
  </si>
  <si>
    <t>Salary Income</t>
  </si>
  <si>
    <t>Income from Salary</t>
  </si>
  <si>
    <t>Total Income from Salary</t>
  </si>
  <si>
    <t>1.a</t>
  </si>
  <si>
    <t>Name of the Employer</t>
  </si>
  <si>
    <t>1.b</t>
  </si>
  <si>
    <t xml:space="preserve">Designation </t>
  </si>
  <si>
    <t>1.c</t>
  </si>
  <si>
    <t>Salary/ Remuneration from Employer</t>
  </si>
  <si>
    <t>2.a</t>
  </si>
  <si>
    <t>2.b</t>
  </si>
  <si>
    <t>2.c</t>
  </si>
  <si>
    <t>3.a</t>
  </si>
  <si>
    <t>3.b</t>
  </si>
  <si>
    <t>3.c</t>
  </si>
  <si>
    <t>Business Income</t>
  </si>
  <si>
    <t>Income from busniess</t>
  </si>
  <si>
    <t>Total Income from Business</t>
  </si>
  <si>
    <t>Name of the business</t>
  </si>
  <si>
    <t>Shareholding</t>
  </si>
  <si>
    <t>1.d</t>
  </si>
  <si>
    <t>Income from the business</t>
  </si>
  <si>
    <t>2.d</t>
  </si>
  <si>
    <t>3.d</t>
  </si>
  <si>
    <t>Rental Income</t>
  </si>
  <si>
    <t>Income from house property</t>
  </si>
  <si>
    <t>Total Rental income</t>
  </si>
  <si>
    <t>Property Address</t>
  </si>
  <si>
    <t>Tenant Detail</t>
  </si>
  <si>
    <t>Annual Gross Rental as per ITR</t>
  </si>
  <si>
    <t>Annual Net Rental as per ITR</t>
  </si>
  <si>
    <t>1.e</t>
  </si>
  <si>
    <t>Annual Net Rental as per Banking Credit</t>
  </si>
  <si>
    <t>1.f</t>
  </si>
  <si>
    <t>Rent agreement documented</t>
  </si>
  <si>
    <t>2.e</t>
  </si>
  <si>
    <t>2.f</t>
  </si>
  <si>
    <t>3.e</t>
  </si>
  <si>
    <t>3.f</t>
  </si>
  <si>
    <t>Agriculture income</t>
  </si>
  <si>
    <t>Total Agriculture income</t>
  </si>
  <si>
    <t>Other income</t>
  </si>
  <si>
    <t>Any Other Income</t>
  </si>
  <si>
    <t>Commission (Other than LIC)</t>
  </si>
  <si>
    <t>LIC commission (New Business)</t>
  </si>
  <si>
    <t>LIC commission (renewal Business)</t>
  </si>
  <si>
    <t>Others - Dividend, interest etc</t>
  </si>
  <si>
    <t>Profit on sale of asset</t>
  </si>
  <si>
    <t>Gift received</t>
  </si>
  <si>
    <t>Tax</t>
  </si>
  <si>
    <t>Total Tax Liability as per the ITR</t>
  </si>
  <si>
    <t>TDS</t>
  </si>
  <si>
    <t>ITR Details - 2</t>
  </si>
  <si>
    <t>ITR Details - 3</t>
  </si>
  <si>
    <t>ITR Details - 4</t>
  </si>
  <si>
    <t>ITR Details - 5</t>
  </si>
  <si>
    <t>Banking 6</t>
  </si>
  <si>
    <t>Banking 7</t>
  </si>
  <si>
    <t>Banking 8</t>
  </si>
  <si>
    <t>Banking 9</t>
  </si>
  <si>
    <t>Banking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</si>
</sst>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#,##0.00\ ;&quot; (&quot;#,##0.00\);&quot; -&quot;#\ ;@\ "/>
    <numFmt numFmtId="167" formatCode="0.0"/>
    <numFmt numFmtId="168" formatCode="[$-409]mmm\-yy;@"/>
    <numFmt numFmtId="169" formatCode="[$-409]d\-mmm\-yy;@"/>
    <numFmt numFmtId="170" formatCode="General;General;\-"/>
    <numFmt numFmtId="171" formatCode="_-* dd/mm/yyyy\ hh:mm;\-*dd/mm/yyyy\ hh:mm;\-"/>
    <numFmt numFmtId="172" formatCode="_(* #,##0_);_(* \(#,##0\);_(* \-??_);_(@_)"/>
    <numFmt numFmtId="173" formatCode="[$-409]mmmm/yy;@"/>
    <numFmt numFmtId="174" formatCode="[$-409]d/mmm/yyyy;@"/>
    <numFmt numFmtId="175" formatCode="_-* #,##0.00_-;_-* #,##0.00\-;_-* &quot;-&quot;??_-;_-@_-"/>
    <numFmt numFmtId="176" formatCode="_-* #,##0.00_-;\-* #,##0.00_-;_-* &quot;-&quot;??_-;_-@_-"/>
    <numFmt numFmtId="177" formatCode="dd\.mm\.yyyy"/>
    <numFmt numFmtId="178" formatCode="&quot;In&quot;&quot; &quot;\ yyyy"/>
    <numFmt numFmtId="179" formatCode="_ * #,##0_ ;_ * \-#,##0_ ;_ * &quot;-&quot;??_ ;_ @_ "/>
    <numFmt numFmtId="180" formatCode="dd/mmm/yyyy"/>
    <numFmt numFmtId="181" formatCode="mmmm/yyyy"/>
    <numFmt numFmtId="182" formatCode="0;;;@"/>
    <numFmt numFmtId="183" formatCode="mm/yy"/>
  </numFmts>
  <fonts count="75">
    <font>
      <sz val="11"/>
      <name val="Zurich B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sz val="8"/>
      <name val="Zurich BT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u/>
      <sz val="11"/>
      <color theme="10"/>
      <name val="Zurich BT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sz val="10"/>
      <name val="MS Sans Serif"/>
      <family val="2"/>
    </font>
    <font>
      <sz val="11"/>
      <name val="Cambria"/>
      <family val="1"/>
      <scheme val="major"/>
    </font>
    <font>
      <sz val="9"/>
      <color theme="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sz val="8"/>
      <name val="Aharoni"/>
      <charset val="177"/>
    </font>
    <font>
      <b/>
      <sz val="8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9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Zurich BT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rgb="FFFFFF00"/>
        <bgColor indexed="22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9" tint="0.39997558519241921"/>
        <bgColor indexed="22"/>
      </patternFill>
    </fill>
    <fill>
      <patternFill patternType="solid">
        <fgColor theme="0" tint="-0.34998626667073579"/>
        <bgColor indexed="31"/>
      </patternFill>
    </fill>
    <fill>
      <patternFill patternType="solid">
        <fgColor rgb="FFFFFF00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  <fill>
      <patternFill patternType="darkGray">
        <fgColor rgb="FFC2C0BE"/>
        <bgColor rgb="FFBFC0BE"/>
      </patternFill>
    </fill>
    <fill>
      <patternFill patternType="solid">
        <fgColor rgb="FFC6D9F1"/>
        <bgColor rgb="FFD9E1F2"/>
      </patternFill>
    </fill>
    <fill>
      <patternFill patternType="solid">
        <fgColor rgb="FFDCE6F2"/>
        <bgColor rgb="FFD9E1F2"/>
      </patternFill>
    </fill>
    <fill>
      <patternFill patternType="solid">
        <fgColor rgb="FFFFFFFF"/>
        <bgColor rgb="FFF2F2F2"/>
      </patternFill>
    </fill>
  </fills>
  <borders count="1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 style="thin">
        <color theme="2" tint="-9.9948118533890809E-2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auto="1"/>
      </bottom>
      <diagonal/>
    </border>
    <border>
      <left style="thin">
        <color theme="2" tint="-9.9978637043366805E-2"/>
      </left>
      <right/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0"/>
      </top>
      <bottom style="thin">
        <color theme="0"/>
      </bottom>
      <diagonal/>
    </border>
    <border>
      <left/>
      <right style="thin">
        <color theme="2" tint="-9.9978637043366805E-2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8" fillId="0" borderId="0" applyNumberFormat="0" applyFill="0" applyBorder="0" applyAlignment="0" applyProtection="0"/>
    <xf numFmtId="0" fontId="8" fillId="0" borderId="0"/>
    <xf numFmtId="166" fontId="9" fillId="0" borderId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0" fontId="7" fillId="0" borderId="0"/>
    <xf numFmtId="0" fontId="30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44" fillId="0" borderId="0"/>
    <xf numFmtId="17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54" fillId="0" borderId="0" applyNumberFormat="0" applyBorder="0" applyProtection="0">
      <alignment vertical="top" wrapText="1"/>
    </xf>
    <xf numFmtId="0" fontId="8" fillId="0" borderId="0"/>
    <xf numFmtId="0" fontId="8" fillId="0" borderId="0"/>
    <xf numFmtId="0" fontId="2" fillId="0" borderId="0"/>
    <xf numFmtId="0" fontId="1" fillId="0" borderId="0"/>
    <xf numFmtId="0" fontId="44" fillId="0" borderId="0"/>
    <xf numFmtId="0" fontId="1" fillId="0" borderId="0"/>
  </cellStyleXfs>
  <cellXfs count="1000">
    <xf numFmtId="0" fontId="0" fillId="0" borderId="0" xfId="0"/>
    <xf numFmtId="0" fontId="20" fillId="0" borderId="0" xfId="0" applyFont="1"/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2" fontId="20" fillId="0" borderId="1" xfId="3" applyNumberFormat="1" applyFont="1" applyFill="1" applyBorder="1" applyAlignment="1" applyProtection="1">
      <alignment vertical="top" wrapText="1"/>
    </xf>
    <xf numFmtId="2" fontId="20" fillId="0" borderId="1" xfId="3" applyNumberFormat="1" applyFont="1" applyFill="1" applyBorder="1" applyAlignment="1" applyProtection="1">
      <alignment horizontal="right" vertical="top" wrapText="1"/>
    </xf>
    <xf numFmtId="2" fontId="20" fillId="0" borderId="1" xfId="3" applyNumberFormat="1" applyFont="1" applyFill="1" applyBorder="1" applyAlignment="1" applyProtection="1">
      <alignment horizontal="center" vertical="top" wrapText="1"/>
    </xf>
    <xf numFmtId="2" fontId="23" fillId="2" borderId="1" xfId="3" applyNumberFormat="1" applyFont="1" applyFill="1" applyBorder="1" applyAlignment="1" applyProtection="1">
      <alignment vertical="top" wrapText="1"/>
    </xf>
    <xf numFmtId="2" fontId="22" fillId="2" borderId="1" xfId="3" applyNumberFormat="1" applyFont="1" applyFill="1" applyBorder="1" applyAlignment="1" applyProtection="1">
      <alignment vertical="top" wrapText="1"/>
    </xf>
    <xf numFmtId="2" fontId="20" fillId="2" borderId="1" xfId="3" applyNumberFormat="1" applyFont="1" applyFill="1" applyBorder="1" applyAlignment="1" applyProtection="1">
      <alignment vertical="top" wrapText="1"/>
    </xf>
    <xf numFmtId="2" fontId="23" fillId="4" borderId="1" xfId="3" applyNumberFormat="1" applyFont="1" applyFill="1" applyBorder="1" applyAlignment="1" applyProtection="1">
      <alignment vertical="top" wrapText="1"/>
    </xf>
    <xf numFmtId="2" fontId="20" fillId="3" borderId="1" xfId="0" applyNumberFormat="1" applyFont="1" applyFill="1" applyBorder="1" applyAlignment="1">
      <alignment horizontal="center" vertical="top" wrapText="1"/>
    </xf>
    <xf numFmtId="2" fontId="20" fillId="3" borderId="1" xfId="3" applyNumberFormat="1" applyFont="1" applyFill="1" applyBorder="1" applyAlignment="1" applyProtection="1">
      <alignment horizontal="center" vertical="top" wrapText="1"/>
    </xf>
    <xf numFmtId="2" fontId="23" fillId="0" borderId="1" xfId="3" applyNumberFormat="1" applyFont="1" applyFill="1" applyBorder="1" applyAlignment="1" applyProtection="1">
      <alignment vertical="top" wrapText="1"/>
    </xf>
    <xf numFmtId="2" fontId="20" fillId="5" borderId="1" xfId="3" applyNumberFormat="1" applyFont="1" applyFill="1" applyBorder="1" applyAlignment="1" applyProtection="1">
      <alignment vertical="top" wrapText="1"/>
    </xf>
    <xf numFmtId="2" fontId="20" fillId="5" borderId="1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vertical="top" wrapText="1"/>
    </xf>
    <xf numFmtId="2" fontId="23" fillId="4" borderId="1" xfId="0" applyNumberFormat="1" applyFont="1" applyFill="1" applyBorder="1" applyAlignment="1">
      <alignment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right"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right" vertical="top" wrapText="1"/>
    </xf>
    <xf numFmtId="2" fontId="23" fillId="0" borderId="1" xfId="0" applyNumberFormat="1" applyFont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3" fillId="6" borderId="1" xfId="0" applyFont="1" applyFill="1" applyBorder="1" applyAlignment="1">
      <alignment horizontal="center" vertical="top" wrapText="1"/>
    </xf>
    <xf numFmtId="0" fontId="23" fillId="11" borderId="1" xfId="0" applyFont="1" applyFill="1" applyBorder="1" applyAlignment="1">
      <alignment horizontal="center" vertical="top" wrapText="1"/>
    </xf>
    <xf numFmtId="0" fontId="23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vertical="center" wrapText="1"/>
    </xf>
    <xf numFmtId="2" fontId="20" fillId="0" borderId="1" xfId="0" applyNumberFormat="1" applyFont="1" applyBorder="1" applyAlignment="1">
      <alignment horizontal="right" vertical="center" wrapText="1"/>
    </xf>
    <xf numFmtId="2" fontId="20" fillId="6" borderId="1" xfId="3" applyNumberFormat="1" applyFont="1" applyFill="1" applyBorder="1" applyAlignment="1" applyProtection="1">
      <alignment horizontal="right" vertical="center" wrapText="1"/>
    </xf>
    <xf numFmtId="2" fontId="20" fillId="6" borderId="1" xfId="0" applyNumberFormat="1" applyFont="1" applyFill="1" applyBorder="1" applyAlignment="1">
      <alignment horizontal="right" vertical="center" wrapText="1"/>
    </xf>
    <xf numFmtId="168" fontId="23" fillId="8" borderId="1" xfId="10" applyNumberFormat="1" applyFont="1" applyFill="1" applyBorder="1" applyAlignment="1">
      <alignment horizontal="left" vertical="center"/>
    </xf>
    <xf numFmtId="168" fontId="23" fillId="8" borderId="1" xfId="10" applyNumberFormat="1" applyFont="1" applyFill="1" applyBorder="1" applyAlignment="1">
      <alignment vertical="center"/>
    </xf>
    <xf numFmtId="0" fontId="25" fillId="10" borderId="1" xfId="0" applyFont="1" applyFill="1" applyBorder="1" applyAlignment="1">
      <alignment horizontal="center"/>
    </xf>
    <xf numFmtId="0" fontId="20" fillId="0" borderId="1" xfId="0" applyFont="1" applyBorder="1"/>
    <xf numFmtId="0" fontId="23" fillId="10" borderId="1" xfId="0" applyFont="1" applyFill="1" applyBorder="1"/>
    <xf numFmtId="2" fontId="20" fillId="12" borderId="1" xfId="3" applyNumberFormat="1" applyFont="1" applyFill="1" applyBorder="1" applyAlignment="1" applyProtection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right" vertical="top" wrapText="1"/>
    </xf>
    <xf numFmtId="2" fontId="20" fillId="13" borderId="1" xfId="0" applyNumberFormat="1" applyFont="1" applyFill="1" applyBorder="1" applyAlignment="1">
      <alignment horizontal="right" vertical="top" wrapText="1"/>
    </xf>
    <xf numFmtId="0" fontId="20" fillId="13" borderId="1" xfId="0" applyFont="1" applyFill="1" applyBorder="1" applyAlignment="1">
      <alignment vertical="top" wrapText="1"/>
    </xf>
    <xf numFmtId="0" fontId="20" fillId="13" borderId="1" xfId="0" applyFont="1" applyFill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top" wrapText="1"/>
    </xf>
    <xf numFmtId="0" fontId="23" fillId="6" borderId="5" xfId="0" applyFont="1" applyFill="1" applyBorder="1" applyAlignment="1">
      <alignment horizontal="center" vertical="top" wrapText="1"/>
    </xf>
    <xf numFmtId="2" fontId="21" fillId="11" borderId="6" xfId="0" applyNumberFormat="1" applyFont="1" applyFill="1" applyBorder="1" applyAlignment="1">
      <alignment horizontal="left" vertical="top" wrapText="1"/>
    </xf>
    <xf numFmtId="0" fontId="23" fillId="11" borderId="5" xfId="0" applyFont="1" applyFill="1" applyBorder="1" applyAlignment="1">
      <alignment horizontal="center" vertical="top" wrapText="1"/>
    </xf>
    <xf numFmtId="2" fontId="20" fillId="0" borderId="6" xfId="0" applyNumberFormat="1" applyFont="1" applyBorder="1" applyAlignment="1">
      <alignment vertical="top" wrapText="1"/>
    </xf>
    <xf numFmtId="2" fontId="20" fillId="0" borderId="5" xfId="3" applyNumberFormat="1" applyFont="1" applyFill="1" applyBorder="1" applyAlignment="1" applyProtection="1">
      <alignment horizontal="center" vertical="top" wrapText="1"/>
    </xf>
    <xf numFmtId="2" fontId="20" fillId="0" borderId="6" xfId="0" applyNumberFormat="1" applyFont="1" applyBorder="1" applyAlignment="1">
      <alignment horizontal="left" vertical="top" wrapText="1"/>
    </xf>
    <xf numFmtId="2" fontId="23" fillId="2" borderId="6" xfId="0" applyNumberFormat="1" applyFont="1" applyFill="1" applyBorder="1" applyAlignment="1">
      <alignment vertical="top" wrapText="1"/>
    </xf>
    <xf numFmtId="2" fontId="20" fillId="0" borderId="6" xfId="0" applyNumberFormat="1" applyFont="1" applyFill="1" applyBorder="1" applyAlignment="1">
      <alignment vertical="top" wrapText="1"/>
    </xf>
    <xf numFmtId="2" fontId="20" fillId="0" borderId="5" xfId="3" applyNumberFormat="1" applyFont="1" applyFill="1" applyBorder="1" applyAlignment="1" applyProtection="1">
      <alignment horizontal="right" vertical="top" wrapText="1"/>
    </xf>
    <xf numFmtId="2" fontId="20" fillId="13" borderId="6" xfId="0" applyNumberFormat="1" applyFont="1" applyFill="1" applyBorder="1" applyAlignment="1">
      <alignment vertical="top" wrapText="1"/>
    </xf>
    <xf numFmtId="2" fontId="22" fillId="2" borderId="6" xfId="0" applyNumberFormat="1" applyFont="1" applyFill="1" applyBorder="1" applyAlignment="1">
      <alignment vertical="top" wrapText="1"/>
    </xf>
    <xf numFmtId="2" fontId="20" fillId="3" borderId="6" xfId="0" applyNumberFormat="1" applyFont="1" applyFill="1" applyBorder="1" applyAlignment="1">
      <alignment vertical="top" wrapText="1"/>
    </xf>
    <xf numFmtId="2" fontId="20" fillId="3" borderId="5" xfId="3" applyNumberFormat="1" applyFont="1" applyFill="1" applyBorder="1" applyAlignment="1" applyProtection="1">
      <alignment horizontal="center" vertical="top" wrapText="1"/>
    </xf>
    <xf numFmtId="0" fontId="23" fillId="6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vertical="top" wrapText="1"/>
    </xf>
    <xf numFmtId="2" fontId="20" fillId="0" borderId="5" xfId="3" applyNumberFormat="1" applyFont="1" applyFill="1" applyBorder="1" applyAlignment="1" applyProtection="1">
      <alignment vertical="top" wrapText="1"/>
    </xf>
    <xf numFmtId="0" fontId="20" fillId="14" borderId="6" xfId="0" applyFont="1" applyFill="1" applyBorder="1" applyAlignment="1">
      <alignment vertical="top" wrapText="1"/>
    </xf>
    <xf numFmtId="0" fontId="20" fillId="0" borderId="6" xfId="0" applyFont="1" applyBorder="1" applyAlignment="1">
      <alignment horizontal="left" vertical="top" wrapText="1"/>
    </xf>
    <xf numFmtId="0" fontId="20" fillId="12" borderId="6" xfId="0" applyFont="1" applyFill="1" applyBorder="1" applyAlignment="1">
      <alignment vertical="top" wrapText="1"/>
    </xf>
    <xf numFmtId="0" fontId="20" fillId="2" borderId="6" xfId="0" applyFont="1" applyFill="1" applyBorder="1" applyAlignment="1">
      <alignment vertical="top" wrapText="1"/>
    </xf>
    <xf numFmtId="0" fontId="23" fillId="4" borderId="6" xfId="0" applyFont="1" applyFill="1" applyBorder="1" applyAlignment="1">
      <alignment vertical="top" wrapText="1"/>
    </xf>
    <xf numFmtId="2" fontId="23" fillId="0" borderId="5" xfId="3" applyNumberFormat="1" applyFont="1" applyFill="1" applyBorder="1" applyAlignment="1" applyProtection="1">
      <alignment vertical="top" wrapText="1"/>
    </xf>
    <xf numFmtId="0" fontId="20" fillId="2" borderId="6" xfId="0" applyFont="1" applyFill="1" applyBorder="1" applyAlignment="1">
      <alignment horizontal="left" vertical="top" wrapText="1"/>
    </xf>
    <xf numFmtId="0" fontId="23" fillId="5" borderId="6" xfId="0" applyFont="1" applyFill="1" applyBorder="1" applyAlignment="1">
      <alignment horizontal="left" vertical="top" wrapText="1"/>
    </xf>
    <xf numFmtId="0" fontId="20" fillId="5" borderId="6" xfId="0" applyFont="1" applyFill="1" applyBorder="1" applyAlignment="1">
      <alignment horizontal="left" vertical="top" wrapText="1"/>
    </xf>
    <xf numFmtId="0" fontId="20" fillId="5" borderId="6" xfId="0" applyFont="1" applyFill="1" applyBorder="1" applyAlignment="1">
      <alignment vertical="top" wrapText="1"/>
    </xf>
    <xf numFmtId="0" fontId="20" fillId="0" borderId="5" xfId="0" applyFont="1" applyBorder="1" applyAlignment="1">
      <alignment horizontal="center" vertical="top" wrapText="1"/>
    </xf>
    <xf numFmtId="2" fontId="20" fillId="0" borderId="5" xfId="0" applyNumberFormat="1" applyFont="1" applyBorder="1" applyAlignment="1">
      <alignment horizontal="right" vertical="top" wrapText="1"/>
    </xf>
    <xf numFmtId="0" fontId="19" fillId="13" borderId="6" xfId="0" applyFont="1" applyFill="1" applyBorder="1" applyAlignment="1">
      <alignment vertical="top" wrapText="1"/>
    </xf>
    <xf numFmtId="2" fontId="20" fillId="13" borderId="5" xfId="0" applyNumberFormat="1" applyFont="1" applyFill="1" applyBorder="1" applyAlignment="1">
      <alignment horizontal="right" vertical="top" wrapText="1"/>
    </xf>
    <xf numFmtId="0" fontId="20" fillId="13" borderId="5" xfId="0" applyFont="1" applyFill="1" applyBorder="1" applyAlignment="1">
      <alignment horizontal="right"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5" xfId="0" applyFont="1" applyBorder="1" applyAlignment="1">
      <alignment horizontal="right" vertical="top" wrapText="1"/>
    </xf>
    <xf numFmtId="0" fontId="23" fillId="0" borderId="6" xfId="0" applyFont="1" applyBorder="1" applyAlignment="1">
      <alignment vertical="top" wrapText="1"/>
    </xf>
    <xf numFmtId="0" fontId="23" fillId="0" borderId="5" xfId="0" applyFont="1" applyBorder="1" applyAlignment="1">
      <alignment horizontal="right" vertical="top" wrapText="1"/>
    </xf>
    <xf numFmtId="0" fontId="20" fillId="0" borderId="7" xfId="0" applyFont="1" applyBorder="1" applyAlignment="1">
      <alignment vertical="top" wrapText="1"/>
    </xf>
    <xf numFmtId="2" fontId="20" fillId="0" borderId="8" xfId="0" applyNumberFormat="1" applyFont="1" applyBorder="1" applyAlignment="1">
      <alignment horizontal="right" vertical="top" wrapText="1"/>
    </xf>
    <xf numFmtId="0" fontId="20" fillId="0" borderId="8" xfId="0" applyFont="1" applyBorder="1" applyAlignment="1">
      <alignment vertical="top" wrapText="1"/>
    </xf>
    <xf numFmtId="0" fontId="20" fillId="0" borderId="8" xfId="0" applyFont="1" applyBorder="1" applyAlignment="1">
      <alignment horizontal="right" vertical="top" wrapText="1"/>
    </xf>
    <xf numFmtId="0" fontId="20" fillId="0" borderId="9" xfId="0" applyFont="1" applyBorder="1" applyAlignment="1">
      <alignment horizontal="right" vertical="top" wrapText="1"/>
    </xf>
    <xf numFmtId="2" fontId="23" fillId="0" borderId="6" xfId="0" applyNumberFormat="1" applyFont="1" applyFill="1" applyBorder="1" applyAlignment="1">
      <alignment vertical="top" wrapText="1"/>
    </xf>
    <xf numFmtId="2" fontId="23" fillId="0" borderId="1" xfId="3" applyNumberFormat="1" applyFont="1" applyFill="1" applyBorder="1" applyAlignment="1" applyProtection="1">
      <alignment horizontal="center" vertical="top" wrapText="1"/>
    </xf>
    <xf numFmtId="2" fontId="23" fillId="12" borderId="6" xfId="0" applyNumberFormat="1" applyFont="1" applyFill="1" applyBorder="1" applyAlignment="1">
      <alignment vertical="top" wrapText="1"/>
    </xf>
    <xf numFmtId="2" fontId="22" fillId="16" borderId="6" xfId="0" applyNumberFormat="1" applyFont="1" applyFill="1" applyBorder="1" applyAlignment="1">
      <alignment vertical="top" wrapText="1"/>
    </xf>
    <xf numFmtId="2" fontId="22" fillId="16" borderId="1" xfId="3" applyNumberFormat="1" applyFont="1" applyFill="1" applyBorder="1" applyAlignment="1" applyProtection="1">
      <alignment vertical="top" wrapText="1"/>
    </xf>
    <xf numFmtId="2" fontId="21" fillId="16" borderId="6" xfId="0" applyNumberFormat="1" applyFont="1" applyFill="1" applyBorder="1" applyAlignment="1">
      <alignment vertical="top" wrapText="1"/>
    </xf>
    <xf numFmtId="2" fontId="27" fillId="17" borderId="6" xfId="0" applyNumberFormat="1" applyFont="1" applyFill="1" applyBorder="1" applyAlignment="1">
      <alignment vertical="top" wrapText="1"/>
    </xf>
    <xf numFmtId="2" fontId="28" fillId="15" borderId="6" xfId="0" applyNumberFormat="1" applyFont="1" applyFill="1" applyBorder="1" applyAlignment="1">
      <alignment vertical="top" wrapText="1"/>
    </xf>
    <xf numFmtId="2" fontId="28" fillId="0" borderId="1" xfId="3" applyNumberFormat="1" applyFont="1" applyFill="1" applyBorder="1" applyAlignment="1" applyProtection="1">
      <alignment horizontal="right" vertical="top" wrapText="1"/>
    </xf>
    <xf numFmtId="2" fontId="28" fillId="0" borderId="5" xfId="3" applyNumberFormat="1" applyFont="1" applyFill="1" applyBorder="1" applyAlignment="1" applyProtection="1">
      <alignment horizontal="right" vertical="top" wrapText="1"/>
    </xf>
    <xf numFmtId="2" fontId="28" fillId="17" borderId="6" xfId="0" applyNumberFormat="1" applyFont="1" applyFill="1" applyBorder="1" applyAlignment="1">
      <alignment vertical="top" wrapText="1"/>
    </xf>
    <xf numFmtId="0" fontId="20" fillId="0" borderId="6" xfId="0" applyFont="1" applyFill="1" applyBorder="1" applyAlignment="1">
      <alignment horizontal="left" vertical="top" wrapText="1"/>
    </xf>
    <xf numFmtId="0" fontId="28" fillId="15" borderId="6" xfId="0" applyFont="1" applyFill="1" applyBorder="1" applyAlignment="1">
      <alignment vertical="top" wrapText="1"/>
    </xf>
    <xf numFmtId="0" fontId="20" fillId="12" borderId="6" xfId="0" applyFont="1" applyFill="1" applyBorder="1" applyAlignment="1">
      <alignment horizontal="left" vertical="top" wrapText="1"/>
    </xf>
    <xf numFmtId="2" fontId="22" fillId="0" borderId="1" xfId="3" applyNumberFormat="1" applyFont="1" applyFill="1" applyBorder="1" applyAlignment="1" applyProtection="1">
      <alignment vertical="top" wrapText="1"/>
    </xf>
    <xf numFmtId="0" fontId="20" fillId="0" borderId="6" xfId="13" applyFont="1" applyFill="1" applyBorder="1" applyAlignment="1">
      <alignment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2" fontId="20" fillId="16" borderId="6" xfId="0" applyNumberFormat="1" applyFont="1" applyFill="1" applyBorder="1" applyAlignment="1">
      <alignment vertical="top" wrapText="1"/>
    </xf>
    <xf numFmtId="2" fontId="20" fillId="16" borderId="1" xfId="3" applyNumberFormat="1" applyFont="1" applyFill="1" applyBorder="1" applyAlignment="1" applyProtection="1">
      <alignment vertical="top" wrapText="1"/>
    </xf>
    <xf numFmtId="2" fontId="23" fillId="18" borderId="1" xfId="3" applyNumberFormat="1" applyFont="1" applyFill="1" applyBorder="1" applyAlignment="1" applyProtection="1">
      <alignment vertical="top" wrapText="1"/>
    </xf>
    <xf numFmtId="2" fontId="23" fillId="18" borderId="6" xfId="0" applyNumberFormat="1" applyFont="1" applyFill="1" applyBorder="1" applyAlignment="1">
      <alignment horizontal="left" vertical="top" wrapText="1"/>
    </xf>
    <xf numFmtId="2" fontId="20" fillId="16" borderId="1" xfId="3" applyNumberFormat="1" applyFont="1" applyFill="1" applyBorder="1" applyAlignment="1" applyProtection="1">
      <alignment horizontal="right" vertical="top" wrapText="1"/>
    </xf>
    <xf numFmtId="2" fontId="28" fillId="12" borderId="1" xfId="3" applyNumberFormat="1" applyFont="1" applyFill="1" applyBorder="1" applyAlignment="1" applyProtection="1">
      <alignment vertical="top" wrapText="1"/>
    </xf>
    <xf numFmtId="2" fontId="23" fillId="16" borderId="6" xfId="0" applyNumberFormat="1" applyFont="1" applyFill="1" applyBorder="1" applyAlignment="1">
      <alignment vertical="top" wrapText="1"/>
    </xf>
    <xf numFmtId="2" fontId="23" fillId="16" borderId="1" xfId="0" applyNumberFormat="1" applyFont="1" applyFill="1" applyBorder="1" applyAlignment="1">
      <alignment horizontal="right" vertical="top" wrapText="1"/>
    </xf>
    <xf numFmtId="0" fontId="23" fillId="16" borderId="6" xfId="0" applyFont="1" applyFill="1" applyBorder="1" applyAlignment="1">
      <alignment vertical="top" wrapText="1"/>
    </xf>
    <xf numFmtId="2" fontId="23" fillId="16" borderId="1" xfId="3" applyNumberFormat="1" applyFont="1" applyFill="1" applyBorder="1" applyAlignment="1" applyProtection="1">
      <alignment vertical="top" wrapText="1"/>
    </xf>
    <xf numFmtId="0" fontId="22" fillId="16" borderId="6" xfId="0" applyFont="1" applyFill="1" applyBorder="1" applyAlignment="1">
      <alignment vertical="top" wrapText="1"/>
    </xf>
    <xf numFmtId="0" fontId="20" fillId="0" borderId="6" xfId="13" applyFont="1" applyFill="1" applyBorder="1" applyAlignment="1">
      <alignment horizontal="left" wrapText="1"/>
    </xf>
    <xf numFmtId="0" fontId="23" fillId="19" borderId="1" xfId="0" applyFont="1" applyFill="1" applyBorder="1" applyAlignment="1">
      <alignment horizontal="center" vertical="top" wrapText="1"/>
    </xf>
    <xf numFmtId="2" fontId="20" fillId="12" borderId="6" xfId="0" applyNumberFormat="1" applyFont="1" applyFill="1" applyBorder="1" applyAlignment="1">
      <alignment vertical="top" wrapText="1"/>
    </xf>
    <xf numFmtId="2" fontId="22" fillId="20" borderId="6" xfId="0" applyNumberFormat="1" applyFont="1" applyFill="1" applyBorder="1" applyAlignment="1">
      <alignment vertical="top" wrapText="1"/>
    </xf>
    <xf numFmtId="2" fontId="20" fillId="15" borderId="6" xfId="0" applyNumberFormat="1" applyFont="1" applyFill="1" applyBorder="1" applyAlignment="1">
      <alignment vertical="top" wrapText="1"/>
    </xf>
    <xf numFmtId="168" fontId="23" fillId="8" borderId="10" xfId="10" applyNumberFormat="1" applyFont="1" applyFill="1" applyBorder="1" applyAlignment="1">
      <alignment vertical="center"/>
    </xf>
    <xf numFmtId="2" fontId="23" fillId="12" borderId="1" xfId="3" applyNumberFormat="1" applyFont="1" applyFill="1" applyBorder="1" applyAlignment="1" applyProtection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vertical="top" wrapText="1"/>
    </xf>
    <xf numFmtId="164" fontId="20" fillId="0" borderId="15" xfId="0" applyNumberFormat="1" applyFont="1" applyBorder="1" applyAlignment="1">
      <alignment horizontal="center" vertical="top" wrapText="1"/>
    </xf>
    <xf numFmtId="0" fontId="20" fillId="0" borderId="15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2" fontId="20" fillId="0" borderId="15" xfId="0" applyNumberFormat="1" applyFont="1" applyBorder="1" applyAlignment="1">
      <alignment horizontal="center" vertical="top" wrapText="1"/>
    </xf>
    <xf numFmtId="167" fontId="20" fillId="0" borderId="4" xfId="0" applyNumberFormat="1" applyFont="1" applyBorder="1" applyAlignment="1">
      <alignment horizontal="center" vertical="top" wrapText="1"/>
    </xf>
    <xf numFmtId="167" fontId="20" fillId="0" borderId="1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 wrapText="1"/>
    </xf>
    <xf numFmtId="0" fontId="23" fillId="0" borderId="4" xfId="0" applyFont="1" applyBorder="1" applyAlignment="1">
      <alignment vertical="top" wrapText="1"/>
    </xf>
    <xf numFmtId="0" fontId="19" fillId="15" borderId="6" xfId="0" applyFont="1" applyFill="1" applyBorder="1" applyAlignment="1">
      <alignment vertical="top" wrapText="1"/>
    </xf>
    <xf numFmtId="2" fontId="20" fillId="15" borderId="1" xfId="0" applyNumberFormat="1" applyFont="1" applyFill="1" applyBorder="1" applyAlignment="1">
      <alignment horizontal="right" vertical="top" wrapText="1"/>
    </xf>
    <xf numFmtId="0" fontId="23" fillId="0" borderId="0" xfId="0" applyFont="1"/>
    <xf numFmtId="0" fontId="15" fillId="0" borderId="20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13" fillId="0" borderId="23" xfId="0" applyFont="1" applyBorder="1" applyAlignment="1">
      <alignment vertical="top" wrapText="1"/>
    </xf>
    <xf numFmtId="0" fontId="18" fillId="0" borderId="23" xfId="8" applyBorder="1" applyAlignment="1" applyProtection="1">
      <alignment vertical="top" wrapText="1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indent="4"/>
    </xf>
    <xf numFmtId="2" fontId="23" fillId="0" borderId="5" xfId="3" applyNumberFormat="1" applyFont="1" applyFill="1" applyBorder="1" applyAlignment="1" applyProtection="1">
      <alignment horizontal="center" vertical="top" wrapText="1"/>
    </xf>
    <xf numFmtId="0" fontId="20" fillId="0" borderId="24" xfId="0" applyFont="1" applyBorder="1" applyAlignment="1">
      <alignment vertical="top" wrapText="1"/>
    </xf>
    <xf numFmtId="0" fontId="20" fillId="0" borderId="25" xfId="0" applyFont="1" applyBorder="1" applyAlignment="1">
      <alignment horizontal="center" vertical="top" wrapText="1"/>
    </xf>
    <xf numFmtId="0" fontId="23" fillId="0" borderId="26" xfId="0" applyFont="1" applyBorder="1" applyAlignment="1">
      <alignment vertical="top" wrapText="1"/>
    </xf>
    <xf numFmtId="0" fontId="20" fillId="0" borderId="27" xfId="0" applyFont="1" applyBorder="1" applyAlignment="1">
      <alignment horizontal="center" vertical="top" wrapText="1"/>
    </xf>
    <xf numFmtId="0" fontId="23" fillId="0" borderId="7" xfId="0" applyFont="1" applyBorder="1" applyAlignment="1">
      <alignment vertical="top" wrapText="1"/>
    </xf>
    <xf numFmtId="167" fontId="20" fillId="0" borderId="8" xfId="0" applyNumberFormat="1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7" fillId="0" borderId="0" xfId="27"/>
    <xf numFmtId="0" fontId="20" fillId="13" borderId="0" xfId="27" applyFont="1" applyFill="1"/>
    <xf numFmtId="0" fontId="20" fillId="0" borderId="0" xfId="27" applyFont="1"/>
    <xf numFmtId="49" fontId="20" fillId="0" borderId="0" xfId="10" applyNumberFormat="1" applyFont="1" applyAlignment="1">
      <alignment horizontal="center" vertical="center"/>
    </xf>
    <xf numFmtId="49" fontId="26" fillId="9" borderId="1" xfId="10" applyNumberFormat="1" applyFont="1" applyFill="1" applyBorder="1" applyAlignment="1">
      <alignment horizontal="center" vertical="center" wrapText="1"/>
    </xf>
    <xf numFmtId="17" fontId="20" fillId="0" borderId="1" xfId="9" quotePrefix="1" applyNumberFormat="1" applyFont="1" applyBorder="1" applyAlignment="1">
      <alignment horizontal="center" vertical="center"/>
    </xf>
    <xf numFmtId="1" fontId="20" fillId="0" borderId="1" xfId="10" applyNumberFormat="1" applyFont="1" applyFill="1" applyBorder="1" applyAlignment="1">
      <alignment horizontal="center" vertical="center" wrapText="1"/>
    </xf>
    <xf numFmtId="168" fontId="20" fillId="0" borderId="0" xfId="10" applyNumberFormat="1" applyFont="1" applyAlignment="1">
      <alignment horizontal="center" vertical="center"/>
    </xf>
    <xf numFmtId="0" fontId="8" fillId="0" borderId="0" xfId="15"/>
    <xf numFmtId="0" fontId="8" fillId="13" borderId="0" xfId="15" applyFill="1"/>
    <xf numFmtId="0" fontId="0" fillId="0" borderId="30" xfId="0" applyBorder="1"/>
    <xf numFmtId="0" fontId="38" fillId="0" borderId="30" xfId="0" applyFont="1" applyBorder="1"/>
    <xf numFmtId="49" fontId="23" fillId="7" borderId="3" xfId="10" applyNumberFormat="1" applyFont="1" applyFill="1" applyBorder="1" applyAlignment="1">
      <alignment horizontal="right" vertical="center" wrapText="1"/>
    </xf>
    <xf numFmtId="49" fontId="23" fillId="7" borderId="1" xfId="10" applyNumberFormat="1" applyFont="1" applyFill="1" applyBorder="1" applyAlignment="1">
      <alignment horizontal="right" vertical="center" wrapText="1"/>
    </xf>
    <xf numFmtId="3" fontId="23" fillId="7" borderId="1" xfId="10" applyNumberFormat="1" applyFont="1" applyFill="1" applyBorder="1" applyAlignment="1">
      <alignment horizontal="right" vertical="center" wrapText="1"/>
    </xf>
    <xf numFmtId="0" fontId="32" fillId="13" borderId="0" xfId="34" applyFont="1" applyFill="1" applyProtection="1">
      <protection hidden="1"/>
    </xf>
    <xf numFmtId="0" fontId="32" fillId="13" borderId="0" xfId="34" applyFont="1" applyFill="1" applyAlignment="1" applyProtection="1">
      <alignment wrapText="1"/>
      <protection hidden="1"/>
    </xf>
    <xf numFmtId="0" fontId="31" fillId="13" borderId="46" xfId="34" applyFont="1" applyFill="1" applyBorder="1" applyProtection="1">
      <protection hidden="1"/>
    </xf>
    <xf numFmtId="0" fontId="8" fillId="13" borderId="0" xfId="34" applyFont="1" applyFill="1" applyProtection="1">
      <protection hidden="1"/>
    </xf>
    <xf numFmtId="0" fontId="32" fillId="13" borderId="47" xfId="34" applyFont="1" applyFill="1" applyBorder="1" applyProtection="1">
      <protection hidden="1"/>
    </xf>
    <xf numFmtId="0" fontId="32" fillId="13" borderId="46" xfId="34" applyFont="1" applyFill="1" applyBorder="1" applyProtection="1">
      <protection hidden="1"/>
    </xf>
    <xf numFmtId="0" fontId="32" fillId="13" borderId="46" xfId="34" applyFont="1" applyFill="1" applyBorder="1" applyAlignment="1" applyProtection="1">
      <alignment vertical="center"/>
      <protection hidden="1"/>
    </xf>
    <xf numFmtId="173" fontId="34" fillId="23" borderId="50" xfId="34" applyNumberFormat="1" applyFont="1" applyFill="1" applyBorder="1" applyAlignment="1">
      <alignment vertical="center"/>
    </xf>
    <xf numFmtId="173" fontId="34" fillId="23" borderId="50" xfId="34" applyNumberFormat="1" applyFont="1" applyFill="1" applyBorder="1" applyAlignment="1" applyProtection="1">
      <alignment vertical="center"/>
      <protection hidden="1"/>
    </xf>
    <xf numFmtId="173" fontId="34" fillId="23" borderId="51" xfId="34" applyNumberFormat="1" applyFont="1" applyFill="1" applyBorder="1" applyAlignment="1" applyProtection="1">
      <alignment vertical="center"/>
      <protection hidden="1"/>
    </xf>
    <xf numFmtId="0" fontId="32" fillId="13" borderId="47" xfId="34" applyFont="1" applyFill="1" applyBorder="1" applyAlignment="1" applyProtection="1">
      <alignment vertical="center"/>
      <protection hidden="1"/>
    </xf>
    <xf numFmtId="0" fontId="32" fillId="13" borderId="0" xfId="34" applyFont="1" applyFill="1" applyAlignment="1" applyProtection="1">
      <alignment vertical="center"/>
      <protection hidden="1"/>
    </xf>
    <xf numFmtId="0" fontId="29" fillId="13" borderId="37" xfId="34" applyFont="1" applyFill="1" applyBorder="1" applyAlignment="1" applyProtection="1">
      <alignment horizontal="center"/>
      <protection hidden="1"/>
    </xf>
    <xf numFmtId="0" fontId="29" fillId="13" borderId="38" xfId="34" applyFont="1" applyFill="1" applyBorder="1" applyAlignment="1" applyProtection="1">
      <alignment horizontal="center"/>
      <protection hidden="1"/>
    </xf>
    <xf numFmtId="0" fontId="33" fillId="13" borderId="47" xfId="34" applyFont="1" applyFill="1" applyBorder="1" applyProtection="1">
      <protection hidden="1"/>
    </xf>
    <xf numFmtId="0" fontId="33" fillId="13" borderId="0" xfId="34" applyFont="1" applyFill="1" applyProtection="1">
      <protection hidden="1"/>
    </xf>
    <xf numFmtId="0" fontId="33" fillId="13" borderId="46" xfId="34" applyFont="1" applyFill="1" applyBorder="1" applyAlignment="1" applyProtection="1">
      <alignment vertical="center"/>
      <protection hidden="1"/>
    </xf>
    <xf numFmtId="173" fontId="33" fillId="13" borderId="55" xfId="34" applyNumberFormat="1" applyFont="1" applyFill="1" applyBorder="1" applyAlignment="1" applyProtection="1">
      <alignment vertical="center"/>
      <protection hidden="1"/>
    </xf>
    <xf numFmtId="173" fontId="33" fillId="13" borderId="56" xfId="34" applyNumberFormat="1" applyFont="1" applyFill="1" applyBorder="1" applyAlignment="1" applyProtection="1">
      <alignment vertical="center"/>
      <protection hidden="1"/>
    </xf>
    <xf numFmtId="173" fontId="33" fillId="13" borderId="57" xfId="34" applyNumberFormat="1" applyFont="1" applyFill="1" applyBorder="1" applyAlignment="1" applyProtection="1">
      <alignment vertical="center"/>
      <protection hidden="1"/>
    </xf>
    <xf numFmtId="0" fontId="33" fillId="13" borderId="47" xfId="34" applyFont="1" applyFill="1" applyBorder="1" applyAlignment="1" applyProtection="1">
      <alignment vertical="center"/>
      <protection hidden="1"/>
    </xf>
    <xf numFmtId="0" fontId="33" fillId="13" borderId="0" xfId="34" applyFont="1" applyFill="1" applyAlignment="1" applyProtection="1">
      <alignment vertical="center"/>
      <protection hidden="1"/>
    </xf>
    <xf numFmtId="173" fontId="33" fillId="13" borderId="60" xfId="34" applyNumberFormat="1" applyFont="1" applyFill="1" applyBorder="1" applyAlignment="1" applyProtection="1">
      <alignment vertical="center"/>
      <protection hidden="1"/>
    </xf>
    <xf numFmtId="173" fontId="33" fillId="13" borderId="28" xfId="34" applyNumberFormat="1" applyFont="1" applyFill="1" applyBorder="1" applyAlignment="1" applyProtection="1">
      <alignment vertical="center"/>
      <protection hidden="1"/>
    </xf>
    <xf numFmtId="173" fontId="33" fillId="13" borderId="61" xfId="34" applyNumberFormat="1" applyFont="1" applyFill="1" applyBorder="1" applyAlignment="1" applyProtection="1">
      <alignment vertical="center"/>
      <protection hidden="1"/>
    </xf>
    <xf numFmtId="174" fontId="33" fillId="13" borderId="65" xfId="34" applyNumberFormat="1" applyFont="1" applyFill="1" applyBorder="1" applyAlignment="1" applyProtection="1">
      <alignment vertical="center"/>
      <protection hidden="1"/>
    </xf>
    <xf numFmtId="174" fontId="33" fillId="13" borderId="66" xfId="34" applyNumberFormat="1" applyFont="1" applyFill="1" applyBorder="1" applyAlignment="1" applyProtection="1">
      <alignment vertical="center"/>
      <protection hidden="1"/>
    </xf>
    <xf numFmtId="0" fontId="32" fillId="13" borderId="36" xfId="34" applyFont="1" applyFill="1" applyBorder="1" applyProtection="1">
      <protection hidden="1"/>
    </xf>
    <xf numFmtId="0" fontId="32" fillId="13" borderId="35" xfId="34" applyFont="1" applyFill="1" applyBorder="1" applyProtection="1">
      <protection hidden="1"/>
    </xf>
    <xf numFmtId="0" fontId="32" fillId="13" borderId="46" xfId="34" applyFont="1" applyFill="1" applyBorder="1" applyAlignment="1" applyProtection="1">
      <alignment horizontal="left"/>
      <protection hidden="1"/>
    </xf>
    <xf numFmtId="172" fontId="33" fillId="13" borderId="0" xfId="34" applyNumberFormat="1" applyFont="1" applyFill="1" applyProtection="1">
      <protection hidden="1"/>
    </xf>
    <xf numFmtId="172" fontId="33" fillId="13" borderId="47" xfId="34" applyNumberFormat="1" applyFont="1" applyFill="1" applyBorder="1" applyProtection="1">
      <protection hidden="1"/>
    </xf>
    <xf numFmtId="0" fontId="33" fillId="13" borderId="46" xfId="34" applyFont="1" applyFill="1" applyBorder="1" applyProtection="1">
      <protection hidden="1"/>
    </xf>
    <xf numFmtId="0" fontId="33" fillId="13" borderId="68" xfId="34" applyFont="1" applyFill="1" applyBorder="1" applyProtection="1">
      <protection hidden="1"/>
    </xf>
    <xf numFmtId="172" fontId="8" fillId="27" borderId="68" xfId="36" applyNumberFormat="1" applyFont="1" applyFill="1" applyBorder="1" applyAlignment="1" applyProtection="1">
      <alignment wrapText="1"/>
      <protection hidden="1"/>
    </xf>
    <xf numFmtId="172" fontId="8" fillId="27" borderId="70" xfId="36" applyNumberFormat="1" applyFont="1" applyFill="1" applyBorder="1" applyAlignment="1" applyProtection="1">
      <alignment wrapText="1"/>
      <protection hidden="1"/>
    </xf>
    <xf numFmtId="0" fontId="46" fillId="13" borderId="46" xfId="34" applyFont="1" applyFill="1" applyBorder="1" applyProtection="1">
      <protection hidden="1"/>
    </xf>
    <xf numFmtId="0" fontId="46" fillId="13" borderId="68" xfId="34" applyFont="1" applyFill="1" applyBorder="1" applyProtection="1">
      <protection hidden="1"/>
    </xf>
    <xf numFmtId="0" fontId="47" fillId="27" borderId="69" xfId="35" applyFont="1" applyFill="1" applyBorder="1" applyAlignment="1" applyProtection="1">
      <alignment wrapText="1"/>
      <protection hidden="1"/>
    </xf>
    <xf numFmtId="172" fontId="47" fillId="27" borderId="68" xfId="36" applyNumberFormat="1" applyFont="1" applyFill="1" applyBorder="1" applyProtection="1">
      <protection hidden="1"/>
    </xf>
    <xf numFmtId="172" fontId="47" fillId="27" borderId="70" xfId="36" applyNumberFormat="1" applyFont="1" applyFill="1" applyBorder="1" applyProtection="1">
      <protection hidden="1"/>
    </xf>
    <xf numFmtId="0" fontId="46" fillId="13" borderId="47" xfId="34" applyFont="1" applyFill="1" applyBorder="1" applyProtection="1">
      <protection hidden="1"/>
    </xf>
    <xf numFmtId="0" fontId="46" fillId="13" borderId="0" xfId="34" applyFont="1" applyFill="1" applyProtection="1">
      <protection hidden="1"/>
    </xf>
    <xf numFmtId="0" fontId="47" fillId="27" borderId="67" xfId="35" applyFont="1" applyFill="1" applyBorder="1" applyAlignment="1" applyProtection="1">
      <alignment wrapText="1"/>
      <protection hidden="1"/>
    </xf>
    <xf numFmtId="172" fontId="47" fillId="27" borderId="0" xfId="36" applyNumberFormat="1" applyFont="1" applyFill="1" applyProtection="1">
      <protection hidden="1"/>
    </xf>
    <xf numFmtId="172" fontId="47" fillId="27" borderId="47" xfId="36" applyNumberFormat="1" applyFont="1" applyFill="1" applyBorder="1" applyProtection="1">
      <protection hidden="1"/>
    </xf>
    <xf numFmtId="172" fontId="8" fillId="27" borderId="0" xfId="36" applyNumberFormat="1" applyFont="1" applyFill="1" applyAlignment="1" applyProtection="1">
      <alignment wrapText="1"/>
      <protection hidden="1"/>
    </xf>
    <xf numFmtId="172" fontId="8" fillId="27" borderId="47" xfId="36" applyNumberFormat="1" applyFont="1" applyFill="1" applyBorder="1" applyAlignment="1" applyProtection="1">
      <alignment wrapText="1"/>
      <protection hidden="1"/>
    </xf>
    <xf numFmtId="172" fontId="8" fillId="27" borderId="0" xfId="36" applyNumberFormat="1" applyFont="1" applyFill="1" applyProtection="1">
      <protection hidden="1"/>
    </xf>
    <xf numFmtId="172" fontId="8" fillId="27" borderId="47" xfId="36" applyNumberFormat="1" applyFont="1" applyFill="1" applyBorder="1" applyProtection="1">
      <protection hidden="1"/>
    </xf>
    <xf numFmtId="172" fontId="8" fillId="27" borderId="48" xfId="36" applyNumberFormat="1" applyFont="1" applyFill="1" applyBorder="1" applyProtection="1">
      <protection hidden="1"/>
    </xf>
    <xf numFmtId="172" fontId="8" fillId="27" borderId="73" xfId="36" applyNumberFormat="1" applyFont="1" applyFill="1" applyBorder="1" applyProtection="1">
      <protection hidden="1"/>
    </xf>
    <xf numFmtId="172" fontId="48" fillId="24" borderId="75" xfId="34" applyNumberFormat="1" applyFont="1" applyFill="1" applyBorder="1" applyProtection="1">
      <protection hidden="1"/>
    </xf>
    <xf numFmtId="172" fontId="48" fillId="24" borderId="76" xfId="34" applyNumberFormat="1" applyFont="1" applyFill="1" applyBorder="1" applyProtection="1">
      <protection hidden="1"/>
    </xf>
    <xf numFmtId="0" fontId="41" fillId="13" borderId="46" xfId="34" applyFont="1" applyFill="1" applyBorder="1" applyProtection="1">
      <protection hidden="1"/>
    </xf>
    <xf numFmtId="172" fontId="47" fillId="0" borderId="68" xfId="36" applyNumberFormat="1" applyFont="1" applyBorder="1" applyProtection="1">
      <protection hidden="1"/>
    </xf>
    <xf numFmtId="0" fontId="46" fillId="13" borderId="48" xfId="34" applyFont="1" applyFill="1" applyBorder="1" applyProtection="1">
      <protection hidden="1"/>
    </xf>
    <xf numFmtId="0" fontId="47" fillId="27" borderId="0" xfId="35" applyFont="1" applyFill="1" applyAlignment="1" applyProtection="1">
      <alignment wrapText="1"/>
      <protection hidden="1"/>
    </xf>
    <xf numFmtId="43" fontId="46" fillId="13" borderId="0" xfId="34" applyNumberFormat="1" applyFont="1" applyFill="1" applyProtection="1">
      <protection hidden="1"/>
    </xf>
    <xf numFmtId="172" fontId="47" fillId="27" borderId="48" xfId="36" applyNumberFormat="1" applyFont="1" applyFill="1" applyBorder="1" applyProtection="1">
      <protection hidden="1"/>
    </xf>
    <xf numFmtId="172" fontId="47" fillId="27" borderId="73" xfId="36" applyNumberFormat="1" applyFont="1" applyFill="1" applyBorder="1" applyProtection="1">
      <protection hidden="1"/>
    </xf>
    <xf numFmtId="172" fontId="48" fillId="24" borderId="78" xfId="34" applyNumberFormat="1" applyFont="1" applyFill="1" applyBorder="1" applyProtection="1">
      <protection hidden="1"/>
    </xf>
    <xf numFmtId="172" fontId="48" fillId="24" borderId="79" xfId="34" applyNumberFormat="1" applyFont="1" applyFill="1" applyBorder="1" applyProtection="1">
      <protection hidden="1"/>
    </xf>
    <xf numFmtId="0" fontId="47" fillId="27" borderId="68" xfId="35" applyFont="1" applyFill="1" applyBorder="1" applyAlignment="1" applyProtection="1">
      <alignment wrapText="1"/>
      <protection hidden="1"/>
    </xf>
    <xf numFmtId="172" fontId="8" fillId="0" borderId="0" xfId="36" applyNumberFormat="1" applyFont="1" applyAlignment="1" applyProtection="1">
      <alignment wrapText="1"/>
      <protection hidden="1"/>
    </xf>
    <xf numFmtId="172" fontId="8" fillId="0" borderId="47" xfId="36" applyNumberFormat="1" applyFont="1" applyBorder="1" applyAlignment="1" applyProtection="1">
      <alignment wrapText="1"/>
      <protection hidden="1"/>
    </xf>
    <xf numFmtId="172" fontId="47" fillId="27" borderId="68" xfId="36" applyNumberFormat="1" applyFont="1" applyFill="1" applyBorder="1" applyAlignment="1" applyProtection="1">
      <alignment wrapText="1"/>
      <protection hidden="1"/>
    </xf>
    <xf numFmtId="172" fontId="47" fillId="27" borderId="0" xfId="36" applyNumberFormat="1" applyFont="1" applyFill="1" applyAlignment="1" applyProtection="1">
      <alignment wrapText="1"/>
      <protection hidden="1"/>
    </xf>
    <xf numFmtId="172" fontId="8" fillId="0" borderId="0" xfId="36" applyNumberFormat="1" applyFont="1" applyProtection="1">
      <protection hidden="1"/>
    </xf>
    <xf numFmtId="3" fontId="33" fillId="13" borderId="47" xfId="34" applyNumberFormat="1" applyFont="1" applyFill="1" applyBorder="1" applyProtection="1">
      <protection hidden="1"/>
    </xf>
    <xf numFmtId="9" fontId="8" fillId="27" borderId="0" xfId="37" applyFont="1" applyFill="1" applyAlignment="1" applyProtection="1">
      <alignment horizontal="right"/>
      <protection hidden="1"/>
    </xf>
    <xf numFmtId="9" fontId="8" fillId="27" borderId="47" xfId="37" applyFont="1" applyFill="1" applyBorder="1" applyAlignment="1" applyProtection="1">
      <alignment horizontal="right"/>
      <protection hidden="1"/>
    </xf>
    <xf numFmtId="14" fontId="33" fillId="13" borderId="0" xfId="34" applyNumberFormat="1" applyFont="1" applyFill="1" applyProtection="1">
      <protection hidden="1"/>
    </xf>
    <xf numFmtId="14" fontId="49" fillId="13" borderId="46" xfId="34" applyNumberFormat="1" applyFont="1" applyFill="1" applyBorder="1" applyProtection="1">
      <protection hidden="1"/>
    </xf>
    <xf numFmtId="14" fontId="51" fillId="13" borderId="0" xfId="36" applyNumberFormat="1" applyFont="1" applyFill="1" applyProtection="1">
      <protection hidden="1"/>
    </xf>
    <xf numFmtId="14" fontId="51" fillId="13" borderId="47" xfId="36" applyNumberFormat="1" applyFont="1" applyFill="1" applyBorder="1" applyProtection="1">
      <protection hidden="1"/>
    </xf>
    <xf numFmtId="14" fontId="49" fillId="13" borderId="47" xfId="34" applyNumberFormat="1" applyFont="1" applyFill="1" applyBorder="1" applyProtection="1">
      <protection hidden="1"/>
    </xf>
    <xf numFmtId="14" fontId="49" fillId="13" borderId="0" xfId="34" applyNumberFormat="1" applyFont="1" applyFill="1" applyProtection="1">
      <protection hidden="1"/>
    </xf>
    <xf numFmtId="0" fontId="49" fillId="13" borderId="0" xfId="34" applyFont="1" applyFill="1" applyProtection="1">
      <protection hidden="1"/>
    </xf>
    <xf numFmtId="0" fontId="49" fillId="13" borderId="46" xfId="34" applyFont="1" applyFill="1" applyBorder="1" applyProtection="1">
      <protection hidden="1"/>
    </xf>
    <xf numFmtId="172" fontId="11" fillId="13" borderId="0" xfId="34" applyNumberFormat="1" applyFont="1" applyFill="1" applyProtection="1">
      <protection hidden="1"/>
    </xf>
    <xf numFmtId="172" fontId="11" fillId="13" borderId="0" xfId="34" applyNumberFormat="1" applyFont="1" applyFill="1" applyAlignment="1" applyProtection="1">
      <alignment horizontal="right"/>
      <protection hidden="1"/>
    </xf>
    <xf numFmtId="172" fontId="11" fillId="13" borderId="47" xfId="34" applyNumberFormat="1" applyFont="1" applyFill="1" applyBorder="1" applyAlignment="1" applyProtection="1">
      <alignment horizontal="right"/>
      <protection hidden="1"/>
    </xf>
    <xf numFmtId="0" fontId="49" fillId="13" borderId="47" xfId="34" applyFont="1" applyFill="1" applyBorder="1" applyProtection="1">
      <protection hidden="1"/>
    </xf>
    <xf numFmtId="172" fontId="48" fillId="24" borderId="32" xfId="34" applyNumberFormat="1" applyFont="1" applyFill="1" applyBorder="1" applyProtection="1">
      <protection hidden="1"/>
    </xf>
    <xf numFmtId="172" fontId="48" fillId="24" borderId="33" xfId="34" applyNumberFormat="1" applyFont="1" applyFill="1" applyBorder="1" applyProtection="1">
      <protection hidden="1"/>
    </xf>
    <xf numFmtId="172" fontId="29" fillId="13" borderId="0" xfId="36" applyNumberFormat="1" applyFont="1" applyFill="1" applyProtection="1">
      <protection hidden="1"/>
    </xf>
    <xf numFmtId="172" fontId="29" fillId="13" borderId="47" xfId="36" applyNumberFormat="1" applyFont="1" applyFill="1" applyBorder="1" applyProtection="1">
      <protection hidden="1"/>
    </xf>
    <xf numFmtId="0" fontId="32" fillId="13" borderId="71" xfId="34" applyFont="1" applyFill="1" applyBorder="1" applyProtection="1">
      <protection hidden="1"/>
    </xf>
    <xf numFmtId="0" fontId="32" fillId="13" borderId="48" xfId="34" applyFont="1" applyFill="1" applyBorder="1" applyProtection="1">
      <protection hidden="1"/>
    </xf>
    <xf numFmtId="0" fontId="47" fillId="27" borderId="72" xfId="35" applyFont="1" applyFill="1" applyBorder="1" applyAlignment="1" applyProtection="1">
      <alignment wrapText="1"/>
      <protection hidden="1"/>
    </xf>
    <xf numFmtId="0" fontId="11" fillId="27" borderId="48" xfId="35" applyFont="1" applyFill="1" applyBorder="1" applyAlignment="1" applyProtection="1">
      <alignment wrapText="1"/>
      <protection hidden="1"/>
    </xf>
    <xf numFmtId="1" fontId="11" fillId="27" borderId="48" xfId="38" applyNumberFormat="1" applyFont="1" applyFill="1" applyBorder="1" applyProtection="1">
      <protection hidden="1"/>
    </xf>
    <xf numFmtId="1" fontId="11" fillId="13" borderId="73" xfId="38" applyNumberFormat="1" applyFont="1" applyFill="1" applyBorder="1" applyProtection="1">
      <protection hidden="1"/>
    </xf>
    <xf numFmtId="173" fontId="34" fillId="23" borderId="85" xfId="34" applyNumberFormat="1" applyFont="1" applyFill="1" applyBorder="1" applyAlignment="1" applyProtection="1">
      <alignment vertical="center"/>
      <protection hidden="1"/>
    </xf>
    <xf numFmtId="173" fontId="34" fillId="23" borderId="86" xfId="34" applyNumberFormat="1" applyFont="1" applyFill="1" applyBorder="1" applyAlignment="1" applyProtection="1">
      <alignment vertical="center"/>
      <protection hidden="1"/>
    </xf>
    <xf numFmtId="3" fontId="51" fillId="13" borderId="0" xfId="35" applyNumberFormat="1" applyFont="1" applyFill="1" applyAlignment="1" applyProtection="1">
      <alignment wrapText="1"/>
      <protection hidden="1"/>
    </xf>
    <xf numFmtId="3" fontId="11" fillId="13" borderId="0" xfId="35" applyNumberFormat="1" applyFont="1" applyFill="1" applyAlignment="1" applyProtection="1">
      <alignment horizontal="center"/>
      <protection hidden="1"/>
    </xf>
    <xf numFmtId="3" fontId="11" fillId="13" borderId="47" xfId="35" applyNumberFormat="1" applyFont="1" applyFill="1" applyBorder="1" applyAlignment="1" applyProtection="1">
      <alignment horizontal="center"/>
      <protection hidden="1"/>
    </xf>
    <xf numFmtId="0" fontId="41" fillId="13" borderId="46" xfId="34" applyFont="1" applyFill="1" applyBorder="1" applyAlignment="1" applyProtection="1">
      <alignment horizontal="left"/>
      <protection hidden="1"/>
    </xf>
    <xf numFmtId="172" fontId="47" fillId="0" borderId="68" xfId="36" applyNumberFormat="1" applyFont="1" applyBorder="1" applyAlignment="1" applyProtection="1">
      <alignment wrapText="1"/>
      <protection hidden="1"/>
    </xf>
    <xf numFmtId="172" fontId="47" fillId="27" borderId="48" xfId="36" applyNumberFormat="1" applyFont="1" applyFill="1" applyBorder="1" applyAlignment="1" applyProtection="1">
      <alignment wrapText="1"/>
      <protection hidden="1"/>
    </xf>
    <xf numFmtId="0" fontId="33" fillId="13" borderId="0" xfId="34" applyFont="1" applyFill="1" applyAlignment="1" applyProtection="1">
      <alignment wrapText="1"/>
      <protection hidden="1"/>
    </xf>
    <xf numFmtId="0" fontId="45" fillId="27" borderId="46" xfId="35" applyFont="1" applyFill="1" applyBorder="1" applyAlignment="1" applyProtection="1">
      <alignment wrapText="1"/>
      <protection hidden="1"/>
    </xf>
    <xf numFmtId="0" fontId="33" fillId="13" borderId="46" xfId="34" applyFont="1" applyFill="1" applyBorder="1" applyAlignment="1" applyProtection="1">
      <alignment wrapText="1"/>
      <protection hidden="1"/>
    </xf>
    <xf numFmtId="0" fontId="45" fillId="27" borderId="0" xfId="35" applyFont="1" applyFill="1" applyAlignment="1" applyProtection="1">
      <alignment wrapText="1"/>
      <protection hidden="1"/>
    </xf>
    <xf numFmtId="0" fontId="45" fillId="27" borderId="71" xfId="35" applyFont="1" applyFill="1" applyBorder="1" applyAlignment="1" applyProtection="1">
      <alignment wrapText="1"/>
      <protection hidden="1"/>
    </xf>
    <xf numFmtId="172" fontId="8" fillId="27" borderId="48" xfId="36" applyNumberFormat="1" applyFont="1" applyFill="1" applyBorder="1" applyAlignment="1" applyProtection="1">
      <alignment wrapText="1"/>
      <protection hidden="1"/>
    </xf>
    <xf numFmtId="0" fontId="46" fillId="13" borderId="46" xfId="34" applyFont="1" applyFill="1" applyBorder="1" applyAlignment="1" applyProtection="1">
      <alignment wrapText="1"/>
      <protection hidden="1"/>
    </xf>
    <xf numFmtId="172" fontId="47" fillId="27" borderId="47" xfId="36" applyNumberFormat="1" applyFont="1" applyFill="1" applyBorder="1" applyAlignment="1" applyProtection="1">
      <alignment wrapText="1"/>
      <protection hidden="1"/>
    </xf>
    <xf numFmtId="0" fontId="47" fillId="27" borderId="48" xfId="35" applyFont="1" applyFill="1" applyBorder="1" applyAlignment="1" applyProtection="1">
      <alignment wrapText="1"/>
      <protection hidden="1"/>
    </xf>
    <xf numFmtId="172" fontId="48" fillId="22" borderId="75" xfId="34" applyNumberFormat="1" applyFont="1" applyFill="1" applyBorder="1" applyProtection="1">
      <protection hidden="1"/>
    </xf>
    <xf numFmtId="172" fontId="48" fillId="22" borderId="76" xfId="34" applyNumberFormat="1" applyFont="1" applyFill="1" applyBorder="1" applyProtection="1">
      <protection hidden="1"/>
    </xf>
    <xf numFmtId="3" fontId="51" fillId="13" borderId="36" xfId="35" applyNumberFormat="1" applyFont="1" applyFill="1" applyBorder="1" applyAlignment="1" applyProtection="1">
      <alignment wrapText="1"/>
      <protection hidden="1"/>
    </xf>
    <xf numFmtId="3" fontId="11" fillId="13" borderId="36" xfId="35" applyNumberFormat="1" applyFont="1" applyFill="1" applyBorder="1" applyAlignment="1" applyProtection="1">
      <alignment horizontal="center"/>
      <protection hidden="1"/>
    </xf>
    <xf numFmtId="3" fontId="11" fillId="13" borderId="35" xfId="35" applyNumberFormat="1" applyFont="1" applyFill="1" applyBorder="1" applyAlignment="1" applyProtection="1">
      <alignment horizontal="center"/>
      <protection hidden="1"/>
    </xf>
    <xf numFmtId="172" fontId="47" fillId="0" borderId="0" xfId="36" applyNumberFormat="1" applyFont="1" applyAlignment="1" applyProtection="1">
      <alignment wrapText="1"/>
      <protection hidden="1"/>
    </xf>
    <xf numFmtId="172" fontId="55" fillId="13" borderId="68" xfId="34" applyNumberFormat="1" applyFont="1" applyFill="1" applyBorder="1" applyProtection="1">
      <protection hidden="1"/>
    </xf>
    <xf numFmtId="172" fontId="55" fillId="13" borderId="70" xfId="34" applyNumberFormat="1" applyFont="1" applyFill="1" applyBorder="1" applyProtection="1">
      <protection hidden="1"/>
    </xf>
    <xf numFmtId="0" fontId="46" fillId="13" borderId="68" xfId="39" applyFont="1" applyFill="1" applyBorder="1" applyAlignment="1" applyProtection="1">
      <alignment wrapText="1"/>
      <protection hidden="1"/>
    </xf>
    <xf numFmtId="0" fontId="46" fillId="13" borderId="69" xfId="39" applyFont="1" applyFill="1" applyBorder="1" applyAlignment="1" applyProtection="1">
      <alignment wrapText="1"/>
      <protection hidden="1"/>
    </xf>
    <xf numFmtId="0" fontId="46" fillId="13" borderId="0" xfId="39" applyFont="1" applyFill="1" applyAlignment="1" applyProtection="1">
      <alignment wrapText="1"/>
      <protection hidden="1"/>
    </xf>
    <xf numFmtId="0" fontId="46" fillId="13" borderId="67" xfId="39" applyFont="1" applyFill="1" applyBorder="1" applyAlignment="1" applyProtection="1">
      <alignment wrapText="1"/>
      <protection hidden="1"/>
    </xf>
    <xf numFmtId="172" fontId="55" fillId="13" borderId="0" xfId="34" applyNumberFormat="1" applyFont="1" applyFill="1" applyProtection="1">
      <protection hidden="1"/>
    </xf>
    <xf numFmtId="172" fontId="55" fillId="13" borderId="47" xfId="34" applyNumberFormat="1" applyFont="1" applyFill="1" applyBorder="1" applyProtection="1">
      <protection hidden="1"/>
    </xf>
    <xf numFmtId="172" fontId="56" fillId="13" borderId="0" xfId="36" applyNumberFormat="1" applyFont="1" applyFill="1" applyAlignment="1" applyProtection="1">
      <alignment horizontal="right"/>
      <protection hidden="1"/>
    </xf>
    <xf numFmtId="172" fontId="56" fillId="13" borderId="47" xfId="36" applyNumberFormat="1" applyFont="1" applyFill="1" applyBorder="1" applyAlignment="1" applyProtection="1">
      <alignment horizontal="right"/>
      <protection hidden="1"/>
    </xf>
    <xf numFmtId="172" fontId="57" fillId="13" borderId="68" xfId="36" applyNumberFormat="1" applyFont="1" applyFill="1" applyBorder="1" applyAlignment="1" applyProtection="1">
      <alignment horizontal="right"/>
      <protection hidden="1"/>
    </xf>
    <xf numFmtId="172" fontId="57" fillId="13" borderId="70" xfId="36" applyNumberFormat="1" applyFont="1" applyFill="1" applyBorder="1" applyAlignment="1" applyProtection="1">
      <alignment horizontal="right"/>
      <protection hidden="1"/>
    </xf>
    <xf numFmtId="172" fontId="57" fillId="13" borderId="0" xfId="36" applyNumberFormat="1" applyFont="1" applyFill="1" applyAlignment="1" applyProtection="1">
      <alignment horizontal="right"/>
      <protection hidden="1"/>
    </xf>
    <xf numFmtId="172" fontId="57" fillId="13" borderId="47" xfId="36" applyNumberFormat="1" applyFont="1" applyFill="1" applyBorder="1" applyAlignment="1" applyProtection="1">
      <alignment horizontal="right"/>
      <protection hidden="1"/>
    </xf>
    <xf numFmtId="0" fontId="46" fillId="13" borderId="48" xfId="39" applyFont="1" applyFill="1" applyBorder="1" applyAlignment="1" applyProtection="1">
      <alignment wrapText="1"/>
      <protection hidden="1"/>
    </xf>
    <xf numFmtId="172" fontId="8" fillId="0" borderId="48" xfId="36" applyNumberFormat="1" applyFont="1" applyBorder="1" applyProtection="1">
      <protection hidden="1"/>
    </xf>
    <xf numFmtId="172" fontId="56" fillId="13" borderId="48" xfId="36" applyNumberFormat="1" applyFont="1" applyFill="1" applyBorder="1" applyAlignment="1" applyProtection="1">
      <alignment horizontal="right"/>
      <protection hidden="1"/>
    </xf>
    <xf numFmtId="0" fontId="47" fillId="27" borderId="68" xfId="34" applyFont="1" applyFill="1" applyBorder="1" applyAlignment="1" applyProtection="1">
      <alignment horizontal="left" wrapText="1"/>
      <protection hidden="1"/>
    </xf>
    <xf numFmtId="0" fontId="47" fillId="27" borderId="69" xfId="34" applyFont="1" applyFill="1" applyBorder="1" applyAlignment="1" applyProtection="1">
      <alignment horizontal="left" wrapText="1"/>
      <protection hidden="1"/>
    </xf>
    <xf numFmtId="0" fontId="47" fillId="27" borderId="0" xfId="34" applyFont="1" applyFill="1" applyAlignment="1" applyProtection="1">
      <alignment horizontal="left" wrapText="1"/>
      <protection hidden="1"/>
    </xf>
    <xf numFmtId="0" fontId="47" fillId="27" borderId="67" xfId="34" applyFont="1" applyFill="1" applyBorder="1" applyAlignment="1" applyProtection="1">
      <alignment horizontal="left" wrapText="1"/>
      <protection hidden="1"/>
    </xf>
    <xf numFmtId="172" fontId="47" fillId="13" borderId="68" xfId="34" applyNumberFormat="1" applyFont="1" applyFill="1" applyBorder="1" applyProtection="1">
      <protection hidden="1"/>
    </xf>
    <xf numFmtId="172" fontId="47" fillId="13" borderId="70" xfId="34" applyNumberFormat="1" applyFont="1" applyFill="1" applyBorder="1" applyProtection="1">
      <protection hidden="1"/>
    </xf>
    <xf numFmtId="172" fontId="47" fillId="13" borderId="0" xfId="34" applyNumberFormat="1" applyFont="1" applyFill="1" applyProtection="1">
      <protection hidden="1"/>
    </xf>
    <xf numFmtId="172" fontId="47" fillId="13" borderId="47" xfId="34" applyNumberFormat="1" applyFont="1" applyFill="1" applyBorder="1" applyProtection="1">
      <protection hidden="1"/>
    </xf>
    <xf numFmtId="172" fontId="56" fillId="13" borderId="73" xfId="36" applyNumberFormat="1" applyFont="1" applyFill="1" applyBorder="1" applyAlignment="1" applyProtection="1">
      <alignment horizontal="right"/>
      <protection hidden="1"/>
    </xf>
    <xf numFmtId="0" fontId="55" fillId="13" borderId="0" xfId="35" applyFont="1" applyFill="1" applyAlignment="1" applyProtection="1">
      <alignment wrapText="1"/>
      <protection hidden="1"/>
    </xf>
    <xf numFmtId="172" fontId="51" fillId="13" borderId="0" xfId="36" applyNumberFormat="1" applyFont="1" applyFill="1" applyAlignment="1" applyProtection="1">
      <alignment wrapText="1"/>
      <protection hidden="1"/>
    </xf>
    <xf numFmtId="172" fontId="51" fillId="13" borderId="0" xfId="36" applyNumberFormat="1" applyFont="1" applyFill="1" applyProtection="1">
      <protection hidden="1"/>
    </xf>
    <xf numFmtId="172" fontId="47" fillId="27" borderId="92" xfId="36" applyNumberFormat="1" applyFont="1" applyFill="1" applyBorder="1" applyProtection="1">
      <protection hidden="1"/>
    </xf>
    <xf numFmtId="172" fontId="47" fillId="27" borderId="93" xfId="36" applyNumberFormat="1" applyFont="1" applyFill="1" applyBorder="1" applyProtection="1">
      <protection hidden="1"/>
    </xf>
    <xf numFmtId="0" fontId="47" fillId="13" borderId="0" xfId="34" applyFont="1" applyFill="1" applyAlignment="1" applyProtection="1">
      <alignment wrapText="1"/>
      <protection hidden="1"/>
    </xf>
    <xf numFmtId="0" fontId="11" fillId="13" borderId="0" xfId="34" applyFont="1" applyFill="1" applyAlignment="1" applyProtection="1">
      <alignment wrapText="1"/>
      <protection hidden="1"/>
    </xf>
    <xf numFmtId="0" fontId="11" fillId="13" borderId="0" xfId="34" applyFont="1" applyFill="1" applyProtection="1">
      <protection hidden="1"/>
    </xf>
    <xf numFmtId="0" fontId="58" fillId="13" borderId="46" xfId="34" applyFont="1" applyFill="1" applyBorder="1" applyProtection="1">
      <protection hidden="1"/>
    </xf>
    <xf numFmtId="0" fontId="58" fillId="13" borderId="47" xfId="34" applyFont="1" applyFill="1" applyBorder="1" applyProtection="1">
      <protection hidden="1"/>
    </xf>
    <xf numFmtId="0" fontId="58" fillId="13" borderId="0" xfId="34" applyFont="1" applyFill="1" applyAlignment="1" applyProtection="1">
      <alignment wrapText="1"/>
      <protection hidden="1"/>
    </xf>
    <xf numFmtId="0" fontId="58" fillId="13" borderId="0" xfId="34" applyFont="1" applyFill="1" applyProtection="1">
      <protection hidden="1"/>
    </xf>
    <xf numFmtId="0" fontId="8" fillId="13" borderId="0" xfId="34" applyFont="1" applyFill="1" applyAlignment="1" applyProtection="1">
      <alignment horizontal="right" wrapText="1"/>
      <protection hidden="1"/>
    </xf>
    <xf numFmtId="9" fontId="8" fillId="13" borderId="0" xfId="34" applyNumberFormat="1" applyFont="1" applyFill="1" applyAlignment="1" applyProtection="1">
      <alignment horizontal="right"/>
      <protection hidden="1"/>
    </xf>
    <xf numFmtId="9" fontId="8" fillId="13" borderId="47" xfId="34" applyNumberFormat="1" applyFont="1" applyFill="1" applyBorder="1" applyAlignment="1" applyProtection="1">
      <alignment horizontal="right"/>
      <protection hidden="1"/>
    </xf>
    <xf numFmtId="172" fontId="8" fillId="13" borderId="0" xfId="34" applyNumberFormat="1" applyFont="1" applyFill="1" applyAlignment="1" applyProtection="1">
      <alignment horizontal="right"/>
      <protection hidden="1"/>
    </xf>
    <xf numFmtId="172" fontId="8" fillId="13" borderId="47" xfId="34" applyNumberFormat="1" applyFont="1" applyFill="1" applyBorder="1" applyAlignment="1" applyProtection="1">
      <alignment horizontal="right"/>
      <protection hidden="1"/>
    </xf>
    <xf numFmtId="172" fontId="8" fillId="13" borderId="0" xfId="34" applyNumberFormat="1" applyFont="1" applyFill="1" applyAlignment="1" applyProtection="1">
      <alignment horizontal="right" wrapText="1"/>
      <protection hidden="1"/>
    </xf>
    <xf numFmtId="172" fontId="8" fillId="13" borderId="47" xfId="34" applyNumberFormat="1" applyFont="1" applyFill="1" applyBorder="1" applyAlignment="1" applyProtection="1">
      <alignment horizontal="right" wrapText="1"/>
      <protection hidden="1"/>
    </xf>
    <xf numFmtId="172" fontId="8" fillId="13" borderId="48" xfId="34" applyNumberFormat="1" applyFont="1" applyFill="1" applyBorder="1" applyAlignment="1" applyProtection="1">
      <alignment horizontal="right"/>
      <protection hidden="1"/>
    </xf>
    <xf numFmtId="172" fontId="8" fillId="13" borderId="73" xfId="34" applyNumberFormat="1" applyFont="1" applyFill="1" applyBorder="1" applyAlignment="1" applyProtection="1">
      <alignment horizontal="right"/>
      <protection hidden="1"/>
    </xf>
    <xf numFmtId="0" fontId="32" fillId="13" borderId="48" xfId="34" applyFont="1" applyFill="1" applyBorder="1" applyAlignment="1" applyProtection="1">
      <alignment wrapText="1"/>
      <protection hidden="1"/>
    </xf>
    <xf numFmtId="0" fontId="32" fillId="13" borderId="73" xfId="34" applyFont="1" applyFill="1" applyBorder="1" applyProtection="1">
      <protection hidden="1"/>
    </xf>
    <xf numFmtId="170" fontId="31" fillId="13" borderId="19" xfId="34" applyNumberFormat="1" applyFont="1" applyFill="1" applyBorder="1" applyProtection="1">
      <protection hidden="1"/>
    </xf>
    <xf numFmtId="170" fontId="31" fillId="13" borderId="45" xfId="34" applyNumberFormat="1" applyFont="1" applyFill="1" applyBorder="1" applyProtection="1">
      <protection hidden="1"/>
    </xf>
    <xf numFmtId="0" fontId="29" fillId="24" borderId="42" xfId="34" applyFont="1" applyFill="1" applyBorder="1" applyAlignment="1" applyProtection="1">
      <alignment horizontal="left" vertical="center"/>
      <protection hidden="1"/>
    </xf>
    <xf numFmtId="172" fontId="8" fillId="13" borderId="42" xfId="34" applyNumberFormat="1" applyFont="1" applyFill="1" applyBorder="1" applyAlignment="1" applyProtection="1">
      <alignment vertical="center"/>
      <protection hidden="1"/>
    </xf>
    <xf numFmtId="2" fontId="20" fillId="0" borderId="99" xfId="0" applyNumberFormat="1" applyFont="1" applyBorder="1" applyAlignment="1">
      <alignment vertical="top" wrapText="1"/>
    </xf>
    <xf numFmtId="2" fontId="20" fillId="0" borderId="100" xfId="3" applyNumberFormat="1" applyFont="1" applyFill="1" applyBorder="1" applyAlignment="1" applyProtection="1">
      <alignment horizontal="right" vertical="top" wrapText="1"/>
    </xf>
    <xf numFmtId="2" fontId="23" fillId="0" borderId="99" xfId="0" applyNumberFormat="1" applyFont="1" applyFill="1" applyBorder="1" applyAlignment="1">
      <alignment vertical="top" wrapText="1"/>
    </xf>
    <xf numFmtId="2" fontId="23" fillId="0" borderId="100" xfId="3" applyNumberFormat="1" applyFont="1" applyFill="1" applyBorder="1" applyAlignment="1" applyProtection="1">
      <alignment vertical="top" wrapText="1"/>
    </xf>
    <xf numFmtId="2" fontId="23" fillId="0" borderId="100" xfId="3" applyNumberFormat="1" applyFont="1" applyFill="1" applyBorder="1" applyAlignment="1" applyProtection="1">
      <alignment horizontal="center" vertical="top" wrapText="1"/>
    </xf>
    <xf numFmtId="2" fontId="23" fillId="0" borderId="101" xfId="3" applyNumberFormat="1" applyFont="1" applyFill="1" applyBorder="1" applyAlignment="1" applyProtection="1">
      <alignment horizontal="center" vertical="top" wrapText="1"/>
    </xf>
    <xf numFmtId="2" fontId="20" fillId="0" borderId="101" xfId="3" applyNumberFormat="1" applyFont="1" applyFill="1" applyBorder="1" applyAlignment="1" applyProtection="1">
      <alignment horizontal="right" vertical="top" wrapText="1"/>
    </xf>
    <xf numFmtId="2" fontId="20" fillId="0" borderId="99" xfId="0" applyNumberFormat="1" applyFont="1" applyFill="1" applyBorder="1" applyAlignment="1">
      <alignment vertical="top" wrapText="1"/>
    </xf>
    <xf numFmtId="2" fontId="22" fillId="0" borderId="100" xfId="3" applyNumberFormat="1" applyFont="1" applyFill="1" applyBorder="1" applyAlignment="1" applyProtection="1">
      <alignment horizontal="right" vertical="top" wrapText="1"/>
    </xf>
    <xf numFmtId="2" fontId="28" fillId="0" borderId="100" xfId="3" applyNumberFormat="1" applyFont="1" applyFill="1" applyBorder="1" applyAlignment="1" applyProtection="1">
      <alignment horizontal="right" vertical="top" wrapText="1"/>
    </xf>
    <xf numFmtId="2" fontId="28" fillId="0" borderId="101" xfId="3" applyNumberFormat="1" applyFont="1" applyFill="1" applyBorder="1" applyAlignment="1" applyProtection="1">
      <alignment horizontal="right" vertical="top" wrapText="1"/>
    </xf>
    <xf numFmtId="0" fontId="20" fillId="0" borderId="99" xfId="0" applyFont="1" applyBorder="1" applyAlignment="1">
      <alignment vertical="top" wrapText="1"/>
    </xf>
    <xf numFmtId="0" fontId="20" fillId="0" borderId="99" xfId="0" applyFont="1" applyBorder="1" applyAlignment="1">
      <alignment horizontal="left" vertical="top" wrapText="1"/>
    </xf>
    <xf numFmtId="0" fontId="20" fillId="0" borderId="99" xfId="13" applyFont="1" applyFill="1" applyBorder="1" applyAlignment="1">
      <alignment wrapText="1"/>
    </xf>
    <xf numFmtId="0" fontId="23" fillId="0" borderId="99" xfId="0" applyFont="1" applyBorder="1" applyAlignment="1">
      <alignment horizontal="left" vertical="top" wrapText="1"/>
    </xf>
    <xf numFmtId="0" fontId="20" fillId="0" borderId="99" xfId="0" applyFont="1" applyFill="1" applyBorder="1" applyAlignment="1">
      <alignment horizontal="left" vertical="top" wrapText="1"/>
    </xf>
    <xf numFmtId="0" fontId="20" fillId="0" borderId="99" xfId="13" applyFont="1" applyFill="1" applyBorder="1" applyAlignment="1">
      <alignment horizontal="left" wrapText="1"/>
    </xf>
    <xf numFmtId="0" fontId="20" fillId="14" borderId="99" xfId="0" applyFont="1" applyFill="1" applyBorder="1" applyAlignment="1">
      <alignment vertical="top" wrapText="1"/>
    </xf>
    <xf numFmtId="2" fontId="20" fillId="0" borderId="100" xfId="0" applyNumberFormat="1" applyFont="1" applyBorder="1" applyAlignment="1">
      <alignment horizontal="right" vertical="top" wrapText="1"/>
    </xf>
    <xf numFmtId="0" fontId="20" fillId="0" borderId="100" xfId="0" applyFont="1" applyBorder="1" applyAlignment="1">
      <alignment vertical="top" wrapText="1"/>
    </xf>
    <xf numFmtId="2" fontId="20" fillId="0" borderId="101" xfId="0" applyNumberFormat="1" applyFont="1" applyBorder="1" applyAlignment="1">
      <alignment horizontal="right" vertical="top" wrapText="1"/>
    </xf>
    <xf numFmtId="0" fontId="19" fillId="13" borderId="99" xfId="0" applyFont="1" applyFill="1" applyBorder="1" applyAlignment="1">
      <alignment vertical="top" wrapText="1"/>
    </xf>
    <xf numFmtId="2" fontId="20" fillId="13" borderId="100" xfId="0" applyNumberFormat="1" applyFont="1" applyFill="1" applyBorder="1" applyAlignment="1">
      <alignment horizontal="right" vertical="top" wrapText="1"/>
    </xf>
    <xf numFmtId="0" fontId="20" fillId="13" borderId="100" xfId="0" applyFont="1" applyFill="1" applyBorder="1" applyAlignment="1">
      <alignment vertical="top" wrapText="1"/>
    </xf>
    <xf numFmtId="2" fontId="20" fillId="13" borderId="101" xfId="0" applyNumberFormat="1" applyFont="1" applyFill="1" applyBorder="1" applyAlignment="1">
      <alignment horizontal="right" vertical="top" wrapText="1"/>
    </xf>
    <xf numFmtId="0" fontId="19" fillId="15" borderId="99" xfId="0" applyFont="1" applyFill="1" applyBorder="1" applyAlignment="1">
      <alignment vertical="top" wrapText="1"/>
    </xf>
    <xf numFmtId="2" fontId="20" fillId="15" borderId="100" xfId="0" applyNumberFormat="1" applyFont="1" applyFill="1" applyBorder="1" applyAlignment="1">
      <alignment horizontal="right" vertical="top" wrapText="1"/>
    </xf>
    <xf numFmtId="0" fontId="20" fillId="13" borderId="100" xfId="0" applyFont="1" applyFill="1" applyBorder="1" applyAlignment="1">
      <alignment horizontal="right" vertical="top" wrapText="1"/>
    </xf>
    <xf numFmtId="0" fontId="20" fillId="13" borderId="101" xfId="0" applyFont="1" applyFill="1" applyBorder="1" applyAlignment="1">
      <alignment horizontal="right" vertical="top" wrapText="1"/>
    </xf>
    <xf numFmtId="0" fontId="20" fillId="0" borderId="99" xfId="0" applyFont="1" applyFill="1" applyBorder="1" applyAlignment="1">
      <alignment vertical="top" wrapText="1"/>
    </xf>
    <xf numFmtId="0" fontId="20" fillId="0" borderId="100" xfId="0" applyFont="1" applyFill="1" applyBorder="1" applyAlignment="1">
      <alignment vertical="top" wrapText="1"/>
    </xf>
    <xf numFmtId="0" fontId="23" fillId="0" borderId="99" xfId="0" applyFont="1" applyBorder="1" applyAlignment="1">
      <alignment vertical="top" wrapText="1"/>
    </xf>
    <xf numFmtId="0" fontId="20" fillId="0" borderId="100" xfId="0" applyFont="1" applyBorder="1" applyAlignment="1">
      <alignment horizontal="right" vertical="top" wrapText="1"/>
    </xf>
    <xf numFmtId="0" fontId="20" fillId="0" borderId="101" xfId="0" applyFont="1" applyBorder="1" applyAlignment="1">
      <alignment horizontal="right" vertical="top" wrapText="1"/>
    </xf>
    <xf numFmtId="2" fontId="23" fillId="0" borderId="100" xfId="0" applyNumberFormat="1" applyFont="1" applyBorder="1" applyAlignment="1">
      <alignment horizontal="right" vertical="top" wrapText="1"/>
    </xf>
    <xf numFmtId="0" fontId="23" fillId="0" borderId="100" xfId="0" applyFont="1" applyBorder="1" applyAlignment="1">
      <alignment vertical="top" wrapText="1"/>
    </xf>
    <xf numFmtId="0" fontId="23" fillId="0" borderId="100" xfId="0" applyFont="1" applyBorder="1" applyAlignment="1">
      <alignment horizontal="right" vertical="top" wrapText="1"/>
    </xf>
    <xf numFmtId="0" fontId="23" fillId="0" borderId="101" xfId="0" applyFont="1" applyBorder="1" applyAlignment="1">
      <alignment horizontal="right" vertical="top" wrapText="1"/>
    </xf>
    <xf numFmtId="0" fontId="20" fillId="0" borderId="102" xfId="0" applyFont="1" applyBorder="1" applyAlignment="1">
      <alignment vertical="top" wrapText="1"/>
    </xf>
    <xf numFmtId="2" fontId="20" fillId="0" borderId="103" xfId="0" applyNumberFormat="1" applyFont="1" applyBorder="1" applyAlignment="1">
      <alignment horizontal="right" vertical="top" wrapText="1"/>
    </xf>
    <xf numFmtId="0" fontId="20" fillId="0" borderId="103" xfId="0" applyFont="1" applyBorder="1" applyAlignment="1">
      <alignment vertical="top" wrapText="1"/>
    </xf>
    <xf numFmtId="0" fontId="20" fillId="0" borderId="103" xfId="0" applyFont="1" applyBorder="1" applyAlignment="1">
      <alignment horizontal="right" vertical="top" wrapText="1"/>
    </xf>
    <xf numFmtId="0" fontId="20" fillId="0" borderId="104" xfId="0" applyFont="1" applyBorder="1" applyAlignment="1">
      <alignment horizontal="right" vertical="top" wrapText="1"/>
    </xf>
    <xf numFmtId="2" fontId="23" fillId="31" borderId="99" xfId="0" applyNumberFormat="1" applyFont="1" applyFill="1" applyBorder="1" applyAlignment="1">
      <alignment vertical="top" wrapText="1"/>
    </xf>
    <xf numFmtId="2" fontId="23" fillId="31" borderId="100" xfId="3" applyNumberFormat="1" applyFont="1" applyFill="1" applyBorder="1" applyAlignment="1" applyProtection="1">
      <alignment horizontal="right" vertical="top" wrapText="1"/>
    </xf>
    <xf numFmtId="2" fontId="20" fillId="25" borderId="100" xfId="3" applyNumberFormat="1" applyFont="1" applyFill="1" applyBorder="1" applyAlignment="1" applyProtection="1">
      <alignment horizontal="right" vertical="top" wrapText="1"/>
    </xf>
    <xf numFmtId="2" fontId="23" fillId="25" borderId="99" xfId="0" applyNumberFormat="1" applyFont="1" applyFill="1" applyBorder="1" applyAlignment="1">
      <alignment vertical="top" wrapText="1"/>
    </xf>
    <xf numFmtId="2" fontId="23" fillId="25" borderId="100" xfId="3" applyNumberFormat="1" applyFont="1" applyFill="1" applyBorder="1" applyAlignment="1" applyProtection="1">
      <alignment horizontal="center" vertical="top" wrapText="1"/>
    </xf>
    <xf numFmtId="2" fontId="23" fillId="25" borderId="101" xfId="3" applyNumberFormat="1" applyFont="1" applyFill="1" applyBorder="1" applyAlignment="1" applyProtection="1">
      <alignment horizontal="center" vertical="top" wrapText="1"/>
    </xf>
    <xf numFmtId="2" fontId="23" fillId="25" borderId="100" xfId="3" applyNumberFormat="1" applyFont="1" applyFill="1" applyBorder="1" applyAlignment="1" applyProtection="1">
      <alignment horizontal="right" vertical="top" wrapText="1"/>
    </xf>
    <xf numFmtId="178" fontId="60" fillId="30" borderId="100" xfId="0" applyNumberFormat="1" applyFont="1" applyFill="1" applyBorder="1" applyAlignment="1" applyProtection="1">
      <alignment horizontal="center" vertical="top"/>
      <protection locked="0"/>
    </xf>
    <xf numFmtId="2" fontId="21" fillId="33" borderId="99" xfId="0" applyNumberFormat="1" applyFont="1" applyFill="1" applyBorder="1" applyAlignment="1">
      <alignment horizontal="center" vertical="center" wrapText="1"/>
    </xf>
    <xf numFmtId="0" fontId="21" fillId="33" borderId="68" xfId="0" applyNumberFormat="1" applyFont="1" applyFill="1" applyBorder="1" applyAlignment="1">
      <alignment vertical="center" wrapText="1"/>
    </xf>
    <xf numFmtId="0" fontId="21" fillId="33" borderId="100" xfId="0" applyNumberFormat="1" applyFont="1" applyFill="1" applyBorder="1" applyAlignment="1">
      <alignment vertical="center" wrapText="1"/>
    </xf>
    <xf numFmtId="0" fontId="61" fillId="33" borderId="101" xfId="40" applyFont="1" applyFill="1" applyBorder="1" applyAlignment="1" applyProtection="1">
      <alignment horizontal="right" vertical="center"/>
      <protection locked="0"/>
    </xf>
    <xf numFmtId="177" fontId="60" fillId="33" borderId="100" xfId="0" applyNumberFormat="1" applyFont="1" applyFill="1" applyBorder="1" applyAlignment="1">
      <alignment horizontal="center" vertical="top" wrapText="1"/>
    </xf>
    <xf numFmtId="0" fontId="60" fillId="33" borderId="100" xfId="0" applyFont="1" applyFill="1" applyBorder="1" applyAlignment="1">
      <alignment horizontal="center" vertical="top" wrapText="1"/>
    </xf>
    <xf numFmtId="0" fontId="62" fillId="30" borderId="101" xfId="0" applyFont="1" applyFill="1" applyBorder="1" applyAlignment="1">
      <alignment horizontal="left" vertical="center"/>
    </xf>
    <xf numFmtId="0" fontId="46" fillId="13" borderId="0" xfId="34" applyFont="1" applyFill="1" applyBorder="1" applyProtection="1">
      <protection hidden="1"/>
    </xf>
    <xf numFmtId="172" fontId="47" fillId="27" borderId="0" xfId="36" applyNumberFormat="1" applyFont="1" applyFill="1" applyBorder="1" applyAlignment="1" applyProtection="1">
      <alignment wrapText="1"/>
      <protection hidden="1"/>
    </xf>
    <xf numFmtId="172" fontId="47" fillId="27" borderId="0" xfId="36" applyNumberFormat="1" applyFont="1" applyFill="1" applyBorder="1" applyProtection="1">
      <protection hidden="1"/>
    </xf>
    <xf numFmtId="0" fontId="33" fillId="13" borderId="110" xfId="34" applyFont="1" applyFill="1" applyBorder="1" applyProtection="1">
      <protection hidden="1"/>
    </xf>
    <xf numFmtId="0" fontId="46" fillId="13" borderId="111" xfId="34" applyFont="1" applyFill="1" applyBorder="1" applyProtection="1">
      <protection hidden="1"/>
    </xf>
    <xf numFmtId="172" fontId="8" fillId="27" borderId="0" xfId="36" applyNumberFormat="1" applyFont="1" applyFill="1" applyBorder="1" applyAlignment="1" applyProtection="1">
      <alignment wrapText="1"/>
      <protection hidden="1"/>
    </xf>
    <xf numFmtId="172" fontId="47" fillId="27" borderId="106" xfId="36" applyNumberFormat="1" applyFont="1" applyFill="1" applyBorder="1" applyProtection="1">
      <protection hidden="1"/>
    </xf>
    <xf numFmtId="0" fontId="47" fillId="27" borderId="0" xfId="35" applyFont="1" applyFill="1" applyBorder="1" applyAlignment="1" applyProtection="1">
      <alignment wrapText="1"/>
      <protection hidden="1"/>
    </xf>
    <xf numFmtId="172" fontId="47" fillId="27" borderId="73" xfId="36" applyNumberFormat="1" applyFont="1" applyFill="1" applyBorder="1" applyAlignment="1" applyProtection="1">
      <alignment wrapText="1"/>
      <protection hidden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2" fontId="23" fillId="29" borderId="100" xfId="3" applyNumberFormat="1" applyFont="1" applyFill="1" applyBorder="1" applyAlignment="1" applyProtection="1">
      <alignment horizontal="center" vertical="top" wrapText="1"/>
    </xf>
    <xf numFmtId="2" fontId="23" fillId="29" borderId="101" xfId="3" applyNumberFormat="1" applyFont="1" applyFill="1" applyBorder="1" applyAlignment="1" applyProtection="1">
      <alignment horizontal="center" vertical="top" wrapText="1"/>
    </xf>
    <xf numFmtId="2" fontId="21" fillId="34" borderId="99" xfId="0" applyNumberFormat="1" applyFont="1" applyFill="1" applyBorder="1" applyAlignment="1">
      <alignment vertical="top" wrapText="1"/>
    </xf>
    <xf numFmtId="2" fontId="27" fillId="0" borderId="99" xfId="0" applyNumberFormat="1" applyFont="1" applyFill="1" applyBorder="1" applyAlignment="1">
      <alignment vertical="top" wrapText="1"/>
    </xf>
    <xf numFmtId="2" fontId="22" fillId="0" borderId="99" xfId="0" applyNumberFormat="1" applyFont="1" applyFill="1" applyBorder="1" applyAlignment="1">
      <alignment vertical="top" wrapText="1"/>
    </xf>
    <xf numFmtId="2" fontId="28" fillId="0" borderId="99" xfId="0" applyNumberFormat="1" applyFont="1" applyFill="1" applyBorder="1" applyAlignment="1">
      <alignment vertical="top" wrapText="1"/>
    </xf>
    <xf numFmtId="2" fontId="20" fillId="0" borderId="99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vertical="top" wrapText="1"/>
    </xf>
    <xf numFmtId="2" fontId="20" fillId="29" borderId="99" xfId="0" applyNumberFormat="1" applyFont="1" applyFill="1" applyBorder="1" applyAlignment="1">
      <alignment vertical="top" wrapText="1"/>
    </xf>
    <xf numFmtId="2" fontId="20" fillId="29" borderId="100" xfId="3" applyNumberFormat="1" applyFont="1" applyFill="1" applyBorder="1" applyAlignment="1" applyProtection="1">
      <alignment horizontal="right" vertical="top" wrapText="1"/>
    </xf>
    <xf numFmtId="2" fontId="28" fillId="29" borderId="99" xfId="0" applyNumberFormat="1" applyFont="1" applyFill="1" applyBorder="1" applyAlignment="1">
      <alignment vertical="top" wrapText="1"/>
    </xf>
    <xf numFmtId="2" fontId="28" fillId="29" borderId="100" xfId="3" applyNumberFormat="1" applyFont="1" applyFill="1" applyBorder="1" applyAlignment="1" applyProtection="1">
      <alignment horizontal="right" vertical="top" wrapText="1"/>
    </xf>
    <xf numFmtId="0" fontId="23" fillId="35" borderId="99" xfId="0" applyFont="1" applyFill="1" applyBorder="1" applyAlignment="1">
      <alignment vertical="top" wrapText="1"/>
    </xf>
    <xf numFmtId="2" fontId="20" fillId="15" borderId="100" xfId="3" applyNumberFormat="1" applyFont="1" applyFill="1" applyBorder="1" applyAlignment="1" applyProtection="1">
      <alignment horizontal="right" vertical="top" wrapText="1"/>
    </xf>
    <xf numFmtId="2" fontId="23" fillId="35" borderId="100" xfId="3" applyNumberFormat="1" applyFont="1" applyFill="1" applyBorder="1" applyAlignment="1" applyProtection="1">
      <alignment horizontal="right" vertical="top" wrapText="1"/>
    </xf>
    <xf numFmtId="2" fontId="23" fillId="35" borderId="100" xfId="0" applyNumberFormat="1" applyFont="1" applyFill="1" applyBorder="1" applyAlignment="1">
      <alignment horizontal="right" vertical="top" wrapText="1"/>
    </xf>
    <xf numFmtId="0" fontId="23" fillId="0" borderId="99" xfId="0" applyFont="1" applyFill="1" applyBorder="1" applyAlignment="1">
      <alignment vertical="top" wrapText="1"/>
    </xf>
    <xf numFmtId="2" fontId="23" fillId="0" borderId="100" xfId="0" applyNumberFormat="1" applyFont="1" applyFill="1" applyBorder="1" applyAlignment="1">
      <alignment horizontal="right" vertical="top" wrapText="1"/>
    </xf>
    <xf numFmtId="0" fontId="20" fillId="0" borderId="0" xfId="0" applyFont="1" applyBorder="1"/>
    <xf numFmtId="177" fontId="23" fillId="6" borderId="18" xfId="0" applyNumberFormat="1" applyFont="1" applyFill="1" applyBorder="1" applyAlignment="1">
      <alignment horizontal="center" vertical="center" wrapText="1"/>
    </xf>
    <xf numFmtId="0" fontId="23" fillId="6" borderId="18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center" vertical="center" wrapText="1"/>
    </xf>
    <xf numFmtId="0" fontId="20" fillId="6" borderId="99" xfId="0" applyFont="1" applyFill="1" applyBorder="1" applyAlignment="1">
      <alignment vertical="center" wrapText="1"/>
    </xf>
    <xf numFmtId="2" fontId="20" fillId="0" borderId="100" xfId="0" applyNumberFormat="1" applyFont="1" applyBorder="1" applyAlignment="1">
      <alignment horizontal="right" vertical="center" wrapText="1"/>
    </xf>
    <xf numFmtId="2" fontId="20" fillId="6" borderId="100" xfId="3" applyNumberFormat="1" applyFont="1" applyFill="1" applyBorder="1" applyAlignment="1" applyProtection="1">
      <alignment horizontal="right" vertical="center" wrapText="1"/>
    </xf>
    <xf numFmtId="2" fontId="20" fillId="6" borderId="101" xfId="3" applyNumberFormat="1" applyFont="1" applyFill="1" applyBorder="1" applyAlignment="1" applyProtection="1">
      <alignment horizontal="right" vertical="center" wrapText="1"/>
    </xf>
    <xf numFmtId="2" fontId="20" fillId="6" borderId="100" xfId="0" applyNumberFormat="1" applyFont="1" applyFill="1" applyBorder="1" applyAlignment="1">
      <alignment horizontal="right" vertical="center" wrapText="1"/>
    </xf>
    <xf numFmtId="2" fontId="20" fillId="6" borderId="101" xfId="0" applyNumberFormat="1" applyFont="1" applyFill="1" applyBorder="1" applyAlignment="1">
      <alignment horizontal="right" vertical="center" wrapText="1"/>
    </xf>
    <xf numFmtId="0" fontId="20" fillId="6" borderId="43" xfId="0" applyFont="1" applyFill="1" applyBorder="1" applyAlignment="1">
      <alignment vertical="center" wrapText="1"/>
    </xf>
    <xf numFmtId="2" fontId="20" fillId="0" borderId="44" xfId="0" applyNumberFormat="1" applyFont="1" applyBorder="1" applyAlignment="1">
      <alignment horizontal="right" vertical="center" wrapText="1"/>
    </xf>
    <xf numFmtId="2" fontId="20" fillId="6" borderId="44" xfId="0" applyNumberFormat="1" applyFont="1" applyFill="1" applyBorder="1" applyAlignment="1">
      <alignment horizontal="right" vertical="center" wrapText="1"/>
    </xf>
    <xf numFmtId="2" fontId="20" fillId="6" borderId="45" xfId="0" applyNumberFormat="1" applyFont="1" applyFill="1" applyBorder="1" applyAlignment="1">
      <alignment horizontal="right" vertical="center" wrapText="1"/>
    </xf>
    <xf numFmtId="0" fontId="60" fillId="6" borderId="113" xfId="0" applyFont="1" applyFill="1" applyBorder="1" applyAlignment="1">
      <alignment horizontal="center" vertical="center" wrapText="1"/>
    </xf>
    <xf numFmtId="178" fontId="60" fillId="30" borderId="113" xfId="0" applyNumberFormat="1" applyFont="1" applyFill="1" applyBorder="1" applyAlignment="1" applyProtection="1">
      <alignment horizontal="center" vertical="center"/>
      <protection locked="0"/>
    </xf>
    <xf numFmtId="0" fontId="23" fillId="6" borderId="115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vertical="center" wrapText="1"/>
    </xf>
    <xf numFmtId="2" fontId="20" fillId="0" borderId="18" xfId="0" applyNumberFormat="1" applyFont="1" applyBorder="1" applyAlignment="1">
      <alignment horizontal="right" vertical="center" wrapText="1"/>
    </xf>
    <xf numFmtId="2" fontId="20" fillId="6" borderId="18" xfId="3" applyNumberFormat="1" applyFont="1" applyFill="1" applyBorder="1" applyAlignment="1" applyProtection="1">
      <alignment horizontal="right" vertical="center" wrapText="1"/>
    </xf>
    <xf numFmtId="2" fontId="20" fillId="6" borderId="19" xfId="3" applyNumberFormat="1" applyFont="1" applyFill="1" applyBorder="1" applyAlignment="1" applyProtection="1">
      <alignment horizontal="right" vertical="center" wrapText="1"/>
    </xf>
    <xf numFmtId="2" fontId="20" fillId="25" borderId="101" xfId="3" applyNumberFormat="1" applyFont="1" applyFill="1" applyBorder="1" applyAlignment="1" applyProtection="1">
      <alignment horizontal="right" vertical="top" wrapText="1"/>
    </xf>
    <xf numFmtId="2" fontId="23" fillId="25" borderId="43" xfId="0" applyNumberFormat="1" applyFont="1" applyFill="1" applyBorder="1" applyAlignment="1">
      <alignment vertical="top" wrapText="1"/>
    </xf>
    <xf numFmtId="2" fontId="23" fillId="25" borderId="103" xfId="3" applyNumberFormat="1" applyFont="1" applyFill="1" applyBorder="1" applyAlignment="1" applyProtection="1">
      <alignment horizontal="right" vertical="top" wrapText="1"/>
    </xf>
    <xf numFmtId="2" fontId="23" fillId="25" borderId="103" xfId="3" applyNumberFormat="1" applyFont="1" applyFill="1" applyBorder="1" applyAlignment="1" applyProtection="1">
      <alignment horizontal="center" vertical="top" wrapText="1"/>
    </xf>
    <xf numFmtId="2" fontId="23" fillId="25" borderId="45" xfId="3" applyNumberFormat="1" applyFont="1" applyFill="1" applyBorder="1" applyAlignment="1" applyProtection="1">
      <alignment horizontal="center" vertical="top" wrapText="1"/>
    </xf>
    <xf numFmtId="0" fontId="60" fillId="33" borderId="113" xfId="0" applyFont="1" applyFill="1" applyBorder="1" applyAlignment="1">
      <alignment horizontal="center" vertical="top" wrapText="1"/>
    </xf>
    <xf numFmtId="178" fontId="60" fillId="30" borderId="113" xfId="0" applyNumberFormat="1" applyFont="1" applyFill="1" applyBorder="1" applyAlignment="1" applyProtection="1">
      <alignment horizontal="center" vertical="top"/>
      <protection locked="0"/>
    </xf>
    <xf numFmtId="0" fontId="62" fillId="30" borderId="115" xfId="0" applyFont="1" applyFill="1" applyBorder="1" applyAlignment="1">
      <alignment horizontal="left" vertical="center"/>
    </xf>
    <xf numFmtId="2" fontId="21" fillId="32" borderId="17" xfId="0" applyNumberFormat="1" applyFont="1" applyFill="1" applyBorder="1" applyAlignment="1">
      <alignment horizontal="left" vertical="top" wrapText="1"/>
    </xf>
    <xf numFmtId="169" fontId="23" fillId="32" borderId="18" xfId="0" applyNumberFormat="1" applyFont="1" applyFill="1" applyBorder="1" applyAlignment="1">
      <alignment horizontal="center" vertical="top" wrapText="1"/>
    </xf>
    <xf numFmtId="0" fontId="23" fillId="32" borderId="18" xfId="0" applyFont="1" applyFill="1" applyBorder="1" applyAlignment="1">
      <alignment horizontal="center" vertical="top" wrapText="1"/>
    </xf>
    <xf numFmtId="0" fontId="23" fillId="32" borderId="19" xfId="0" applyFont="1" applyFill="1" applyBorder="1" applyAlignment="1">
      <alignment horizontal="center" vertical="top" wrapText="1"/>
    </xf>
    <xf numFmtId="2" fontId="20" fillId="3" borderId="36" xfId="0" applyNumberFormat="1" applyFont="1" applyFill="1" applyBorder="1" applyAlignment="1">
      <alignment vertical="top" wrapText="1"/>
    </xf>
    <xf numFmtId="2" fontId="20" fillId="3" borderId="36" xfId="0" applyNumberFormat="1" applyFont="1" applyFill="1" applyBorder="1" applyAlignment="1">
      <alignment horizontal="right" vertical="top" wrapText="1"/>
    </xf>
    <xf numFmtId="2" fontId="20" fillId="3" borderId="36" xfId="3" applyNumberFormat="1" applyFont="1" applyFill="1" applyBorder="1" applyAlignment="1" applyProtection="1">
      <alignment horizontal="center" vertical="top" wrapText="1"/>
    </xf>
    <xf numFmtId="0" fontId="20" fillId="0" borderId="48" xfId="0" applyFont="1" applyBorder="1" applyAlignment="1">
      <alignment vertical="top" wrapText="1"/>
    </xf>
    <xf numFmtId="2" fontId="20" fillId="0" borderId="48" xfId="0" applyNumberFormat="1" applyFont="1" applyBorder="1" applyAlignment="1">
      <alignment horizontal="center" vertical="top" wrapText="1"/>
    </xf>
    <xf numFmtId="2" fontId="20" fillId="0" borderId="48" xfId="3" applyNumberFormat="1" applyFont="1" applyFill="1" applyBorder="1" applyAlignment="1" applyProtection="1">
      <alignment horizontal="right" vertical="top" wrapText="1"/>
    </xf>
    <xf numFmtId="0" fontId="20" fillId="0" borderId="48" xfId="0" applyFont="1" applyBorder="1" applyAlignment="1">
      <alignment horizontal="center" vertical="top" wrapText="1"/>
    </xf>
    <xf numFmtId="177" fontId="23" fillId="33" borderId="18" xfId="0" applyNumberFormat="1" applyFont="1" applyFill="1" applyBorder="1" applyAlignment="1">
      <alignment horizontal="right" vertical="top" wrapText="1"/>
    </xf>
    <xf numFmtId="0" fontId="23" fillId="33" borderId="18" xfId="0" applyFont="1" applyFill="1" applyBorder="1" applyAlignment="1">
      <alignment horizontal="center" vertical="top" wrapText="1"/>
    </xf>
    <xf numFmtId="0" fontId="23" fillId="33" borderId="19" xfId="0" applyFont="1" applyFill="1" applyBorder="1" applyAlignment="1">
      <alignment horizontal="center" vertical="top" wrapText="1"/>
    </xf>
    <xf numFmtId="178" fontId="60" fillId="30" borderId="101" xfId="0" applyNumberFormat="1" applyFont="1" applyFill="1" applyBorder="1" applyAlignment="1" applyProtection="1">
      <alignment horizontal="center" vertical="top"/>
      <protection locked="0"/>
    </xf>
    <xf numFmtId="2" fontId="23" fillId="25" borderId="101" xfId="3" applyNumberFormat="1" applyFont="1" applyFill="1" applyBorder="1" applyAlignment="1" applyProtection="1">
      <alignment horizontal="right" vertical="top" wrapText="1"/>
    </xf>
    <xf numFmtId="2" fontId="20" fillId="15" borderId="101" xfId="3" applyNumberFormat="1" applyFont="1" applyFill="1" applyBorder="1" applyAlignment="1" applyProtection="1">
      <alignment horizontal="right" vertical="top" wrapText="1"/>
    </xf>
    <xf numFmtId="0" fontId="63" fillId="36" borderId="43" xfId="0" applyFont="1" applyFill="1" applyBorder="1" applyAlignment="1">
      <alignment horizontal="left" vertical="top" wrapText="1"/>
    </xf>
    <xf numFmtId="2" fontId="63" fillId="36" borderId="103" xfId="0" applyNumberFormat="1" applyFont="1" applyFill="1" applyBorder="1" applyAlignment="1">
      <alignment horizontal="right" vertical="top" wrapText="1"/>
    </xf>
    <xf numFmtId="2" fontId="63" fillId="36" borderId="103" xfId="3" applyNumberFormat="1" applyFont="1" applyFill="1" applyBorder="1" applyAlignment="1" applyProtection="1">
      <alignment horizontal="right" vertical="top" wrapText="1"/>
    </xf>
    <xf numFmtId="2" fontId="63" fillId="36" borderId="45" xfId="3" applyNumberFormat="1" applyFont="1" applyFill="1" applyBorder="1" applyAlignment="1" applyProtection="1">
      <alignment horizontal="right" vertical="top" wrapText="1"/>
    </xf>
    <xf numFmtId="2" fontId="21" fillId="6" borderId="6" xfId="0" applyNumberFormat="1" applyFont="1" applyFill="1" applyBorder="1" applyAlignment="1">
      <alignment horizontal="center" vertical="center" wrapText="1"/>
    </xf>
    <xf numFmtId="0" fontId="32" fillId="13" borderId="46" xfId="34" applyFont="1" applyFill="1" applyBorder="1" applyProtection="1">
      <protection hidden="1"/>
    </xf>
    <xf numFmtId="0" fontId="32" fillId="13" borderId="0" xfId="34" applyFont="1" applyFill="1" applyProtection="1">
      <protection hidden="1"/>
    </xf>
    <xf numFmtId="0" fontId="32" fillId="13" borderId="47" xfId="34" applyFont="1" applyFill="1" applyBorder="1" applyProtection="1">
      <protection hidden="1"/>
    </xf>
    <xf numFmtId="0" fontId="46" fillId="13" borderId="68" xfId="39" applyFont="1" applyFill="1" applyBorder="1" applyAlignment="1" applyProtection="1">
      <alignment wrapText="1"/>
      <protection hidden="1"/>
    </xf>
    <xf numFmtId="0" fontId="46" fillId="13" borderId="69" xfId="39" applyFont="1" applyFill="1" applyBorder="1" applyAlignment="1" applyProtection="1">
      <alignment wrapText="1"/>
      <protection hidden="1"/>
    </xf>
    <xf numFmtId="0" fontId="46" fillId="13" borderId="0" xfId="39" applyFont="1" applyFill="1" applyAlignment="1" applyProtection="1">
      <alignment wrapText="1"/>
      <protection hidden="1"/>
    </xf>
    <xf numFmtId="0" fontId="46" fillId="13" borderId="67" xfId="39" applyFont="1" applyFill="1" applyBorder="1" applyAlignment="1" applyProtection="1">
      <alignment wrapText="1"/>
      <protection hidden="1"/>
    </xf>
    <xf numFmtId="0" fontId="45" fillId="27" borderId="0" xfId="35" applyFont="1" applyFill="1" applyAlignment="1" applyProtection="1">
      <alignment wrapText="1"/>
      <protection hidden="1"/>
    </xf>
    <xf numFmtId="0" fontId="32" fillId="13" borderId="36" xfId="34" applyFont="1" applyFill="1" applyBorder="1" applyProtection="1">
      <protection hidden="1"/>
    </xf>
    <xf numFmtId="0" fontId="32" fillId="13" borderId="35" xfId="34" applyFont="1" applyFill="1" applyBorder="1" applyProtection="1">
      <protection hidden="1"/>
    </xf>
    <xf numFmtId="0" fontId="41" fillId="13" borderId="46" xfId="34" applyFont="1" applyFill="1" applyBorder="1" applyAlignment="1" applyProtection="1">
      <alignment horizontal="left"/>
      <protection hidden="1"/>
    </xf>
    <xf numFmtId="0" fontId="32" fillId="13" borderId="71" xfId="34" applyFont="1" applyFill="1" applyBorder="1" applyProtection="1">
      <protection hidden="1"/>
    </xf>
    <xf numFmtId="0" fontId="47" fillId="27" borderId="68" xfId="34" applyFont="1" applyFill="1" applyBorder="1" applyAlignment="1" applyProtection="1">
      <alignment horizontal="left" wrapText="1"/>
      <protection hidden="1"/>
    </xf>
    <xf numFmtId="0" fontId="47" fillId="27" borderId="69" xfId="34" applyFont="1" applyFill="1" applyBorder="1" applyAlignment="1" applyProtection="1">
      <alignment horizontal="left" wrapText="1"/>
      <protection hidden="1"/>
    </xf>
    <xf numFmtId="0" fontId="47" fillId="27" borderId="0" xfId="34" applyFont="1" applyFill="1" applyAlignment="1" applyProtection="1">
      <alignment horizontal="left" wrapText="1"/>
      <protection hidden="1"/>
    </xf>
    <xf numFmtId="0" fontId="47" fillId="27" borderId="67" xfId="34" applyFont="1" applyFill="1" applyBorder="1" applyAlignment="1" applyProtection="1">
      <alignment horizontal="left" wrapText="1"/>
      <protection hidden="1"/>
    </xf>
    <xf numFmtId="0" fontId="47" fillId="27" borderId="0" xfId="35" applyFont="1" applyFill="1" applyAlignment="1" applyProtection="1">
      <alignment wrapText="1"/>
      <protection hidden="1"/>
    </xf>
    <xf numFmtId="0" fontId="47" fillId="27" borderId="67" xfId="35" applyFont="1" applyFill="1" applyBorder="1" applyAlignment="1" applyProtection="1">
      <alignment wrapText="1"/>
      <protection hidden="1"/>
    </xf>
    <xf numFmtId="0" fontId="47" fillId="27" borderId="68" xfId="35" applyFont="1" applyFill="1" applyBorder="1" applyAlignment="1" applyProtection="1">
      <alignment wrapText="1"/>
      <protection hidden="1"/>
    </xf>
    <xf numFmtId="0" fontId="47" fillId="27" borderId="69" xfId="35" applyFont="1" applyFill="1" applyBorder="1" applyAlignment="1" applyProtection="1">
      <alignment wrapText="1"/>
      <protection hidden="1"/>
    </xf>
    <xf numFmtId="0" fontId="46" fillId="13" borderId="0" xfId="34" applyFont="1" applyFill="1" applyProtection="1">
      <protection hidden="1"/>
    </xf>
    <xf numFmtId="0" fontId="33" fillId="13" borderId="46" xfId="34" applyFont="1" applyFill="1" applyBorder="1" applyProtection="1">
      <protection hidden="1"/>
    </xf>
    <xf numFmtId="0" fontId="33" fillId="13" borderId="0" xfId="34" applyFont="1" applyFill="1" applyProtection="1">
      <protection hidden="1"/>
    </xf>
    <xf numFmtId="0" fontId="33" fillId="13" borderId="47" xfId="34" applyFont="1" applyFill="1" applyBorder="1" applyProtection="1">
      <protection hidden="1"/>
    </xf>
    <xf numFmtId="0" fontId="47" fillId="27" borderId="0" xfId="35" applyFont="1" applyFill="1" applyBorder="1" applyAlignment="1" applyProtection="1">
      <alignment wrapText="1"/>
      <protection hidden="1"/>
    </xf>
    <xf numFmtId="0" fontId="49" fillId="13" borderId="46" xfId="34" applyFont="1" applyFill="1" applyBorder="1" applyProtection="1">
      <protection hidden="1"/>
    </xf>
    <xf numFmtId="0" fontId="46" fillId="13" borderId="68" xfId="34" applyFont="1" applyFill="1" applyBorder="1" applyProtection="1">
      <protection hidden="1"/>
    </xf>
    <xf numFmtId="0" fontId="46" fillId="13" borderId="48" xfId="34" applyFont="1" applyFill="1" applyBorder="1" applyProtection="1">
      <protection hidden="1"/>
    </xf>
    <xf numFmtId="0" fontId="47" fillId="27" borderId="48" xfId="35" applyFont="1" applyFill="1" applyBorder="1" applyAlignment="1" applyProtection="1">
      <alignment wrapText="1"/>
      <protection hidden="1"/>
    </xf>
    <xf numFmtId="0" fontId="47" fillId="27" borderId="72" xfId="35" applyFont="1" applyFill="1" applyBorder="1" applyAlignment="1" applyProtection="1">
      <alignment wrapText="1"/>
      <protection hidden="1"/>
    </xf>
    <xf numFmtId="0" fontId="41" fillId="13" borderId="46" xfId="34" applyFont="1" applyFill="1" applyBorder="1" applyProtection="1">
      <protection hidden="1"/>
    </xf>
    <xf numFmtId="2" fontId="21" fillId="6" borderId="118" xfId="0" applyNumberFormat="1" applyFont="1" applyFill="1" applyBorder="1" applyAlignment="1">
      <alignment horizontal="left" vertical="center" wrapText="1"/>
    </xf>
    <xf numFmtId="2" fontId="21" fillId="6" borderId="53" xfId="0" applyNumberFormat="1" applyFont="1" applyFill="1" applyBorder="1" applyAlignment="1">
      <alignment horizontal="left" vertical="center" wrapText="1"/>
    </xf>
    <xf numFmtId="0" fontId="29" fillId="24" borderId="113" xfId="34" applyFont="1" applyFill="1" applyBorder="1" applyAlignment="1" applyProtection="1">
      <alignment horizontal="left" vertical="center"/>
      <protection hidden="1"/>
    </xf>
    <xf numFmtId="172" fontId="8" fillId="13" borderId="113" xfId="34" applyNumberFormat="1" applyFont="1" applyFill="1" applyBorder="1" applyAlignment="1" applyProtection="1">
      <alignment vertical="center"/>
      <protection hidden="1"/>
    </xf>
    <xf numFmtId="0" fontId="33" fillId="13" borderId="0" xfId="0" applyFont="1" applyFill="1" applyProtection="1">
      <protection locked="0"/>
    </xf>
    <xf numFmtId="0" fontId="31" fillId="13" borderId="0" xfId="0" applyFont="1" applyFill="1" applyProtection="1">
      <protection locked="0"/>
    </xf>
    <xf numFmtId="173" fontId="34" fillId="37" borderId="120" xfId="0" applyNumberFormat="1" applyFont="1" applyFill="1" applyBorder="1" applyAlignment="1" applyProtection="1">
      <alignment vertical="center"/>
      <protection hidden="1"/>
    </xf>
    <xf numFmtId="173" fontId="34" fillId="37" borderId="121" xfId="0" applyNumberFormat="1" applyFont="1" applyFill="1" applyBorder="1" applyAlignment="1" applyProtection="1">
      <alignment vertical="center"/>
      <protection hidden="1"/>
    </xf>
    <xf numFmtId="0" fontId="32" fillId="13" borderId="0" xfId="0" applyFont="1" applyFill="1" applyProtection="1">
      <protection locked="0"/>
    </xf>
    <xf numFmtId="0" fontId="32" fillId="13" borderId="47" xfId="0" applyFont="1" applyFill="1" applyBorder="1" applyProtection="1">
      <protection locked="0"/>
    </xf>
    <xf numFmtId="0" fontId="41" fillId="13" borderId="0" xfId="0" applyFont="1" applyFill="1" applyProtection="1">
      <protection locked="0"/>
    </xf>
    <xf numFmtId="172" fontId="33" fillId="13" borderId="0" xfId="3" applyNumberFormat="1" applyFont="1" applyFill="1" applyProtection="1">
      <protection hidden="1"/>
    </xf>
    <xf numFmtId="172" fontId="33" fillId="13" borderId="47" xfId="3" applyNumberFormat="1" applyFont="1" applyFill="1" applyBorder="1" applyProtection="1">
      <protection hidden="1"/>
    </xf>
    <xf numFmtId="179" fontId="33" fillId="13" borderId="0" xfId="3" applyNumberFormat="1" applyFont="1" applyFill="1" applyProtection="1">
      <protection locked="0"/>
    </xf>
    <xf numFmtId="179" fontId="33" fillId="13" borderId="47" xfId="3" applyNumberFormat="1" applyFont="1" applyFill="1" applyBorder="1" applyProtection="1">
      <protection locked="0"/>
    </xf>
    <xf numFmtId="179" fontId="33" fillId="13" borderId="0" xfId="0" applyNumberFormat="1" applyFont="1" applyFill="1" applyProtection="1">
      <protection locked="0"/>
    </xf>
    <xf numFmtId="172" fontId="29" fillId="13" borderId="127" xfId="0" applyNumberFormat="1" applyFont="1" applyFill="1" applyBorder="1" applyProtection="1">
      <protection hidden="1"/>
    </xf>
    <xf numFmtId="172" fontId="29" fillId="13" borderId="89" xfId="0" applyNumberFormat="1" applyFont="1" applyFill="1" applyBorder="1" applyProtection="1">
      <protection hidden="1"/>
    </xf>
    <xf numFmtId="172" fontId="33" fillId="13" borderId="133" xfId="3" applyNumberFormat="1" applyFont="1" applyFill="1" applyBorder="1" applyProtection="1">
      <protection hidden="1"/>
    </xf>
    <xf numFmtId="172" fontId="33" fillId="13" borderId="135" xfId="3" applyNumberFormat="1" applyFont="1" applyFill="1" applyBorder="1" applyProtection="1">
      <protection hidden="1"/>
    </xf>
    <xf numFmtId="0" fontId="46" fillId="13" borderId="97" xfId="39" applyFont="1" applyFill="1" applyBorder="1" applyAlignment="1" applyProtection="1">
      <alignment wrapText="1"/>
      <protection locked="0"/>
    </xf>
    <xf numFmtId="172" fontId="46" fillId="13" borderId="0" xfId="3" applyNumberFormat="1" applyFont="1" applyFill="1" applyProtection="1">
      <protection hidden="1"/>
    </xf>
    <xf numFmtId="172" fontId="46" fillId="13" borderId="47" xfId="3" applyNumberFormat="1" applyFont="1" applyFill="1" applyBorder="1" applyProtection="1">
      <protection hidden="1"/>
    </xf>
    <xf numFmtId="0" fontId="46" fillId="13" borderId="0" xfId="0" applyFont="1" applyFill="1" applyProtection="1">
      <protection locked="0"/>
    </xf>
    <xf numFmtId="0" fontId="33" fillId="13" borderId="97" xfId="0" applyFont="1" applyFill="1" applyBorder="1" applyProtection="1">
      <protection locked="0"/>
    </xf>
    <xf numFmtId="172" fontId="29" fillId="24" borderId="127" xfId="0" applyNumberFormat="1" applyFont="1" applyFill="1" applyBorder="1" applyProtection="1">
      <protection hidden="1"/>
    </xf>
    <xf numFmtId="172" fontId="29" fillId="24" borderId="89" xfId="0" applyNumberFormat="1" applyFont="1" applyFill="1" applyBorder="1" applyProtection="1">
      <protection hidden="1"/>
    </xf>
    <xf numFmtId="0" fontId="33" fillId="13" borderId="46" xfId="0" applyFont="1" applyFill="1" applyBorder="1" applyProtection="1">
      <protection locked="0"/>
    </xf>
    <xf numFmtId="0" fontId="46" fillId="13" borderId="97" xfId="0" applyFont="1" applyFill="1" applyBorder="1" applyProtection="1">
      <protection locked="0"/>
    </xf>
    <xf numFmtId="0" fontId="46" fillId="13" borderId="97" xfId="0" applyFont="1" applyFill="1" applyBorder="1" applyAlignment="1" applyProtection="1">
      <alignment wrapText="1"/>
      <protection locked="0"/>
    </xf>
    <xf numFmtId="0" fontId="46" fillId="13" borderId="141" xfId="0" applyFont="1" applyFill="1" applyBorder="1" applyProtection="1">
      <protection locked="0"/>
    </xf>
    <xf numFmtId="0" fontId="47" fillId="27" borderId="97" xfId="0" applyFont="1" applyFill="1" applyBorder="1" applyAlignment="1" applyProtection="1">
      <alignment horizontal="left" wrapText="1"/>
      <protection locked="0"/>
    </xf>
    <xf numFmtId="0" fontId="33" fillId="13" borderId="140" xfId="0" applyFont="1" applyFill="1" applyBorder="1" applyProtection="1">
      <protection locked="0"/>
    </xf>
    <xf numFmtId="0" fontId="31" fillId="13" borderId="123" xfId="0" applyFont="1" applyFill="1" applyBorder="1" applyProtection="1">
      <protection locked="0"/>
    </xf>
    <xf numFmtId="0" fontId="33" fillId="13" borderId="123" xfId="0" applyFont="1" applyFill="1" applyBorder="1" applyProtection="1">
      <protection locked="0"/>
    </xf>
    <xf numFmtId="0" fontId="46" fillId="13" borderId="136" xfId="0" applyFont="1" applyFill="1" applyBorder="1" applyProtection="1">
      <protection locked="0"/>
    </xf>
    <xf numFmtId="0" fontId="47" fillId="27" borderId="97" xfId="35" applyFont="1" applyFill="1" applyBorder="1" applyAlignment="1" applyProtection="1">
      <alignment wrapText="1"/>
      <protection locked="0"/>
    </xf>
    <xf numFmtId="0" fontId="46" fillId="13" borderId="137" xfId="0" applyFont="1" applyFill="1" applyBorder="1" applyProtection="1">
      <protection locked="0"/>
    </xf>
    <xf numFmtId="0" fontId="64" fillId="13" borderId="0" xfId="0" applyFont="1" applyFill="1" applyProtection="1">
      <protection locked="0"/>
    </xf>
    <xf numFmtId="0" fontId="33" fillId="13" borderId="143" xfId="0" applyFont="1" applyFill="1" applyBorder="1" applyAlignment="1" applyProtection="1">
      <alignment wrapText="1"/>
      <protection locked="0"/>
    </xf>
    <xf numFmtId="0" fontId="33" fillId="13" borderId="97" xfId="0" applyFont="1" applyFill="1" applyBorder="1" applyAlignment="1" applyProtection="1">
      <alignment wrapText="1"/>
      <protection locked="0"/>
    </xf>
    <xf numFmtId="0" fontId="33" fillId="13" borderId="0" xfId="0" applyFont="1" applyFill="1" applyAlignment="1" applyProtection="1">
      <alignment wrapText="1"/>
      <protection locked="0"/>
    </xf>
    <xf numFmtId="172" fontId="33" fillId="13" borderId="48" xfId="3" applyNumberFormat="1" applyFont="1" applyFill="1" applyBorder="1" applyProtection="1">
      <protection hidden="1"/>
    </xf>
    <xf numFmtId="172" fontId="33" fillId="13" borderId="73" xfId="3" applyNumberFormat="1" applyFont="1" applyFill="1" applyBorder="1" applyProtection="1">
      <protection hidden="1"/>
    </xf>
    <xf numFmtId="172" fontId="8" fillId="3" borderId="144" xfId="3" applyNumberFormat="1" applyFont="1" applyFill="1" applyBorder="1" applyProtection="1">
      <protection hidden="1"/>
    </xf>
    <xf numFmtId="0" fontId="39" fillId="0" borderId="100" xfId="0" applyFont="1" applyBorder="1" applyAlignment="1">
      <alignment horizontal="center"/>
    </xf>
    <xf numFmtId="17" fontId="0" fillId="0" borderId="100" xfId="0" applyNumberFormat="1" applyBorder="1"/>
    <xf numFmtId="4" fontId="0" fillId="0" borderId="100" xfId="0" applyNumberFormat="1" applyBorder="1"/>
    <xf numFmtId="4" fontId="39" fillId="0" borderId="100" xfId="0" applyNumberFormat="1" applyFont="1" applyBorder="1"/>
    <xf numFmtId="172" fontId="33" fillId="0" borderId="0" xfId="3" applyNumberFormat="1" applyFont="1" applyFill="1" applyProtection="1">
      <protection hidden="1"/>
    </xf>
    <xf numFmtId="172" fontId="33" fillId="0" borderId="47" xfId="3" applyNumberFormat="1" applyFont="1" applyFill="1" applyBorder="1" applyProtection="1">
      <protection hidden="1"/>
    </xf>
    <xf numFmtId="0" fontId="33" fillId="0" borderId="0" xfId="0" applyFont="1" applyFill="1" applyProtection="1">
      <protection locked="0"/>
    </xf>
    <xf numFmtId="0" fontId="65" fillId="13" borderId="0" xfId="23" applyFont="1" applyFill="1"/>
    <xf numFmtId="0" fontId="35" fillId="13" borderId="0" xfId="23" applyFont="1" applyFill="1"/>
    <xf numFmtId="0" fontId="35" fillId="13" borderId="30" xfId="23" applyFont="1" applyFill="1" applyBorder="1"/>
    <xf numFmtId="0" fontId="65" fillId="13" borderId="0" xfId="23" applyFont="1" applyFill="1" applyAlignment="1">
      <alignment vertical="center"/>
    </xf>
    <xf numFmtId="0" fontId="35" fillId="13" borderId="0" xfId="23" applyFont="1" applyFill="1" applyAlignment="1">
      <alignment vertical="center"/>
    </xf>
    <xf numFmtId="0" fontId="35" fillId="13" borderId="30" xfId="23" applyFont="1" applyFill="1" applyBorder="1" applyAlignment="1">
      <alignment vertical="center"/>
    </xf>
    <xf numFmtId="0" fontId="67" fillId="13" borderId="0" xfId="23" applyFont="1" applyFill="1"/>
    <xf numFmtId="0" fontId="69" fillId="13" borderId="0" xfId="23" applyFont="1" applyFill="1"/>
    <xf numFmtId="0" fontId="69" fillId="13" borderId="30" xfId="23" applyFont="1" applyFill="1" applyBorder="1"/>
    <xf numFmtId="17" fontId="39" fillId="38" borderId="160" xfId="23" applyNumberFormat="1" applyFont="1" applyFill="1" applyBorder="1" applyAlignment="1">
      <alignment horizontal="center" vertical="center" wrapText="1"/>
    </xf>
    <xf numFmtId="0" fontId="39" fillId="38" borderId="113" xfId="23" applyFont="1" applyFill="1" applyBorder="1" applyAlignment="1">
      <alignment horizontal="center" vertical="center" wrapText="1"/>
    </xf>
    <xf numFmtId="0" fontId="39" fillId="38" borderId="115" xfId="23" applyFont="1" applyFill="1" applyBorder="1" applyAlignment="1">
      <alignment horizontal="center" vertical="center" wrapText="1"/>
    </xf>
    <xf numFmtId="17" fontId="39" fillId="38" borderId="160" xfId="23" applyNumberFormat="1" applyFont="1" applyFill="1" applyBorder="1" applyAlignment="1">
      <alignment horizontal="center" vertical="center"/>
    </xf>
    <xf numFmtId="0" fontId="39" fillId="38" borderId="113" xfId="23" applyFont="1" applyFill="1" applyBorder="1" applyAlignment="1">
      <alignment horizontal="center" vertical="center"/>
    </xf>
    <xf numFmtId="17" fontId="39" fillId="38" borderId="116" xfId="23" applyNumberFormat="1" applyFont="1" applyFill="1" applyBorder="1" applyAlignment="1">
      <alignment horizontal="center" vertical="center"/>
    </xf>
    <xf numFmtId="0" fontId="39" fillId="38" borderId="115" xfId="23" applyFont="1" applyFill="1" applyBorder="1" applyAlignment="1">
      <alignment horizontal="center" vertical="center"/>
    </xf>
    <xf numFmtId="0" fontId="35" fillId="13" borderId="158" xfId="23" applyFont="1" applyFill="1" applyBorder="1" applyAlignment="1">
      <alignment vertical="center"/>
    </xf>
    <xf numFmtId="0" fontId="35" fillId="13" borderId="151" xfId="23" applyFont="1" applyFill="1" applyBorder="1" applyAlignment="1">
      <alignment vertical="center"/>
    </xf>
    <xf numFmtId="3" fontId="35" fillId="13" borderId="151" xfId="23" applyNumberFormat="1" applyFont="1" applyFill="1" applyBorder="1" applyAlignment="1">
      <alignment vertical="center"/>
    </xf>
    <xf numFmtId="3" fontId="63" fillId="0" borderId="161" xfId="23" applyNumberFormat="1" applyFont="1" applyBorder="1" applyAlignment="1">
      <alignment vertical="center"/>
    </xf>
    <xf numFmtId="14" fontId="35" fillId="13" borderId="151" xfId="23" applyNumberFormat="1" applyFont="1" applyFill="1" applyBorder="1" applyAlignment="1">
      <alignment vertical="center"/>
    </xf>
    <xf numFmtId="1" fontId="35" fillId="39" borderId="151" xfId="23" applyNumberFormat="1" applyFont="1" applyFill="1" applyBorder="1" applyAlignment="1">
      <alignment vertical="center"/>
    </xf>
    <xf numFmtId="0" fontId="35" fillId="13" borderId="151" xfId="23" applyFont="1" applyFill="1" applyBorder="1" applyAlignment="1">
      <alignment horizontal="center" vertical="center"/>
    </xf>
    <xf numFmtId="0" fontId="35" fillId="39" borderId="151" xfId="23" applyFont="1" applyFill="1" applyBorder="1" applyAlignment="1">
      <alignment vertical="center"/>
    </xf>
    <xf numFmtId="182" fontId="35" fillId="39" borderId="151" xfId="23" applyNumberFormat="1" applyFont="1" applyFill="1" applyBorder="1" applyAlignment="1">
      <alignment vertical="center"/>
    </xf>
    <xf numFmtId="3" fontId="35" fillId="39" borderId="151" xfId="23" applyNumberFormat="1" applyFont="1" applyFill="1" applyBorder="1" applyAlignment="1">
      <alignment vertical="center"/>
    </xf>
    <xf numFmtId="3" fontId="35" fillId="39" borderId="12" xfId="23" applyNumberFormat="1" applyFont="1" applyFill="1" applyBorder="1" applyAlignment="1">
      <alignment vertical="center"/>
    </xf>
    <xf numFmtId="0" fontId="35" fillId="13" borderId="162" xfId="23" applyFont="1" applyFill="1" applyBorder="1" applyAlignment="1">
      <alignment vertical="center"/>
    </xf>
    <xf numFmtId="0" fontId="35" fillId="13" borderId="12" xfId="23" applyFont="1" applyFill="1" applyBorder="1" applyAlignment="1">
      <alignment vertical="center"/>
    </xf>
    <xf numFmtId="3" fontId="35" fillId="13" borderId="12" xfId="23" applyNumberFormat="1" applyFont="1" applyFill="1" applyBorder="1" applyAlignment="1">
      <alignment vertical="center"/>
    </xf>
    <xf numFmtId="3" fontId="63" fillId="0" borderId="0" xfId="23" applyNumberFormat="1" applyFont="1" applyAlignment="1">
      <alignment vertical="center"/>
    </xf>
    <xf numFmtId="14" fontId="35" fillId="13" borderId="12" xfId="23" applyNumberFormat="1" applyFont="1" applyFill="1" applyBorder="1" applyAlignment="1">
      <alignment vertical="center"/>
    </xf>
    <xf numFmtId="0" fontId="35" fillId="13" borderId="12" xfId="23" applyFont="1" applyFill="1" applyBorder="1" applyAlignment="1">
      <alignment horizontal="center" vertical="center"/>
    </xf>
    <xf numFmtId="0" fontId="35" fillId="13" borderId="156" xfId="23" applyFont="1" applyFill="1" applyBorder="1" applyAlignment="1">
      <alignment vertical="center"/>
    </xf>
    <xf numFmtId="3" fontId="0" fillId="22" borderId="164" xfId="0" applyNumberFormat="1" applyFill="1" applyBorder="1" applyAlignment="1">
      <alignment vertical="center"/>
    </xf>
    <xf numFmtId="0" fontId="3" fillId="22" borderId="163" xfId="0" applyFont="1" applyFill="1" applyBorder="1" applyAlignment="1">
      <alignment vertical="center"/>
    </xf>
    <xf numFmtId="0" fontId="3" fillId="22" borderId="164" xfId="0" applyFont="1" applyFill="1" applyBorder="1" applyAlignment="1">
      <alignment vertical="center"/>
    </xf>
    <xf numFmtId="182" fontId="3" fillId="22" borderId="164" xfId="0" applyNumberFormat="1" applyFont="1" applyFill="1" applyBorder="1" applyAlignment="1">
      <alignment vertical="center"/>
    </xf>
    <xf numFmtId="3" fontId="3" fillId="22" borderId="164" xfId="0" applyNumberFormat="1" applyFont="1" applyFill="1" applyBorder="1" applyAlignment="1">
      <alignment vertical="center"/>
    </xf>
    <xf numFmtId="3" fontId="3" fillId="22" borderId="84" xfId="0" applyNumberFormat="1" applyFont="1" applyFill="1" applyBorder="1" applyAlignment="1">
      <alignment vertical="center"/>
    </xf>
    <xf numFmtId="182" fontId="3" fillId="22" borderId="165" xfId="0" applyNumberFormat="1" applyFont="1" applyFill="1" applyBorder="1" applyAlignment="1">
      <alignment vertical="center"/>
    </xf>
    <xf numFmtId="0" fontId="1" fillId="0" borderId="0" xfId="43"/>
    <xf numFmtId="0" fontId="29" fillId="22" borderId="166" xfId="44" applyFont="1" applyFill="1" applyBorder="1" applyAlignment="1">
      <alignment horizontal="left" vertical="center"/>
    </xf>
    <xf numFmtId="0" fontId="33" fillId="0" borderId="152" xfId="45" applyFont="1" applyBorder="1" applyAlignment="1">
      <alignment horizontal="right" vertical="center"/>
    </xf>
    <xf numFmtId="0" fontId="29" fillId="22" borderId="99" xfId="44" applyFont="1" applyFill="1" applyBorder="1" applyAlignment="1">
      <alignment horizontal="left" vertical="center"/>
    </xf>
    <xf numFmtId="170" fontId="33" fillId="0" borderId="101" xfId="45" applyNumberFormat="1" applyFont="1" applyBorder="1" applyAlignment="1">
      <alignment horizontal="right" vertical="center"/>
    </xf>
    <xf numFmtId="0" fontId="29" fillId="22" borderId="99" xfId="44" applyFont="1" applyFill="1" applyBorder="1" applyAlignment="1">
      <alignment horizontal="center" vertical="center"/>
    </xf>
    <xf numFmtId="170" fontId="31" fillId="22" borderId="101" xfId="45" applyNumberFormat="1" applyFont="1" applyFill="1" applyBorder="1" applyAlignment="1">
      <alignment horizontal="center" vertical="center"/>
    </xf>
    <xf numFmtId="0" fontId="8" fillId="0" borderId="99" xfId="44" applyFont="1" applyBorder="1" applyAlignment="1">
      <alignment horizontal="right" vertical="center"/>
    </xf>
    <xf numFmtId="0" fontId="29" fillId="22" borderId="102" xfId="44" applyFont="1" applyFill="1" applyBorder="1" applyAlignment="1">
      <alignment horizontal="left" vertical="center"/>
    </xf>
    <xf numFmtId="171" fontId="33" fillId="0" borderId="104" xfId="45" applyNumberFormat="1" applyFont="1" applyBorder="1" applyAlignment="1">
      <alignment horizontal="right" vertical="center"/>
    </xf>
    <xf numFmtId="0" fontId="32" fillId="0" borderId="29" xfId="43" applyFont="1" applyBorder="1" applyAlignment="1">
      <alignment vertical="center"/>
    </xf>
    <xf numFmtId="0" fontId="29" fillId="22" borderId="17" xfId="44" applyFont="1" applyFill="1" applyBorder="1" applyAlignment="1">
      <alignment horizontal="left" vertical="center"/>
    </xf>
    <xf numFmtId="0" fontId="33" fillId="0" borderId="19" xfId="45" applyFont="1" applyBorder="1" applyAlignment="1">
      <alignment horizontal="right" vertical="center"/>
    </xf>
    <xf numFmtId="0" fontId="70" fillId="40" borderId="99" xfId="0" applyFont="1" applyFill="1" applyBorder="1" applyAlignment="1">
      <alignment vertical="center" wrapText="1"/>
    </xf>
    <xf numFmtId="0" fontId="70" fillId="40" borderId="100" xfId="0" applyFont="1" applyFill="1" applyBorder="1" applyAlignment="1">
      <alignment horizontal="center" vertical="center" wrapText="1"/>
    </xf>
    <xf numFmtId="0" fontId="70" fillId="40" borderId="101" xfId="0" applyFont="1" applyFill="1" applyBorder="1" applyAlignment="1">
      <alignment horizontal="center" vertical="center" wrapText="1"/>
    </xf>
    <xf numFmtId="183" fontId="71" fillId="0" borderId="99" xfId="0" applyNumberFormat="1" applyFont="1" applyBorder="1" applyAlignment="1">
      <alignment horizontal="right" vertical="center"/>
    </xf>
    <xf numFmtId="2" fontId="71" fillId="0" borderId="100" xfId="0" applyNumberFormat="1" applyFont="1" applyBorder="1" applyAlignment="1">
      <alignment horizontal="right" vertical="center" wrapText="1"/>
    </xf>
    <xf numFmtId="1" fontId="71" fillId="0" borderId="100" xfId="0" applyNumberFormat="1" applyFont="1" applyBorder="1" applyAlignment="1">
      <alignment horizontal="right" vertical="center" wrapText="1"/>
    </xf>
    <xf numFmtId="2" fontId="71" fillId="40" borderId="101" xfId="3" applyNumberFormat="1" applyFont="1" applyFill="1" applyBorder="1" applyAlignment="1" applyProtection="1">
      <alignment horizontal="right" vertical="center" wrapText="1"/>
    </xf>
    <xf numFmtId="183" fontId="71" fillId="40" borderId="99" xfId="0" applyNumberFormat="1" applyFont="1" applyFill="1" applyBorder="1" applyAlignment="1">
      <alignment vertical="center" wrapText="1"/>
    </xf>
    <xf numFmtId="183" fontId="70" fillId="40" borderId="99" xfId="0" applyNumberFormat="1" applyFont="1" applyFill="1" applyBorder="1" applyAlignment="1">
      <alignment vertical="center" wrapText="1"/>
    </xf>
    <xf numFmtId="2" fontId="70" fillId="40" borderId="100" xfId="0" applyNumberFormat="1" applyFont="1" applyFill="1" applyBorder="1" applyAlignment="1">
      <alignment vertical="center" wrapText="1"/>
    </xf>
    <xf numFmtId="1" fontId="70" fillId="40" borderId="100" xfId="0" applyNumberFormat="1" applyFont="1" applyFill="1" applyBorder="1" applyAlignment="1">
      <alignment vertical="center" wrapText="1"/>
    </xf>
    <xf numFmtId="2" fontId="70" fillId="40" borderId="101" xfId="0" applyNumberFormat="1" applyFont="1" applyFill="1" applyBorder="1" applyAlignment="1">
      <alignment vertical="center" wrapText="1"/>
    </xf>
    <xf numFmtId="183" fontId="70" fillId="40" borderId="102" xfId="0" applyNumberFormat="1" applyFont="1" applyFill="1" applyBorder="1" applyAlignment="1">
      <alignment vertical="center" wrapText="1"/>
    </xf>
    <xf numFmtId="2" fontId="70" fillId="40" borderId="103" xfId="0" applyNumberFormat="1" applyFont="1" applyFill="1" applyBorder="1" applyAlignment="1">
      <alignment vertical="center" wrapText="1"/>
    </xf>
    <xf numFmtId="1" fontId="70" fillId="40" borderId="103" xfId="0" applyNumberFormat="1" applyFont="1" applyFill="1" applyBorder="1" applyAlignment="1">
      <alignment vertical="center" wrapText="1"/>
    </xf>
    <xf numFmtId="0" fontId="71" fillId="0" borderId="0" xfId="0" applyFont="1" applyAlignment="1">
      <alignment wrapText="1"/>
    </xf>
    <xf numFmtId="0" fontId="72" fillId="42" borderId="100" xfId="0" applyFont="1" applyFill="1" applyBorder="1" applyAlignment="1">
      <alignment horizontal="center" wrapText="1"/>
    </xf>
    <xf numFmtId="0" fontId="72" fillId="42" borderId="101" xfId="0" applyFont="1" applyFill="1" applyBorder="1" applyAlignment="1">
      <alignment horizontal="center" wrapText="1"/>
    </xf>
    <xf numFmtId="0" fontId="71" fillId="0" borderId="100" xfId="0" applyFont="1" applyBorder="1" applyAlignment="1">
      <alignment horizontal="right" wrapText="1"/>
    </xf>
    <xf numFmtId="0" fontId="71" fillId="0" borderId="101" xfId="0" applyFont="1" applyBorder="1" applyAlignment="1">
      <alignment horizontal="right" wrapText="1"/>
    </xf>
    <xf numFmtId="14" fontId="71" fillId="0" borderId="100" xfId="0" applyNumberFormat="1" applyFont="1" applyBorder="1" applyAlignment="1">
      <alignment horizontal="right" wrapText="1"/>
    </xf>
    <xf numFmtId="14" fontId="71" fillId="0" borderId="101" xfId="0" applyNumberFormat="1" applyFont="1" applyBorder="1" applyAlignment="1">
      <alignment horizontal="right" wrapText="1"/>
    </xf>
    <xf numFmtId="1" fontId="71" fillId="0" borderId="100" xfId="0" applyNumberFormat="1" applyFont="1" applyBorder="1" applyAlignment="1">
      <alignment horizontal="right" wrapText="1"/>
    </xf>
    <xf numFmtId="1" fontId="71" fillId="0" borderId="101" xfId="0" applyNumberFormat="1" applyFont="1" applyBorder="1" applyAlignment="1">
      <alignment horizontal="right" wrapText="1"/>
    </xf>
    <xf numFmtId="0" fontId="71" fillId="0" borderId="100" xfId="0" applyFont="1" applyBorder="1" applyAlignment="1">
      <alignment wrapText="1"/>
    </xf>
    <xf numFmtId="0" fontId="71" fillId="0" borderId="101" xfId="0" applyFont="1" applyBorder="1" applyAlignment="1">
      <alignment wrapText="1"/>
    </xf>
    <xf numFmtId="0" fontId="73" fillId="0" borderId="99" xfId="0" applyFont="1" applyBorder="1" applyAlignment="1">
      <alignment horizontal="right" wrapText="1"/>
    </xf>
    <xf numFmtId="0" fontId="73" fillId="0" borderId="100" xfId="0" applyFont="1" applyBorder="1" applyAlignment="1">
      <alignment horizontal="left" wrapText="1"/>
    </xf>
    <xf numFmtId="0" fontId="71" fillId="0" borderId="100" xfId="0" applyFont="1" applyBorder="1" applyAlignment="1">
      <alignment horizontal="left" wrapText="1"/>
    </xf>
    <xf numFmtId="2" fontId="71" fillId="0" borderId="100" xfId="0" applyNumberFormat="1" applyFont="1" applyBorder="1" applyAlignment="1">
      <alignment horizontal="right" wrapText="1"/>
    </xf>
    <xf numFmtId="2" fontId="71" fillId="0" borderId="100" xfId="0" applyNumberFormat="1" applyFont="1" applyBorder="1" applyAlignment="1">
      <alignment wrapText="1"/>
    </xf>
    <xf numFmtId="2" fontId="71" fillId="0" borderId="101" xfId="0" applyNumberFormat="1" applyFont="1" applyBorder="1" applyAlignment="1">
      <alignment wrapText="1"/>
    </xf>
    <xf numFmtId="0" fontId="73" fillId="0" borderId="100" xfId="0" applyFont="1" applyBorder="1" applyAlignment="1">
      <alignment horizontal="left" vertical="center" wrapText="1"/>
    </xf>
    <xf numFmtId="0" fontId="73" fillId="0" borderId="101" xfId="0" applyFont="1" applyBorder="1" applyAlignment="1">
      <alignment horizontal="left" wrapText="1"/>
    </xf>
    <xf numFmtId="0" fontId="73" fillId="43" borderId="100" xfId="0" applyFont="1" applyFill="1" applyBorder="1" applyAlignment="1">
      <alignment horizontal="left" vertical="center" wrapText="1"/>
    </xf>
    <xf numFmtId="2" fontId="71" fillId="0" borderId="103" xfId="0" applyNumberFormat="1" applyFont="1" applyBorder="1" applyAlignment="1">
      <alignment wrapText="1"/>
    </xf>
    <xf numFmtId="2" fontId="71" fillId="0" borderId="104" xfId="0" applyNumberFormat="1" applyFont="1" applyBorder="1" applyAlignment="1">
      <alignment wrapText="1"/>
    </xf>
    <xf numFmtId="0" fontId="70" fillId="40" borderId="100" xfId="0" applyFont="1" applyFill="1" applyBorder="1" applyAlignment="1">
      <alignment horizontal="center" vertical="center" wrapText="1"/>
    </xf>
    <xf numFmtId="0" fontId="70" fillId="40" borderId="101" xfId="0" applyFont="1" applyFill="1" applyBorder="1" applyAlignment="1">
      <alignment horizontal="center" vertical="center" wrapText="1"/>
    </xf>
    <xf numFmtId="0" fontId="74" fillId="0" borderId="0" xfId="0" applyFont="1"/>
    <xf numFmtId="170" fontId="39" fillId="0" borderId="118" xfId="0" applyNumberFormat="1" applyFont="1" applyBorder="1" applyAlignment="1">
      <alignment horizontal="center"/>
    </xf>
    <xf numFmtId="170" fontId="39" fillId="0" borderId="53" xfId="0" applyNumberFormat="1" applyFont="1" applyBorder="1" applyAlignment="1">
      <alignment horizontal="center"/>
    </xf>
    <xf numFmtId="170" fontId="39" fillId="0" borderId="54" xfId="0" applyNumberFormat="1" applyFont="1" applyBorder="1" applyAlignment="1">
      <alignment horizontal="center"/>
    </xf>
    <xf numFmtId="0" fontId="39" fillId="0" borderId="118" xfId="0" applyFont="1" applyBorder="1" applyAlignment="1">
      <alignment horizontal="center"/>
    </xf>
    <xf numFmtId="0" fontId="39" fillId="0" borderId="53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34" fillId="21" borderId="14" xfId="44" applyFont="1" applyFill="1" applyBorder="1" applyAlignment="1">
      <alignment horizontal="center" vertical="center"/>
    </xf>
    <xf numFmtId="0" fontId="34" fillId="21" borderId="16" xfId="44" applyFont="1" applyFill="1" applyBorder="1" applyAlignment="1">
      <alignment horizontal="center" vertical="center"/>
    </xf>
    <xf numFmtId="0" fontId="34" fillId="21" borderId="15" xfId="44" applyFont="1" applyFill="1" applyBorder="1" applyAlignment="1">
      <alignment horizontal="center" vertical="center"/>
    </xf>
    <xf numFmtId="0" fontId="71" fillId="0" borderId="99" xfId="0" applyFont="1" applyBorder="1" applyAlignment="1">
      <alignment wrapText="1"/>
    </xf>
    <xf numFmtId="0" fontId="71" fillId="0" borderId="101" xfId="0" applyFont="1" applyBorder="1" applyAlignment="1">
      <alignment wrapText="1"/>
    </xf>
    <xf numFmtId="0" fontId="72" fillId="42" borderId="168" xfId="0" applyFont="1" applyFill="1" applyBorder="1" applyAlignment="1">
      <alignment horizontal="left" wrapText="1"/>
    </xf>
    <xf numFmtId="0" fontId="73" fillId="0" borderId="99" xfId="0" applyFont="1" applyBorder="1" applyAlignment="1">
      <alignment horizontal="left" wrapText="1"/>
    </xf>
    <xf numFmtId="0" fontId="72" fillId="41" borderId="167" xfId="0" applyFont="1" applyFill="1" applyBorder="1" applyAlignment="1">
      <alignment horizontal="center" wrapText="1"/>
    </xf>
    <xf numFmtId="0" fontId="71" fillId="0" borderId="101" xfId="0" applyFont="1" applyBorder="1" applyAlignment="1">
      <alignment horizontal="left" wrapText="1"/>
    </xf>
    <xf numFmtId="0" fontId="72" fillId="42" borderId="99" xfId="0" applyFont="1" applyFill="1" applyBorder="1" applyAlignment="1">
      <alignment wrapText="1"/>
    </xf>
    <xf numFmtId="0" fontId="73" fillId="43" borderId="99" xfId="0" applyFont="1" applyFill="1" applyBorder="1" applyAlignment="1">
      <alignment wrapText="1"/>
    </xf>
    <xf numFmtId="0" fontId="73" fillId="0" borderId="99" xfId="0" applyFont="1" applyBorder="1" applyAlignment="1">
      <alignment horizontal="left" vertical="center" wrapText="1"/>
    </xf>
    <xf numFmtId="0" fontId="73" fillId="0" borderId="102" xfId="0" applyFont="1" applyBorder="1" applyAlignment="1">
      <alignment horizontal="left" vertical="center" wrapText="1"/>
    </xf>
    <xf numFmtId="0" fontId="42" fillId="21" borderId="34" xfId="34" applyFont="1" applyFill="1" applyBorder="1" applyAlignment="1" applyProtection="1">
      <alignment horizontal="center" vertical="center"/>
      <protection hidden="1"/>
    </xf>
    <xf numFmtId="0" fontId="42" fillId="21" borderId="36" xfId="34" applyFont="1" applyFill="1" applyBorder="1" applyAlignment="1" applyProtection="1">
      <alignment horizontal="center" vertical="center"/>
      <protection hidden="1"/>
    </xf>
    <xf numFmtId="0" fontId="42" fillId="21" borderId="35" xfId="34" applyFont="1" applyFill="1" applyBorder="1" applyAlignment="1" applyProtection="1">
      <alignment horizontal="center" vertical="center"/>
      <protection hidden="1"/>
    </xf>
    <xf numFmtId="0" fontId="43" fillId="21" borderId="31" xfId="34" applyFont="1" applyFill="1" applyBorder="1" applyAlignment="1" applyProtection="1">
      <alignment horizontal="center" vertical="center"/>
      <protection hidden="1"/>
    </xf>
    <xf numFmtId="0" fontId="43" fillId="21" borderId="32" xfId="34" applyFont="1" applyFill="1" applyBorder="1" applyAlignment="1" applyProtection="1">
      <alignment horizontal="center" vertical="center"/>
      <protection hidden="1"/>
    </xf>
    <xf numFmtId="0" fontId="43" fillId="21" borderId="33" xfId="34" applyFont="1" applyFill="1" applyBorder="1" applyAlignment="1" applyProtection="1">
      <alignment horizontal="center" vertical="center"/>
      <protection hidden="1"/>
    </xf>
    <xf numFmtId="0" fontId="34" fillId="23" borderId="49" xfId="34" applyFont="1" applyFill="1" applyBorder="1" applyAlignment="1" applyProtection="1">
      <alignment vertical="center"/>
      <protection hidden="1"/>
    </xf>
    <xf numFmtId="0" fontId="34" fillId="23" borderId="50" xfId="34" applyFont="1" applyFill="1" applyBorder="1" applyAlignment="1" applyProtection="1">
      <alignment vertical="center"/>
      <protection hidden="1"/>
    </xf>
    <xf numFmtId="0" fontId="31" fillId="13" borderId="39" xfId="34" applyFont="1" applyFill="1" applyBorder="1" applyAlignment="1" applyProtection="1">
      <alignment horizontal="right"/>
      <protection hidden="1"/>
    </xf>
    <xf numFmtId="0" fontId="31" fillId="13" borderId="37" xfId="34" applyFont="1" applyFill="1" applyBorder="1" applyAlignment="1" applyProtection="1">
      <alignment horizontal="right"/>
      <protection hidden="1"/>
    </xf>
    <xf numFmtId="0" fontId="31" fillId="13" borderId="40" xfId="34" applyFont="1" applyFill="1" applyBorder="1" applyAlignment="1" applyProtection="1">
      <alignment horizontal="right"/>
      <protection hidden="1"/>
    </xf>
    <xf numFmtId="0" fontId="45" fillId="27" borderId="0" xfId="35" applyFont="1" applyFill="1" applyAlignment="1" applyProtection="1">
      <alignment wrapText="1"/>
      <protection hidden="1"/>
    </xf>
    <xf numFmtId="0" fontId="44" fillId="27" borderId="67" xfId="35" applyFill="1" applyBorder="1" applyAlignment="1" applyProtection="1">
      <alignment wrapText="1"/>
      <protection hidden="1"/>
    </xf>
    <xf numFmtId="0" fontId="44" fillId="27" borderId="0" xfId="35" applyFill="1" applyAlignment="1" applyProtection="1">
      <alignment wrapText="1"/>
      <protection hidden="1"/>
    </xf>
    <xf numFmtId="0" fontId="45" fillId="27" borderId="48" xfId="35" applyFont="1" applyFill="1" applyBorder="1" applyAlignment="1" applyProtection="1">
      <alignment wrapText="1"/>
      <protection hidden="1"/>
    </xf>
    <xf numFmtId="0" fontId="44" fillId="27" borderId="48" xfId="35" applyFill="1" applyBorder="1" applyAlignment="1" applyProtection="1">
      <alignment wrapText="1"/>
      <protection hidden="1"/>
    </xf>
    <xf numFmtId="0" fontId="44" fillId="27" borderId="72" xfId="35" applyFill="1" applyBorder="1" applyAlignment="1" applyProtection="1">
      <alignment wrapText="1"/>
      <protection hidden="1"/>
    </xf>
    <xf numFmtId="0" fontId="48" fillId="24" borderId="74" xfId="34" applyFont="1" applyFill="1" applyBorder="1" applyAlignment="1" applyProtection="1">
      <alignment horizontal="left"/>
      <protection hidden="1"/>
    </xf>
    <xf numFmtId="0" fontId="48" fillId="24" borderId="75" xfId="34" applyFont="1" applyFill="1" applyBorder="1" applyAlignment="1" applyProtection="1">
      <alignment horizontal="left"/>
      <protection hidden="1"/>
    </xf>
    <xf numFmtId="0" fontId="32" fillId="13" borderId="34" xfId="34" applyFont="1" applyFill="1" applyBorder="1" applyProtection="1">
      <protection hidden="1"/>
    </xf>
    <xf numFmtId="0" fontId="32" fillId="13" borderId="36" xfId="34" applyFont="1" applyFill="1" applyBorder="1" applyProtection="1">
      <protection hidden="1"/>
    </xf>
    <xf numFmtId="0" fontId="32" fillId="13" borderId="35" xfId="34" applyFont="1" applyFill="1" applyBorder="1" applyProtection="1">
      <protection hidden="1"/>
    </xf>
    <xf numFmtId="0" fontId="31" fillId="13" borderId="41" xfId="34" applyFont="1" applyFill="1" applyBorder="1" applyAlignment="1" applyProtection="1">
      <alignment horizontal="right" vertical="center"/>
      <protection hidden="1"/>
    </xf>
    <xf numFmtId="0" fontId="31" fillId="13" borderId="149" xfId="34" applyFont="1" applyFill="1" applyBorder="1" applyAlignment="1" applyProtection="1">
      <alignment horizontal="right" vertical="center"/>
      <protection hidden="1"/>
    </xf>
    <xf numFmtId="0" fontId="31" fillId="13" borderId="150" xfId="34" applyFont="1" applyFill="1" applyBorder="1" applyAlignment="1" applyProtection="1">
      <alignment horizontal="right" vertical="center"/>
      <protection hidden="1"/>
    </xf>
    <xf numFmtId="0" fontId="31" fillId="13" borderId="52" xfId="34" applyFont="1" applyFill="1" applyBorder="1" applyAlignment="1" applyProtection="1">
      <alignment horizontal="right" vertical="center"/>
      <protection hidden="1"/>
    </xf>
    <xf numFmtId="0" fontId="31" fillId="13" borderId="53" xfId="34" applyFont="1" applyFill="1" applyBorder="1" applyAlignment="1" applyProtection="1">
      <alignment horizontal="right" vertical="center"/>
      <protection hidden="1"/>
    </xf>
    <xf numFmtId="0" fontId="31" fillId="13" borderId="54" xfId="34" applyFont="1" applyFill="1" applyBorder="1" applyAlignment="1" applyProtection="1">
      <alignment horizontal="right" vertical="center"/>
      <protection hidden="1"/>
    </xf>
    <xf numFmtId="0" fontId="41" fillId="13" borderId="46" xfId="34" applyFont="1" applyFill="1" applyBorder="1" applyProtection="1">
      <protection hidden="1"/>
    </xf>
    <xf numFmtId="0" fontId="41" fillId="13" borderId="0" xfId="34" applyFont="1" applyFill="1" applyProtection="1">
      <protection hidden="1"/>
    </xf>
    <xf numFmtId="0" fontId="41" fillId="13" borderId="34" xfId="34" applyFont="1" applyFill="1" applyBorder="1" applyAlignment="1" applyProtection="1">
      <alignment horizontal="left"/>
      <protection hidden="1"/>
    </xf>
    <xf numFmtId="0" fontId="41" fillId="13" borderId="36" xfId="34" applyFont="1" applyFill="1" applyBorder="1" applyAlignment="1" applyProtection="1">
      <alignment horizontal="left"/>
      <protection hidden="1"/>
    </xf>
    <xf numFmtId="0" fontId="33" fillId="13" borderId="46" xfId="34" applyFont="1" applyFill="1" applyBorder="1" applyAlignment="1" applyProtection="1">
      <alignment horizontal="center"/>
      <protection hidden="1"/>
    </xf>
    <xf numFmtId="0" fontId="33" fillId="13" borderId="71" xfId="34" applyFont="1" applyFill="1" applyBorder="1" applyAlignment="1" applyProtection="1">
      <alignment horizontal="center"/>
      <protection hidden="1"/>
    </xf>
    <xf numFmtId="0" fontId="45" fillId="27" borderId="68" xfId="35" applyFont="1" applyFill="1" applyBorder="1" applyAlignment="1" applyProtection="1">
      <alignment wrapText="1"/>
      <protection hidden="1"/>
    </xf>
    <xf numFmtId="0" fontId="44" fillId="27" borderId="69" xfId="35" applyFill="1" applyBorder="1" applyAlignment="1" applyProtection="1">
      <alignment wrapText="1"/>
      <protection hidden="1"/>
    </xf>
    <xf numFmtId="0" fontId="46" fillId="13" borderId="0" xfId="34" applyFont="1" applyFill="1" applyAlignment="1" applyProtection="1">
      <alignment horizontal="center"/>
      <protection hidden="1"/>
    </xf>
    <xf numFmtId="0" fontId="47" fillId="27" borderId="0" xfId="35" applyFont="1" applyFill="1" applyAlignment="1" applyProtection="1">
      <alignment wrapText="1"/>
      <protection hidden="1"/>
    </xf>
    <xf numFmtId="0" fontId="47" fillId="27" borderId="67" xfId="35" applyFont="1" applyFill="1" applyBorder="1" applyAlignment="1" applyProtection="1">
      <alignment wrapText="1"/>
      <protection hidden="1"/>
    </xf>
    <xf numFmtId="0" fontId="47" fillId="27" borderId="48" xfId="35" applyFont="1" applyFill="1" applyBorder="1" applyAlignment="1" applyProtection="1">
      <alignment wrapText="1"/>
      <protection hidden="1"/>
    </xf>
    <xf numFmtId="0" fontId="47" fillId="27" borderId="72" xfId="35" applyFont="1" applyFill="1" applyBorder="1" applyAlignment="1" applyProtection="1">
      <alignment wrapText="1"/>
      <protection hidden="1"/>
    </xf>
    <xf numFmtId="0" fontId="45" fillId="27" borderId="68" xfId="35" applyFont="1" applyFill="1" applyBorder="1" applyAlignment="1" applyProtection="1">
      <alignment horizontal="left" wrapText="1"/>
      <protection hidden="1"/>
    </xf>
    <xf numFmtId="0" fontId="44" fillId="27" borderId="69" xfId="35" applyFill="1" applyBorder="1" applyAlignment="1" applyProtection="1">
      <alignment horizontal="left" wrapText="1"/>
      <protection hidden="1"/>
    </xf>
    <xf numFmtId="0" fontId="45" fillId="27" borderId="0" xfId="35" applyFont="1" applyFill="1" applyAlignment="1" applyProtection="1">
      <alignment horizontal="left" wrapText="1"/>
      <protection hidden="1"/>
    </xf>
    <xf numFmtId="0" fontId="44" fillId="27" borderId="67" xfId="35" applyFill="1" applyBorder="1" applyAlignment="1" applyProtection="1">
      <alignment horizontal="left" wrapText="1"/>
      <protection hidden="1"/>
    </xf>
    <xf numFmtId="0" fontId="47" fillId="27" borderId="68" xfId="35" applyFont="1" applyFill="1" applyBorder="1" applyAlignment="1" applyProtection="1">
      <alignment wrapText="1"/>
      <protection hidden="1"/>
    </xf>
    <xf numFmtId="0" fontId="47" fillId="27" borderId="69" xfId="35" applyFont="1" applyFill="1" applyBorder="1" applyAlignment="1" applyProtection="1">
      <alignment wrapText="1"/>
      <protection hidden="1"/>
    </xf>
    <xf numFmtId="0" fontId="33" fillId="13" borderId="46" xfId="34" applyFont="1" applyFill="1" applyBorder="1" applyProtection="1">
      <protection hidden="1"/>
    </xf>
    <xf numFmtId="0" fontId="33" fillId="13" borderId="71" xfId="34" applyFont="1" applyFill="1" applyBorder="1" applyProtection="1">
      <protection hidden="1"/>
    </xf>
    <xf numFmtId="0" fontId="47" fillId="27" borderId="68" xfId="35" applyFont="1" applyFill="1" applyBorder="1" applyAlignment="1" applyProtection="1">
      <alignment horizontal="left" wrapText="1"/>
      <protection hidden="1"/>
    </xf>
    <xf numFmtId="0" fontId="47" fillId="27" borderId="69" xfId="35" applyFont="1" applyFill="1" applyBorder="1" applyAlignment="1" applyProtection="1">
      <alignment horizontal="left" wrapText="1"/>
      <protection hidden="1"/>
    </xf>
    <xf numFmtId="0" fontId="47" fillId="27" borderId="0" xfId="35" applyFont="1" applyFill="1" applyAlignment="1" applyProtection="1">
      <alignment horizontal="left" wrapText="1"/>
      <protection hidden="1"/>
    </xf>
    <xf numFmtId="0" fontId="47" fillId="27" borderId="67" xfId="35" applyFont="1" applyFill="1" applyBorder="1" applyAlignment="1" applyProtection="1">
      <alignment horizontal="left" wrapText="1"/>
      <protection hidden="1"/>
    </xf>
    <xf numFmtId="0" fontId="48" fillId="24" borderId="77" xfId="34" applyFont="1" applyFill="1" applyBorder="1" applyAlignment="1" applyProtection="1">
      <alignment horizontal="left"/>
      <protection hidden="1"/>
    </xf>
    <xf numFmtId="0" fontId="48" fillId="24" borderId="78" xfId="34" applyFont="1" applyFill="1" applyBorder="1" applyAlignment="1" applyProtection="1">
      <alignment horizontal="left"/>
      <protection hidden="1"/>
    </xf>
    <xf numFmtId="0" fontId="46" fillId="13" borderId="68" xfId="34" applyFont="1" applyFill="1" applyBorder="1" applyProtection="1">
      <protection hidden="1"/>
    </xf>
    <xf numFmtId="0" fontId="46" fillId="13" borderId="0" xfId="34" applyFont="1" applyFill="1" applyProtection="1">
      <protection hidden="1"/>
    </xf>
    <xf numFmtId="0" fontId="46" fillId="13" borderId="48" xfId="34" applyFont="1" applyFill="1" applyBorder="1" applyProtection="1">
      <protection hidden="1"/>
    </xf>
    <xf numFmtId="0" fontId="47" fillId="27" borderId="48" xfId="35" applyFont="1" applyFill="1" applyBorder="1" applyAlignment="1" applyProtection="1">
      <alignment horizontal="left" wrapText="1"/>
      <protection hidden="1"/>
    </xf>
    <xf numFmtId="0" fontId="47" fillId="27" borderId="72" xfId="35" applyFont="1" applyFill="1" applyBorder="1" applyAlignment="1" applyProtection="1">
      <alignment horizontal="left" wrapText="1"/>
      <protection hidden="1"/>
    </xf>
    <xf numFmtId="0" fontId="49" fillId="13" borderId="46" xfId="34" applyFont="1" applyFill="1" applyBorder="1" applyProtection="1">
      <protection hidden="1"/>
    </xf>
    <xf numFmtId="14" fontId="50" fillId="13" borderId="0" xfId="35" applyNumberFormat="1" applyFont="1" applyFill="1" applyAlignment="1" applyProtection="1">
      <alignment wrapText="1"/>
      <protection hidden="1"/>
    </xf>
    <xf numFmtId="14" fontId="50" fillId="13" borderId="67" xfId="35" applyNumberFormat="1" applyFont="1" applyFill="1" applyBorder="1" applyAlignment="1" applyProtection="1">
      <alignment wrapText="1"/>
      <protection hidden="1"/>
    </xf>
    <xf numFmtId="0" fontId="50" fillId="13" borderId="0" xfId="34" applyFont="1" applyFill="1" applyProtection="1">
      <protection hidden="1"/>
    </xf>
    <xf numFmtId="0" fontId="50" fillId="13" borderId="67" xfId="34" applyFont="1" applyFill="1" applyBorder="1" applyProtection="1">
      <protection hidden="1"/>
    </xf>
    <xf numFmtId="0" fontId="45" fillId="27" borderId="48" xfId="35" applyFont="1" applyFill="1" applyBorder="1" applyAlignment="1" applyProtection="1">
      <alignment horizontal="left" wrapText="1"/>
      <protection hidden="1"/>
    </xf>
    <xf numFmtId="0" fontId="44" fillId="27" borderId="48" xfId="35" applyFill="1" applyBorder="1" applyAlignment="1" applyProtection="1">
      <alignment horizontal="left" wrapText="1"/>
      <protection hidden="1"/>
    </xf>
    <xf numFmtId="0" fontId="44" fillId="27" borderId="72" xfId="35" applyFill="1" applyBorder="1" applyAlignment="1" applyProtection="1">
      <alignment horizontal="left" wrapText="1"/>
      <protection hidden="1"/>
    </xf>
    <xf numFmtId="0" fontId="32" fillId="13" borderId="46" xfId="34" applyFont="1" applyFill="1" applyBorder="1" applyProtection="1">
      <protection hidden="1"/>
    </xf>
    <xf numFmtId="0" fontId="32" fillId="13" borderId="0" xfId="34" applyFont="1" applyFill="1" applyProtection="1">
      <protection hidden="1"/>
    </xf>
    <xf numFmtId="0" fontId="32" fillId="13" borderId="47" xfId="34" applyFont="1" applyFill="1" applyBorder="1" applyProtection="1">
      <protection hidden="1"/>
    </xf>
    <xf numFmtId="0" fontId="33" fillId="13" borderId="0" xfId="34" applyFont="1" applyFill="1" applyAlignment="1" applyProtection="1">
      <alignment horizontal="left"/>
      <protection hidden="1"/>
    </xf>
    <xf numFmtId="0" fontId="33" fillId="13" borderId="67" xfId="34" applyFont="1" applyFill="1" applyBorder="1" applyAlignment="1" applyProtection="1">
      <alignment horizontal="left"/>
      <protection hidden="1"/>
    </xf>
    <xf numFmtId="0" fontId="29" fillId="13" borderId="46" xfId="35" applyFont="1" applyFill="1" applyBorder="1" applyAlignment="1" applyProtection="1">
      <alignment wrapText="1"/>
      <protection hidden="1"/>
    </xf>
    <xf numFmtId="0" fontId="29" fillId="13" borderId="0" xfId="35" applyFont="1" applyFill="1" applyAlignment="1" applyProtection="1">
      <alignment wrapText="1"/>
      <protection hidden="1"/>
    </xf>
    <xf numFmtId="0" fontId="29" fillId="13" borderId="67" xfId="35" applyFont="1" applyFill="1" applyBorder="1" applyAlignment="1" applyProtection="1">
      <alignment wrapText="1"/>
      <protection hidden="1"/>
    </xf>
    <xf numFmtId="0" fontId="43" fillId="21" borderId="80" xfId="34" applyFont="1" applyFill="1" applyBorder="1" applyAlignment="1" applyProtection="1">
      <alignment horizontal="center" vertical="center"/>
      <protection hidden="1"/>
    </xf>
    <xf numFmtId="0" fontId="43" fillId="21" borderId="81" xfId="34" applyFont="1" applyFill="1" applyBorder="1" applyAlignment="1" applyProtection="1">
      <alignment horizontal="center" vertical="center"/>
      <protection hidden="1"/>
    </xf>
    <xf numFmtId="0" fontId="43" fillId="21" borderId="82" xfId="34" applyFont="1" applyFill="1" applyBorder="1" applyAlignment="1" applyProtection="1">
      <alignment horizontal="center" vertical="center"/>
      <protection hidden="1"/>
    </xf>
    <xf numFmtId="0" fontId="34" fillId="23" borderId="83" xfId="34" applyFont="1" applyFill="1" applyBorder="1" applyAlignment="1" applyProtection="1">
      <alignment vertical="center"/>
      <protection hidden="1"/>
    </xf>
    <xf numFmtId="0" fontId="34" fillId="23" borderId="84" xfId="34" applyFont="1" applyFill="1" applyBorder="1" applyAlignment="1" applyProtection="1">
      <alignment vertical="center"/>
      <protection hidden="1"/>
    </xf>
    <xf numFmtId="0" fontId="34" fillId="23" borderId="85" xfId="34" applyFont="1" applyFill="1" applyBorder="1" applyAlignment="1" applyProtection="1">
      <alignment vertical="center"/>
      <protection hidden="1"/>
    </xf>
    <xf numFmtId="0" fontId="48" fillId="24" borderId="31" xfId="34" applyFont="1" applyFill="1" applyBorder="1" applyAlignment="1" applyProtection="1">
      <alignment horizontal="left"/>
      <protection hidden="1"/>
    </xf>
    <xf numFmtId="0" fontId="48" fillId="24" borderId="32" xfId="34" applyFont="1" applyFill="1" applyBorder="1" applyAlignment="1" applyProtection="1">
      <alignment horizontal="left"/>
      <protection hidden="1"/>
    </xf>
    <xf numFmtId="0" fontId="47" fillId="27" borderId="0" xfId="35" applyFont="1" applyFill="1" applyBorder="1" applyAlignment="1" applyProtection="1">
      <alignment horizontal="left" wrapText="1"/>
      <protection hidden="1"/>
    </xf>
    <xf numFmtId="0" fontId="47" fillId="27" borderId="0" xfId="35" applyFont="1" applyFill="1" applyBorder="1" applyAlignment="1" applyProtection="1">
      <alignment wrapText="1"/>
      <protection hidden="1"/>
    </xf>
    <xf numFmtId="0" fontId="47" fillId="27" borderId="111" xfId="35" applyFont="1" applyFill="1" applyBorder="1" applyAlignment="1" applyProtection="1">
      <alignment wrapText="1"/>
      <protection hidden="1"/>
    </xf>
    <xf numFmtId="0" fontId="47" fillId="27" borderId="112" xfId="35" applyFont="1" applyFill="1" applyBorder="1" applyAlignment="1" applyProtection="1">
      <alignment wrapText="1"/>
      <protection hidden="1"/>
    </xf>
    <xf numFmtId="0" fontId="53" fillId="26" borderId="34" xfId="34" applyFont="1" applyFill="1" applyBorder="1" applyAlignment="1" applyProtection="1">
      <alignment horizontal="left"/>
      <protection hidden="1"/>
    </xf>
    <xf numFmtId="0" fontId="53" fillId="26" borderId="36" xfId="34" applyFont="1" applyFill="1" applyBorder="1" applyAlignment="1" applyProtection="1">
      <alignment horizontal="left"/>
      <protection hidden="1"/>
    </xf>
    <xf numFmtId="0" fontId="53" fillId="26" borderId="35" xfId="34" applyFont="1" applyFill="1" applyBorder="1" applyAlignment="1" applyProtection="1">
      <alignment horizontal="left"/>
      <protection hidden="1"/>
    </xf>
    <xf numFmtId="0" fontId="32" fillId="13" borderId="0" xfId="34" applyFont="1" applyFill="1" applyBorder="1" applyAlignment="1" applyProtection="1">
      <alignment horizontal="left"/>
      <protection hidden="1"/>
    </xf>
    <xf numFmtId="0" fontId="32" fillId="13" borderId="67" xfId="34" applyFont="1" applyFill="1" applyBorder="1" applyAlignment="1" applyProtection="1">
      <alignment horizontal="left"/>
      <protection hidden="1"/>
    </xf>
    <xf numFmtId="0" fontId="45" fillId="27" borderId="0" xfId="35" applyFont="1" applyFill="1" applyBorder="1" applyAlignment="1" applyProtection="1">
      <alignment wrapText="1"/>
      <protection hidden="1"/>
    </xf>
    <xf numFmtId="0" fontId="44" fillId="27" borderId="0" xfId="35" applyFill="1" applyBorder="1" applyAlignment="1" applyProtection="1">
      <alignment wrapText="1"/>
      <protection hidden="1"/>
    </xf>
    <xf numFmtId="0" fontId="33" fillId="13" borderId="0" xfId="34" applyFont="1" applyFill="1" applyProtection="1">
      <protection hidden="1"/>
    </xf>
    <xf numFmtId="0" fontId="33" fillId="13" borderId="47" xfId="34" applyFont="1" applyFill="1" applyBorder="1" applyProtection="1">
      <protection hidden="1"/>
    </xf>
    <xf numFmtId="0" fontId="41" fillId="13" borderId="46" xfId="34" applyFont="1" applyFill="1" applyBorder="1" applyAlignment="1" applyProtection="1">
      <alignment horizontal="left"/>
      <protection hidden="1"/>
    </xf>
    <xf numFmtId="0" fontId="41" fillId="13" borderId="0" xfId="34" applyFont="1" applyFill="1" applyAlignment="1" applyProtection="1">
      <alignment horizontal="left"/>
      <protection hidden="1"/>
    </xf>
    <xf numFmtId="0" fontId="41" fillId="13" borderId="71" xfId="34" applyFont="1" applyFill="1" applyBorder="1" applyAlignment="1" applyProtection="1">
      <alignment horizontal="left"/>
      <protection hidden="1"/>
    </xf>
    <xf numFmtId="0" fontId="48" fillId="22" borderId="74" xfId="34" applyFont="1" applyFill="1" applyBorder="1" applyAlignment="1" applyProtection="1">
      <alignment horizontal="left"/>
      <protection hidden="1"/>
    </xf>
    <xf numFmtId="0" fontId="48" fillId="22" borderId="75" xfId="34" applyFont="1" applyFill="1" applyBorder="1" applyAlignment="1" applyProtection="1">
      <alignment horizontal="left"/>
      <protection hidden="1"/>
    </xf>
    <xf numFmtId="0" fontId="46" fillId="13" borderId="67" xfId="34" applyFont="1" applyFill="1" applyBorder="1" applyProtection="1">
      <protection hidden="1"/>
    </xf>
    <xf numFmtId="0" fontId="46" fillId="13" borderId="0" xfId="34" applyFont="1" applyFill="1" applyAlignment="1" applyProtection="1">
      <alignment horizontal="left"/>
      <protection hidden="1"/>
    </xf>
    <xf numFmtId="0" fontId="46" fillId="13" borderId="67" xfId="34" applyFont="1" applyFill="1" applyBorder="1" applyAlignment="1" applyProtection="1">
      <alignment horizontal="left"/>
      <protection hidden="1"/>
    </xf>
    <xf numFmtId="0" fontId="53" fillId="26" borderId="87" xfId="34" applyFont="1" applyFill="1" applyBorder="1" applyAlignment="1" applyProtection="1">
      <alignment horizontal="left"/>
      <protection hidden="1"/>
    </xf>
    <xf numFmtId="0" fontId="53" fillId="26" borderId="88" xfId="34" applyFont="1" applyFill="1" applyBorder="1" applyAlignment="1" applyProtection="1">
      <alignment horizontal="left"/>
      <protection hidden="1"/>
    </xf>
    <xf numFmtId="0" fontId="53" fillId="26" borderId="89" xfId="34" applyFont="1" applyFill="1" applyBorder="1" applyAlignment="1" applyProtection="1">
      <alignment horizontal="left"/>
      <protection hidden="1"/>
    </xf>
    <xf numFmtId="0" fontId="8" fillId="27" borderId="68" xfId="35" applyFont="1" applyFill="1" applyBorder="1" applyAlignment="1" applyProtection="1">
      <alignment wrapText="1"/>
      <protection hidden="1"/>
    </xf>
    <xf numFmtId="0" fontId="8" fillId="27" borderId="69" xfId="35" applyFont="1" applyFill="1" applyBorder="1" applyAlignment="1" applyProtection="1">
      <alignment wrapText="1"/>
      <protection hidden="1"/>
    </xf>
    <xf numFmtId="0" fontId="46" fillId="13" borderId="68" xfId="39" applyFont="1" applyFill="1" applyBorder="1" applyAlignment="1" applyProtection="1">
      <alignment wrapText="1"/>
      <protection hidden="1"/>
    </xf>
    <xf numFmtId="0" fontId="46" fillId="13" borderId="69" xfId="39" applyFont="1" applyFill="1" applyBorder="1" applyAlignment="1" applyProtection="1">
      <alignment wrapText="1"/>
      <protection hidden="1"/>
    </xf>
    <xf numFmtId="0" fontId="46" fillId="13" borderId="0" xfId="39" applyFont="1" applyFill="1" applyAlignment="1" applyProtection="1">
      <alignment wrapText="1"/>
      <protection hidden="1"/>
    </xf>
    <xf numFmtId="0" fontId="46" fillId="13" borderId="67" xfId="39" applyFont="1" applyFill="1" applyBorder="1" applyAlignment="1" applyProtection="1">
      <alignment wrapText="1"/>
      <protection hidden="1"/>
    </xf>
    <xf numFmtId="0" fontId="46" fillId="13" borderId="68" xfId="39" applyFont="1" applyFill="1" applyBorder="1" applyAlignment="1" applyProtection="1">
      <alignment horizontal="left" wrapText="1"/>
      <protection hidden="1"/>
    </xf>
    <xf numFmtId="0" fontId="46" fillId="13" borderId="69" xfId="39" applyFont="1" applyFill="1" applyBorder="1" applyAlignment="1" applyProtection="1">
      <alignment horizontal="left" wrapText="1"/>
      <protection hidden="1"/>
    </xf>
    <xf numFmtId="0" fontId="47" fillId="27" borderId="68" xfId="34" applyFont="1" applyFill="1" applyBorder="1" applyAlignment="1" applyProtection="1">
      <alignment horizontal="left" wrapText="1"/>
      <protection hidden="1"/>
    </xf>
    <xf numFmtId="0" fontId="47" fillId="27" borderId="69" xfId="34" applyFont="1" applyFill="1" applyBorder="1" applyAlignment="1" applyProtection="1">
      <alignment horizontal="left" wrapText="1"/>
      <protection hidden="1"/>
    </xf>
    <xf numFmtId="0" fontId="47" fillId="27" borderId="0" xfId="34" applyFont="1" applyFill="1" applyAlignment="1" applyProtection="1">
      <alignment horizontal="left" wrapText="1"/>
      <protection hidden="1"/>
    </xf>
    <xf numFmtId="0" fontId="47" fillId="27" borderId="67" xfId="34" applyFont="1" applyFill="1" applyBorder="1" applyAlignment="1" applyProtection="1">
      <alignment horizontal="left" wrapText="1"/>
      <protection hidden="1"/>
    </xf>
    <xf numFmtId="0" fontId="46" fillId="13" borderId="0" xfId="39" applyFont="1" applyFill="1" applyAlignment="1" applyProtection="1">
      <alignment horizontal="left" wrapText="1"/>
      <protection hidden="1"/>
    </xf>
    <xf numFmtId="0" fontId="46" fillId="13" borderId="67" xfId="39" applyFont="1" applyFill="1" applyBorder="1" applyAlignment="1" applyProtection="1">
      <alignment horizontal="left" wrapText="1"/>
      <protection hidden="1"/>
    </xf>
    <xf numFmtId="0" fontId="46" fillId="13" borderId="48" xfId="39" applyFont="1" applyFill="1" applyBorder="1" applyAlignment="1" applyProtection="1">
      <alignment horizontal="left" wrapText="1"/>
      <protection hidden="1"/>
    </xf>
    <xf numFmtId="0" fontId="46" fillId="13" borderId="72" xfId="39" applyFont="1" applyFill="1" applyBorder="1" applyAlignment="1" applyProtection="1">
      <alignment horizontal="left" wrapText="1"/>
      <protection hidden="1"/>
    </xf>
    <xf numFmtId="0" fontId="32" fillId="13" borderId="71" xfId="34" applyFont="1" applyFill="1" applyBorder="1" applyProtection="1">
      <protection hidden="1"/>
    </xf>
    <xf numFmtId="1" fontId="46" fillId="28" borderId="68" xfId="34" applyNumberFormat="1" applyFont="1" applyFill="1" applyBorder="1" applyProtection="1">
      <protection locked="0"/>
    </xf>
    <xf numFmtId="1" fontId="46" fillId="28" borderId="69" xfId="34" applyNumberFormat="1" applyFont="1" applyFill="1" applyBorder="1" applyProtection="1">
      <protection locked="0"/>
    </xf>
    <xf numFmtId="1" fontId="46" fillId="28" borderId="0" xfId="34" applyNumberFormat="1" applyFont="1" applyFill="1" applyProtection="1">
      <protection locked="0"/>
    </xf>
    <xf numFmtId="1" fontId="46" fillId="28" borderId="67" xfId="34" applyNumberFormat="1" applyFont="1" applyFill="1" applyBorder="1" applyProtection="1">
      <protection locked="0"/>
    </xf>
    <xf numFmtId="0" fontId="47" fillId="27" borderId="91" xfId="35" applyFont="1" applyFill="1" applyBorder="1" applyAlignment="1" applyProtection="1">
      <alignment wrapText="1"/>
      <protection hidden="1"/>
    </xf>
    <xf numFmtId="0" fontId="47" fillId="27" borderId="92" xfId="35" applyFont="1" applyFill="1" applyBorder="1" applyAlignment="1" applyProtection="1">
      <alignment wrapText="1"/>
      <protection hidden="1"/>
    </xf>
    <xf numFmtId="0" fontId="59" fillId="26" borderId="94" xfId="34" applyFont="1" applyFill="1" applyBorder="1" applyAlignment="1" applyProtection="1">
      <alignment horizontal="left"/>
      <protection hidden="1"/>
    </xf>
    <xf numFmtId="0" fontId="59" fillId="26" borderId="95" xfId="34" applyFont="1" applyFill="1" applyBorder="1" applyAlignment="1" applyProtection="1">
      <alignment horizontal="left"/>
      <protection hidden="1"/>
    </xf>
    <xf numFmtId="0" fontId="59" fillId="26" borderId="96" xfId="34" applyFont="1" applyFill="1" applyBorder="1" applyAlignment="1" applyProtection="1">
      <alignment horizontal="left"/>
      <protection hidden="1"/>
    </xf>
    <xf numFmtId="0" fontId="8" fillId="13" borderId="46" xfId="34" applyFont="1" applyFill="1" applyBorder="1" applyAlignment="1" applyProtection="1">
      <alignment wrapText="1"/>
      <protection hidden="1"/>
    </xf>
    <xf numFmtId="0" fontId="8" fillId="13" borderId="0" xfId="34" applyFont="1" applyFill="1" applyAlignment="1" applyProtection="1">
      <alignment wrapText="1"/>
      <protection hidden="1"/>
    </xf>
    <xf numFmtId="0" fontId="8" fillId="13" borderId="97" xfId="34" applyFont="1" applyFill="1" applyBorder="1" applyAlignment="1" applyProtection="1">
      <alignment wrapText="1"/>
      <protection hidden="1"/>
    </xf>
    <xf numFmtId="0" fontId="48" fillId="24" borderId="90" xfId="34" applyFont="1" applyFill="1" applyBorder="1" applyAlignment="1" applyProtection="1">
      <alignment horizontal="left"/>
      <protection hidden="1"/>
    </xf>
    <xf numFmtId="0" fontId="33" fillId="13" borderId="46" xfId="39" applyFont="1" applyFill="1" applyBorder="1" applyAlignment="1" applyProtection="1">
      <alignment wrapText="1"/>
      <protection hidden="1"/>
    </xf>
    <xf numFmtId="0" fontId="33" fillId="13" borderId="0" xfId="39" applyFont="1" applyFill="1" applyAlignment="1" applyProtection="1">
      <alignment wrapText="1"/>
      <protection hidden="1"/>
    </xf>
    <xf numFmtId="0" fontId="33" fillId="13" borderId="97" xfId="39" applyFont="1" applyFill="1" applyBorder="1" applyAlignment="1" applyProtection="1">
      <alignment wrapText="1"/>
      <protection hidden="1"/>
    </xf>
    <xf numFmtId="0" fontId="33" fillId="13" borderId="46" xfId="39" applyFont="1" applyFill="1" applyBorder="1" applyAlignment="1" applyProtection="1">
      <protection hidden="1"/>
    </xf>
    <xf numFmtId="0" fontId="33" fillId="13" borderId="0" xfId="39" applyFont="1" applyFill="1" applyAlignment="1" applyProtection="1">
      <protection hidden="1"/>
    </xf>
    <xf numFmtId="0" fontId="33" fillId="13" borderId="97" xfId="39" applyFont="1" applyFill="1" applyBorder="1" applyAlignment="1" applyProtection="1">
      <protection hidden="1"/>
    </xf>
    <xf numFmtId="0" fontId="33" fillId="13" borderId="71" xfId="39" applyFont="1" applyFill="1" applyBorder="1" applyAlignment="1" applyProtection="1">
      <alignment wrapText="1"/>
      <protection hidden="1"/>
    </xf>
    <xf numFmtId="0" fontId="33" fillId="13" borderId="48" xfId="39" applyFont="1" applyFill="1" applyBorder="1" applyAlignment="1" applyProtection="1">
      <alignment wrapText="1"/>
      <protection hidden="1"/>
    </xf>
    <xf numFmtId="0" fontId="33" fillId="13" borderId="98" xfId="39" applyFont="1" applyFill="1" applyBorder="1" applyAlignment="1" applyProtection="1">
      <alignment wrapText="1"/>
      <protection hidden="1"/>
    </xf>
    <xf numFmtId="2" fontId="21" fillId="6" borderId="116" xfId="0" applyNumberFormat="1" applyFont="1" applyFill="1" applyBorder="1" applyAlignment="1">
      <alignment horizontal="left" vertical="center" wrapText="1"/>
    </xf>
    <xf numFmtId="2" fontId="21" fillId="6" borderId="107" xfId="0" applyNumberFormat="1" applyFont="1" applyFill="1" applyBorder="1" applyAlignment="1">
      <alignment horizontal="left" vertical="center" wrapText="1"/>
    </xf>
    <xf numFmtId="2" fontId="21" fillId="6" borderId="113" xfId="0" applyNumberFormat="1" applyFont="1" applyFill="1" applyBorder="1" applyAlignment="1">
      <alignment vertical="center" wrapText="1"/>
    </xf>
    <xf numFmtId="2" fontId="21" fillId="6" borderId="108" xfId="0" applyNumberFormat="1" applyFont="1" applyFill="1" applyBorder="1" applyAlignment="1">
      <alignment vertical="center" wrapText="1"/>
    </xf>
    <xf numFmtId="0" fontId="21" fillId="33" borderId="17" xfId="0" applyNumberFormat="1" applyFont="1" applyFill="1" applyBorder="1" applyAlignment="1">
      <alignment horizontal="center" vertical="center" wrapText="1"/>
    </xf>
    <xf numFmtId="0" fontId="21" fillId="33" borderId="18" xfId="0" applyNumberFormat="1" applyFont="1" applyFill="1" applyBorder="1" applyAlignment="1">
      <alignment horizontal="center" vertical="center" wrapText="1"/>
    </xf>
    <xf numFmtId="0" fontId="21" fillId="33" borderId="19" xfId="0" applyNumberFormat="1" applyFont="1" applyFill="1" applyBorder="1" applyAlignment="1">
      <alignment horizontal="center" vertical="center" wrapText="1"/>
    </xf>
    <xf numFmtId="0" fontId="21" fillId="33" borderId="99" xfId="0" applyNumberFormat="1" applyFont="1" applyFill="1" applyBorder="1" applyAlignment="1">
      <alignment horizontal="center" vertical="center" wrapText="1"/>
    </xf>
    <xf numFmtId="0" fontId="21" fillId="33" borderId="100" xfId="0" applyNumberFormat="1" applyFont="1" applyFill="1" applyBorder="1" applyAlignment="1">
      <alignment horizontal="center" vertical="center" wrapText="1"/>
    </xf>
    <xf numFmtId="0" fontId="21" fillId="33" borderId="101" xfId="0" applyNumberFormat="1" applyFont="1" applyFill="1" applyBorder="1" applyAlignment="1">
      <alignment horizontal="center" vertical="center" wrapText="1"/>
    </xf>
    <xf numFmtId="2" fontId="21" fillId="6" borderId="116" xfId="0" applyNumberFormat="1" applyFont="1" applyFill="1" applyBorder="1" applyAlignment="1">
      <alignment horizontal="left" vertical="top" wrapText="1"/>
    </xf>
    <xf numFmtId="2" fontId="21" fillId="6" borderId="107" xfId="0" applyNumberFormat="1" applyFont="1" applyFill="1" applyBorder="1" applyAlignment="1">
      <alignment horizontal="left" vertical="top" wrapText="1"/>
    </xf>
    <xf numFmtId="2" fontId="21" fillId="6" borderId="52" xfId="0" applyNumberFormat="1" applyFont="1" applyFill="1" applyBorder="1" applyAlignment="1">
      <alignment horizontal="center" vertical="top" wrapText="1"/>
    </xf>
    <xf numFmtId="2" fontId="21" fillId="6" borderId="53" xfId="0" applyNumberFormat="1" applyFont="1" applyFill="1" applyBorder="1" applyAlignment="1">
      <alignment horizontal="center" vertical="top" wrapText="1"/>
    </xf>
    <xf numFmtId="2" fontId="21" fillId="6" borderId="117" xfId="0" applyNumberFormat="1" applyFont="1" applyFill="1" applyBorder="1" applyAlignment="1">
      <alignment horizontal="center" vertical="top" wrapText="1"/>
    </xf>
    <xf numFmtId="0" fontId="31" fillId="24" borderId="17" xfId="34" applyFont="1" applyFill="1" applyBorder="1" applyProtection="1">
      <protection hidden="1"/>
    </xf>
    <xf numFmtId="0" fontId="31" fillId="24" borderId="18" xfId="34" applyFont="1" applyFill="1" applyBorder="1" applyProtection="1">
      <protection hidden="1"/>
    </xf>
    <xf numFmtId="0" fontId="43" fillId="21" borderId="46" xfId="34" applyFont="1" applyFill="1" applyBorder="1" applyAlignment="1" applyProtection="1">
      <alignment horizontal="center" vertical="center"/>
      <protection hidden="1"/>
    </xf>
    <xf numFmtId="0" fontId="43" fillId="21" borderId="0" xfId="34" applyFont="1" applyFill="1" applyBorder="1" applyAlignment="1" applyProtection="1">
      <alignment horizontal="center" vertical="center"/>
      <protection hidden="1"/>
    </xf>
    <xf numFmtId="0" fontId="43" fillId="21" borderId="36" xfId="34" applyFont="1" applyFill="1" applyBorder="1" applyAlignment="1" applyProtection="1">
      <alignment horizontal="center" vertical="center"/>
      <protection hidden="1"/>
    </xf>
    <xf numFmtId="0" fontId="43" fillId="21" borderId="47" xfId="34" applyFont="1" applyFill="1" applyBorder="1" applyAlignment="1" applyProtection="1">
      <alignment horizontal="center" vertical="center"/>
      <protection hidden="1"/>
    </xf>
    <xf numFmtId="0" fontId="31" fillId="13" borderId="58" xfId="34" applyFont="1" applyFill="1" applyBorder="1" applyAlignment="1" applyProtection="1">
      <alignment horizontal="right" vertical="center"/>
      <protection hidden="1"/>
    </xf>
    <xf numFmtId="0" fontId="31" fillId="13" borderId="28" xfId="34" applyFont="1" applyFill="1" applyBorder="1" applyAlignment="1" applyProtection="1">
      <alignment horizontal="right" vertical="center"/>
      <protection hidden="1"/>
    </xf>
    <xf numFmtId="0" fontId="31" fillId="13" borderId="59" xfId="34" applyFont="1" applyFill="1" applyBorder="1" applyAlignment="1" applyProtection="1">
      <alignment horizontal="right" vertical="center"/>
      <protection hidden="1"/>
    </xf>
    <xf numFmtId="0" fontId="31" fillId="13" borderId="62" xfId="34" applyFont="1" applyFill="1" applyBorder="1" applyAlignment="1" applyProtection="1">
      <alignment horizontal="right" vertical="center"/>
      <protection hidden="1"/>
    </xf>
    <xf numFmtId="0" fontId="31" fillId="13" borderId="63" xfId="34" applyFont="1" applyFill="1" applyBorder="1" applyAlignment="1" applyProtection="1">
      <alignment horizontal="right" vertical="center"/>
      <protection hidden="1"/>
    </xf>
    <xf numFmtId="0" fontId="31" fillId="13" borderId="64" xfId="34" applyFont="1" applyFill="1" applyBorder="1" applyAlignment="1" applyProtection="1">
      <alignment horizontal="right" vertical="center"/>
      <protection hidden="1"/>
    </xf>
    <xf numFmtId="0" fontId="31" fillId="24" borderId="43" xfId="34" applyFont="1" applyFill="1" applyBorder="1" applyProtection="1">
      <protection hidden="1"/>
    </xf>
    <xf numFmtId="0" fontId="31" fillId="24" borderId="44" xfId="34" applyFont="1" applyFill="1" applyBorder="1" applyProtection="1">
      <protection hidden="1"/>
    </xf>
    <xf numFmtId="2" fontId="21" fillId="6" borderId="114" xfId="0" applyNumberFormat="1" applyFont="1" applyFill="1" applyBorder="1" applyAlignment="1">
      <alignment vertical="center" wrapText="1"/>
    </xf>
    <xf numFmtId="2" fontId="21" fillId="6" borderId="24" xfId="0" applyNumberFormat="1" applyFont="1" applyFill="1" applyBorder="1" applyAlignment="1">
      <alignment vertical="center" wrapText="1"/>
    </xf>
    <xf numFmtId="2" fontId="21" fillId="33" borderId="99" xfId="0" applyNumberFormat="1" applyFont="1" applyFill="1" applyBorder="1" applyAlignment="1">
      <alignment horizontal="left" vertical="center" wrapText="1"/>
    </xf>
    <xf numFmtId="2" fontId="21" fillId="33" borderId="116" xfId="0" applyNumberFormat="1" applyFont="1" applyFill="1" applyBorder="1" applyAlignment="1">
      <alignment horizontal="left" vertical="center" wrapText="1"/>
    </xf>
    <xf numFmtId="2" fontId="21" fillId="33" borderId="17" xfId="0" applyNumberFormat="1" applyFont="1" applyFill="1" applyBorder="1" applyAlignment="1">
      <alignment horizontal="left" vertical="center" wrapText="1"/>
    </xf>
    <xf numFmtId="2" fontId="21" fillId="6" borderId="107" xfId="0" applyNumberFormat="1" applyFont="1" applyFill="1" applyBorder="1" applyAlignment="1">
      <alignment horizontal="center" vertical="top" wrapText="1"/>
    </xf>
    <xf numFmtId="2" fontId="21" fillId="6" borderId="108" xfId="0" applyNumberFormat="1" applyFont="1" applyFill="1" applyBorder="1" applyAlignment="1">
      <alignment horizontal="center" vertical="top" wrapText="1"/>
    </xf>
    <xf numFmtId="2" fontId="21" fillId="6" borderId="109" xfId="0" applyNumberFormat="1" applyFont="1" applyFill="1" applyBorder="1" applyAlignment="1">
      <alignment horizontal="center" vertical="top" wrapText="1"/>
    </xf>
    <xf numFmtId="0" fontId="21" fillId="33" borderId="105" xfId="0" applyNumberFormat="1" applyFont="1" applyFill="1" applyBorder="1" applyAlignment="1">
      <alignment horizontal="left" vertical="center" wrapText="1"/>
    </xf>
    <xf numFmtId="0" fontId="21" fillId="33" borderId="68" xfId="0" applyNumberFormat="1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63" fillId="0" borderId="0" xfId="0" applyFont="1" applyFill="1" applyBorder="1" applyAlignment="1">
      <alignment horizontal="left" vertical="top" wrapText="1"/>
    </xf>
    <xf numFmtId="0" fontId="63" fillId="0" borderId="0" xfId="0" applyFont="1" applyFill="1" applyAlignment="1">
      <alignment horizontal="left" vertical="top" wrapText="1"/>
    </xf>
    <xf numFmtId="0" fontId="33" fillId="13" borderId="46" xfId="0" applyFont="1" applyFill="1" applyBorder="1" applyProtection="1">
      <protection locked="0"/>
    </xf>
    <xf numFmtId="0" fontId="33" fillId="13" borderId="0" xfId="0" applyFont="1" applyFill="1" applyBorder="1" applyProtection="1">
      <protection locked="0"/>
    </xf>
    <xf numFmtId="0" fontId="33" fillId="13" borderId="97" xfId="0" applyFont="1" applyFill="1" applyBorder="1" applyProtection="1">
      <protection locked="0"/>
    </xf>
    <xf numFmtId="0" fontId="43" fillId="21" borderId="80" xfId="0" applyFont="1" applyFill="1" applyBorder="1" applyAlignment="1" applyProtection="1">
      <alignment horizontal="center" vertical="center"/>
      <protection locked="0"/>
    </xf>
    <xf numFmtId="0" fontId="43" fillId="21" borderId="81" xfId="0" applyFont="1" applyFill="1" applyBorder="1" applyAlignment="1" applyProtection="1">
      <alignment horizontal="center" vertical="center"/>
      <protection locked="0"/>
    </xf>
    <xf numFmtId="0" fontId="43" fillId="21" borderId="82" xfId="0" applyFont="1" applyFill="1" applyBorder="1" applyAlignment="1" applyProtection="1">
      <alignment horizontal="center" vertical="center"/>
      <protection locked="0"/>
    </xf>
    <xf numFmtId="0" fontId="34" fillId="37" borderId="83" xfId="0" applyFont="1" applyFill="1" applyBorder="1" applyAlignment="1" applyProtection="1">
      <alignment vertical="center"/>
      <protection locked="0"/>
    </xf>
    <xf numFmtId="0" fontId="34" fillId="37" borderId="84" xfId="0" applyFont="1" applyFill="1" applyBorder="1" applyAlignment="1" applyProtection="1">
      <alignment vertical="center"/>
      <protection locked="0"/>
    </xf>
    <xf numFmtId="0" fontId="34" fillId="37" borderId="119" xfId="0" applyFont="1" applyFill="1" applyBorder="1" applyAlignment="1" applyProtection="1">
      <alignment vertical="center"/>
      <protection locked="0"/>
    </xf>
    <xf numFmtId="0" fontId="32" fillId="0" borderId="87" xfId="0" applyFont="1" applyBorder="1" applyProtection="1">
      <protection locked="0"/>
    </xf>
    <xf numFmtId="0" fontId="32" fillId="0" borderId="88" xfId="0" applyFont="1" applyBorder="1" applyProtection="1">
      <protection locked="0"/>
    </xf>
    <xf numFmtId="0" fontId="32" fillId="0" borderId="89" xfId="0" applyFont="1" applyBorder="1" applyProtection="1">
      <protection locked="0"/>
    </xf>
    <xf numFmtId="0" fontId="41" fillId="13" borderId="46" xfId="0" applyFont="1" applyFill="1" applyBorder="1" applyAlignment="1" applyProtection="1">
      <alignment horizontal="left"/>
      <protection locked="0"/>
    </xf>
    <xf numFmtId="0" fontId="41" fillId="13" borderId="0" xfId="0" applyFont="1" applyFill="1" applyBorder="1" applyAlignment="1" applyProtection="1">
      <alignment horizontal="left"/>
      <protection locked="0"/>
    </xf>
    <xf numFmtId="0" fontId="33" fillId="13" borderId="122" xfId="0" applyFont="1" applyFill="1" applyBorder="1" applyProtection="1">
      <protection locked="0"/>
    </xf>
    <xf numFmtId="0" fontId="33" fillId="13" borderId="123" xfId="0" applyFont="1" applyFill="1" applyBorder="1" applyProtection="1">
      <protection locked="0"/>
    </xf>
    <xf numFmtId="0" fontId="33" fillId="13" borderId="138" xfId="0" applyFont="1" applyFill="1" applyBorder="1" applyProtection="1">
      <protection locked="0"/>
    </xf>
    <xf numFmtId="0" fontId="33" fillId="13" borderId="143" xfId="0" applyFont="1" applyFill="1" applyBorder="1" applyProtection="1">
      <protection locked="0"/>
    </xf>
    <xf numFmtId="0" fontId="38" fillId="13" borderId="124" xfId="0" applyFont="1" applyFill="1" applyBorder="1" applyProtection="1">
      <protection locked="0"/>
    </xf>
    <xf numFmtId="0" fontId="38" fillId="13" borderId="125" xfId="0" applyFont="1" applyFill="1" applyBorder="1" applyProtection="1">
      <protection locked="0"/>
    </xf>
    <xf numFmtId="0" fontId="48" fillId="13" borderId="87" xfId="0" applyFont="1" applyFill="1" applyBorder="1" applyAlignment="1" applyProtection="1">
      <alignment horizontal="left" wrapText="1"/>
      <protection locked="0"/>
    </xf>
    <xf numFmtId="0" fontId="48" fillId="13" borderId="88" xfId="0" applyFont="1" applyFill="1" applyBorder="1" applyAlignment="1" applyProtection="1">
      <alignment horizontal="left" wrapText="1"/>
      <protection locked="0"/>
    </xf>
    <xf numFmtId="0" fontId="48" fillId="13" borderId="126" xfId="0" applyFont="1" applyFill="1" applyBorder="1" applyAlignment="1" applyProtection="1">
      <alignment horizontal="left" wrapText="1"/>
      <protection locked="0"/>
    </xf>
    <xf numFmtId="0" fontId="32" fillId="0" borderId="128" xfId="0" applyFont="1" applyBorder="1" applyProtection="1">
      <protection locked="0"/>
    </xf>
    <xf numFmtId="0" fontId="32" fillId="0" borderId="129" xfId="0" applyFont="1" applyBorder="1" applyProtection="1">
      <protection locked="0"/>
    </xf>
    <xf numFmtId="0" fontId="32" fillId="0" borderId="130" xfId="0" applyFont="1" applyBorder="1" applyProtection="1">
      <protection locked="0"/>
    </xf>
    <xf numFmtId="0" fontId="38" fillId="13" borderId="147" xfId="0" applyFont="1" applyFill="1" applyBorder="1" applyProtection="1">
      <protection locked="0"/>
    </xf>
    <xf numFmtId="0" fontId="38" fillId="13" borderId="148" xfId="0" applyFont="1" applyFill="1" applyBorder="1" applyProtection="1">
      <protection locked="0"/>
    </xf>
    <xf numFmtId="0" fontId="38" fillId="13" borderId="146" xfId="0" applyFont="1" applyFill="1" applyBorder="1" applyProtection="1">
      <protection locked="0"/>
    </xf>
    <xf numFmtId="0" fontId="38" fillId="13" borderId="132" xfId="0" applyFont="1" applyFill="1" applyBorder="1" applyProtection="1">
      <protection locked="0"/>
    </xf>
    <xf numFmtId="0" fontId="33" fillId="13" borderId="145" xfId="0" applyFont="1" applyFill="1" applyBorder="1" applyProtection="1">
      <protection locked="0"/>
    </xf>
    <xf numFmtId="0" fontId="33" fillId="13" borderId="134" xfId="0" applyFont="1" applyFill="1" applyBorder="1" applyProtection="1">
      <protection locked="0"/>
    </xf>
    <xf numFmtId="0" fontId="46" fillId="13" borderId="136" xfId="0" applyFont="1" applyFill="1" applyBorder="1" applyProtection="1">
      <protection locked="0"/>
    </xf>
    <xf numFmtId="0" fontId="46" fillId="13" borderId="137" xfId="0" applyFont="1" applyFill="1" applyBorder="1" applyProtection="1">
      <protection locked="0"/>
    </xf>
    <xf numFmtId="0" fontId="38" fillId="13" borderId="143" xfId="0" applyFont="1" applyFill="1" applyBorder="1" applyProtection="1">
      <protection locked="0"/>
    </xf>
    <xf numFmtId="0" fontId="38" fillId="13" borderId="97" xfId="0" applyFont="1" applyFill="1" applyBorder="1" applyProtection="1">
      <protection locked="0"/>
    </xf>
    <xf numFmtId="0" fontId="38" fillId="0" borderId="143" xfId="0" applyFont="1" applyFill="1" applyBorder="1" applyProtection="1">
      <protection locked="0"/>
    </xf>
    <xf numFmtId="0" fontId="38" fillId="0" borderId="97" xfId="0" applyFont="1" applyFill="1" applyBorder="1" applyProtection="1">
      <protection locked="0"/>
    </xf>
    <xf numFmtId="0" fontId="33" fillId="13" borderId="133" xfId="0" applyFont="1" applyFill="1" applyBorder="1" applyProtection="1">
      <protection locked="0"/>
    </xf>
    <xf numFmtId="0" fontId="48" fillId="13" borderId="87" xfId="0" applyFont="1" applyFill="1" applyBorder="1" applyAlignment="1" applyProtection="1">
      <alignment horizontal="left"/>
      <protection locked="0"/>
    </xf>
    <xf numFmtId="0" fontId="48" fillId="13" borderId="88" xfId="0" applyFont="1" applyFill="1" applyBorder="1" applyAlignment="1" applyProtection="1">
      <alignment horizontal="left"/>
      <protection locked="0"/>
    </xf>
    <xf numFmtId="0" fontId="48" fillId="13" borderId="126" xfId="0" applyFont="1" applyFill="1" applyBorder="1" applyAlignment="1" applyProtection="1">
      <alignment horizontal="left"/>
      <protection locked="0"/>
    </xf>
    <xf numFmtId="0" fontId="33" fillId="13" borderId="139" xfId="0" applyFont="1" applyFill="1" applyBorder="1" applyProtection="1">
      <protection locked="0"/>
    </xf>
    <xf numFmtId="0" fontId="33" fillId="13" borderId="140" xfId="0" applyFont="1" applyFill="1" applyBorder="1" applyProtection="1">
      <protection locked="0"/>
    </xf>
    <xf numFmtId="0" fontId="38" fillId="13" borderId="131" xfId="0" applyFont="1" applyFill="1" applyBorder="1" applyProtection="1">
      <protection locked="0"/>
    </xf>
    <xf numFmtId="0" fontId="47" fillId="27" borderId="0" xfId="35" applyFont="1" applyFill="1" applyAlignment="1" applyProtection="1">
      <alignment horizontal="left" wrapText="1"/>
      <protection locked="0"/>
    </xf>
    <xf numFmtId="0" fontId="47" fillId="27" borderId="97" xfId="35" applyFont="1" applyFill="1" applyBorder="1" applyAlignment="1" applyProtection="1">
      <alignment horizontal="left" wrapText="1"/>
      <protection locked="0"/>
    </xf>
    <xf numFmtId="0" fontId="33" fillId="13" borderId="0" xfId="0" applyFont="1" applyFill="1" applyProtection="1">
      <protection locked="0"/>
    </xf>
    <xf numFmtId="0" fontId="48" fillId="24" borderId="87" xfId="0" applyFont="1" applyFill="1" applyBorder="1" applyAlignment="1" applyProtection="1">
      <alignment horizontal="left" wrapText="1"/>
      <protection locked="0"/>
    </xf>
    <xf numFmtId="0" fontId="48" fillId="24" borderId="88" xfId="0" applyFont="1" applyFill="1" applyBorder="1" applyAlignment="1" applyProtection="1">
      <alignment horizontal="left" wrapText="1"/>
      <protection locked="0"/>
    </xf>
    <xf numFmtId="0" fontId="48" fillId="24" borderId="126" xfId="0" applyFont="1" applyFill="1" applyBorder="1" applyAlignment="1" applyProtection="1">
      <alignment horizontal="left" wrapText="1"/>
      <protection locked="0"/>
    </xf>
    <xf numFmtId="0" fontId="31" fillId="13" borderId="46" xfId="0" applyFont="1" applyFill="1" applyBorder="1" applyProtection="1">
      <protection locked="0"/>
    </xf>
    <xf numFmtId="0" fontId="31" fillId="13" borderId="0" xfId="0" applyFont="1" applyFill="1" applyBorder="1" applyProtection="1">
      <protection locked="0"/>
    </xf>
    <xf numFmtId="0" fontId="31" fillId="13" borderId="47" xfId="0" applyFont="1" applyFill="1" applyBorder="1" applyProtection="1">
      <protection locked="0"/>
    </xf>
    <xf numFmtId="0" fontId="46" fillId="13" borderId="141" xfId="0" applyFont="1" applyFill="1" applyBorder="1" applyProtection="1">
      <protection locked="0"/>
    </xf>
    <xf numFmtId="0" fontId="46" fillId="13" borderId="97" xfId="0" applyFont="1" applyFill="1" applyBorder="1" applyProtection="1">
      <protection locked="0"/>
    </xf>
    <xf numFmtId="0" fontId="48" fillId="24" borderId="87" xfId="0" applyFont="1" applyFill="1" applyBorder="1" applyAlignment="1" applyProtection="1">
      <alignment horizontal="left"/>
      <protection locked="0"/>
    </xf>
    <xf numFmtId="0" fontId="48" fillId="24" borderId="88" xfId="0" applyFont="1" applyFill="1" applyBorder="1" applyAlignment="1" applyProtection="1">
      <alignment horizontal="left"/>
      <protection locked="0"/>
    </xf>
    <xf numFmtId="0" fontId="48" fillId="24" borderId="126" xfId="0" applyFont="1" applyFill="1" applyBorder="1" applyAlignment="1" applyProtection="1">
      <alignment horizontal="left"/>
      <protection locked="0"/>
    </xf>
    <xf numFmtId="0" fontId="8" fillId="27" borderId="0" xfId="35" applyFont="1" applyFill="1" applyAlignment="1" applyProtection="1">
      <alignment horizontal="left" wrapText="1"/>
      <protection locked="0"/>
    </xf>
    <xf numFmtId="0" fontId="8" fillId="27" borderId="97" xfId="35" applyFont="1" applyFill="1" applyBorder="1" applyAlignment="1" applyProtection="1">
      <alignment horizontal="left" wrapText="1"/>
      <protection locked="0"/>
    </xf>
    <xf numFmtId="0" fontId="8" fillId="27" borderId="142" xfId="35" applyFont="1" applyFill="1" applyBorder="1" applyAlignment="1" applyProtection="1">
      <alignment horizontal="left" wrapText="1"/>
      <protection locked="0"/>
    </xf>
    <xf numFmtId="0" fontId="8" fillId="27" borderId="125" xfId="35" applyFont="1" applyFill="1" applyBorder="1" applyAlignment="1" applyProtection="1">
      <alignment horizontal="left" wrapText="1"/>
      <protection locked="0"/>
    </xf>
    <xf numFmtId="0" fontId="41" fillId="13" borderId="139" xfId="0" applyFont="1" applyFill="1" applyBorder="1" applyAlignment="1" applyProtection="1">
      <alignment horizontal="left"/>
      <protection locked="0"/>
    </xf>
    <xf numFmtId="0" fontId="41" fillId="13" borderId="131" xfId="0" applyFont="1" applyFill="1" applyBorder="1" applyAlignment="1" applyProtection="1">
      <alignment horizontal="left"/>
      <protection locked="0"/>
    </xf>
    <xf numFmtId="0" fontId="33" fillId="13" borderId="71" xfId="0" applyFont="1" applyFill="1" applyBorder="1" applyProtection="1">
      <protection locked="0"/>
    </xf>
    <xf numFmtId="0" fontId="33" fillId="13" borderId="48" xfId="0" applyFont="1" applyFill="1" applyBorder="1" applyProtection="1">
      <protection locked="0"/>
    </xf>
    <xf numFmtId="0" fontId="8" fillId="3" borderId="91" xfId="35" applyFont="1" applyFill="1" applyBorder="1" applyAlignment="1" applyProtection="1">
      <alignment wrapText="1"/>
      <protection locked="0"/>
    </xf>
    <xf numFmtId="0" fontId="8" fillId="3" borderId="92" xfId="35" applyFont="1" applyFill="1" applyBorder="1" applyAlignment="1" applyProtection="1">
      <alignment wrapText="1"/>
      <protection locked="0"/>
    </xf>
    <xf numFmtId="0" fontId="8" fillId="3" borderId="93" xfId="35" applyFont="1" applyFill="1" applyBorder="1" applyAlignment="1" applyProtection="1">
      <alignment wrapText="1"/>
      <protection locked="0"/>
    </xf>
    <xf numFmtId="0" fontId="70" fillId="0" borderId="17" xfId="0" applyFont="1" applyBorder="1" applyAlignment="1">
      <alignment horizontal="left" vertical="center"/>
    </xf>
    <xf numFmtId="0" fontId="70" fillId="0" borderId="18" xfId="0" applyFont="1" applyBorder="1" applyAlignment="1">
      <alignment horizontal="left" vertical="center"/>
    </xf>
    <xf numFmtId="0" fontId="70" fillId="0" borderId="19" xfId="0" applyFont="1" applyBorder="1" applyAlignment="1">
      <alignment horizontal="center" vertical="center"/>
    </xf>
    <xf numFmtId="0" fontId="70" fillId="40" borderId="100" xfId="0" applyFont="1" applyFill="1" applyBorder="1" applyAlignment="1">
      <alignment horizontal="center" vertical="center" wrapText="1"/>
    </xf>
    <xf numFmtId="0" fontId="70" fillId="40" borderId="101" xfId="0" applyFont="1" applyFill="1" applyBorder="1" applyAlignment="1">
      <alignment horizontal="center" vertical="center" wrapText="1"/>
    </xf>
    <xf numFmtId="0" fontId="70" fillId="0" borderId="167" xfId="0" applyFont="1" applyBorder="1" applyAlignment="1">
      <alignment horizontal="left" vertical="center"/>
    </xf>
    <xf numFmtId="0" fontId="70" fillId="0" borderId="99" xfId="0" applyFont="1" applyBorder="1" applyAlignment="1">
      <alignment horizontal="left" vertical="center"/>
    </xf>
    <xf numFmtId="0" fontId="70" fillId="0" borderId="100" xfId="0" applyFont="1" applyBorder="1" applyAlignment="1">
      <alignment horizontal="left" vertical="center"/>
    </xf>
    <xf numFmtId="0" fontId="70" fillId="0" borderId="100" xfId="0" applyFont="1" applyBorder="1" applyAlignment="1">
      <alignment vertical="center" wrapText="1"/>
    </xf>
    <xf numFmtId="1" fontId="70" fillId="0" borderId="101" xfId="0" applyNumberFormat="1" applyFont="1" applyBorder="1" applyAlignment="1">
      <alignment horizontal="center" vertical="center" wrapText="1"/>
    </xf>
    <xf numFmtId="0" fontId="70" fillId="0" borderId="99" xfId="0" applyFont="1" applyBorder="1" applyAlignment="1">
      <alignment vertical="center" wrapText="1"/>
    </xf>
    <xf numFmtId="1" fontId="70" fillId="0" borderId="100" xfId="0" applyNumberFormat="1" applyFont="1" applyBorder="1" applyAlignment="1">
      <alignment horizontal="left" vertical="center" wrapText="1"/>
    </xf>
    <xf numFmtId="181" fontId="70" fillId="0" borderId="100" xfId="0" applyNumberFormat="1" applyFont="1" applyBorder="1" applyAlignment="1">
      <alignment horizontal="left" vertical="center" wrapText="1"/>
    </xf>
    <xf numFmtId="0" fontId="70" fillId="0" borderId="101" xfId="0" applyFont="1" applyBorder="1" applyAlignment="1">
      <alignment horizontal="center" vertical="center" wrapText="1"/>
    </xf>
    <xf numFmtId="181" fontId="70" fillId="0" borderId="100" xfId="0" applyNumberFormat="1" applyFont="1" applyBorder="1" applyAlignment="1">
      <alignment vertical="center" wrapText="1"/>
    </xf>
    <xf numFmtId="181" fontId="39" fillId="38" borderId="107" xfId="23" applyNumberFormat="1" applyFont="1" applyFill="1" applyBorder="1" applyAlignment="1">
      <alignment horizontal="center" vertical="center"/>
    </xf>
    <xf numFmtId="181" fontId="39" fillId="38" borderId="151" xfId="23" applyNumberFormat="1" applyFont="1" applyFill="1" applyBorder="1" applyAlignment="1">
      <alignment horizontal="center" vertical="center"/>
    </xf>
    <xf numFmtId="181" fontId="39" fillId="38" borderId="152" xfId="23" applyNumberFormat="1" applyFont="1" applyFill="1" applyBorder="1" applyAlignment="1">
      <alignment horizontal="center" vertical="center"/>
    </xf>
    <xf numFmtId="0" fontId="39" fillId="38" borderId="159" xfId="23" applyFont="1" applyFill="1" applyBorder="1" applyAlignment="1">
      <alignment horizontal="center" vertical="center"/>
    </xf>
    <xf numFmtId="0" fontId="39" fillId="38" borderId="151" xfId="23" applyFont="1" applyFill="1" applyBorder="1" applyAlignment="1">
      <alignment horizontal="center" vertical="center"/>
    </xf>
    <xf numFmtId="0" fontId="39" fillId="38" borderId="113" xfId="23" applyFont="1" applyFill="1" applyBorder="1" applyAlignment="1">
      <alignment horizontal="center" vertical="center"/>
    </xf>
    <xf numFmtId="0" fontId="39" fillId="38" borderId="151" xfId="23" applyFont="1" applyFill="1" applyBorder="1" applyAlignment="1">
      <alignment horizontal="center" vertical="center" wrapText="1"/>
    </xf>
    <xf numFmtId="0" fontId="39" fillId="38" borderId="113" xfId="23" applyFont="1" applyFill="1" applyBorder="1" applyAlignment="1">
      <alignment horizontal="center" vertical="center" wrapText="1"/>
    </xf>
    <xf numFmtId="0" fontId="39" fillId="38" borderId="156" xfId="23" applyFont="1" applyFill="1" applyBorder="1" applyAlignment="1">
      <alignment horizontal="center" vertical="center" wrapText="1"/>
    </xf>
    <xf numFmtId="0" fontId="39" fillId="38" borderId="157" xfId="23" applyFont="1" applyFill="1" applyBorder="1" applyAlignment="1">
      <alignment horizontal="center" vertical="center" wrapText="1"/>
    </xf>
    <xf numFmtId="0" fontId="39" fillId="38" borderId="152" xfId="23" applyFont="1" applyFill="1" applyBorder="1" applyAlignment="1">
      <alignment horizontal="center" vertical="center" wrapText="1"/>
    </xf>
    <xf numFmtId="0" fontId="39" fillId="38" borderId="115" xfId="23" applyFont="1" applyFill="1" applyBorder="1" applyAlignment="1">
      <alignment horizontal="center" vertical="center" wrapText="1"/>
    </xf>
    <xf numFmtId="17" fontId="39" fillId="38" borderId="158" xfId="23" applyNumberFormat="1" applyFont="1" applyFill="1" applyBorder="1" applyAlignment="1">
      <alignment horizontal="center" vertical="center"/>
    </xf>
    <xf numFmtId="17" fontId="39" fillId="38" borderId="151" xfId="23" applyNumberFormat="1" applyFont="1" applyFill="1" applyBorder="1" applyAlignment="1">
      <alignment horizontal="center" vertical="center"/>
    </xf>
    <xf numFmtId="17" fontId="39" fillId="38" borderId="152" xfId="23" applyNumberFormat="1" applyFont="1" applyFill="1" applyBorder="1" applyAlignment="1">
      <alignment horizontal="center" vertical="center"/>
    </xf>
    <xf numFmtId="181" fontId="39" fillId="38" borderId="158" xfId="23" applyNumberFormat="1" applyFont="1" applyFill="1" applyBorder="1" applyAlignment="1">
      <alignment horizontal="center" vertical="center"/>
    </xf>
    <xf numFmtId="0" fontId="68" fillId="22" borderId="99" xfId="23" applyFont="1" applyFill="1" applyBorder="1" applyAlignment="1">
      <alignment vertical="center"/>
    </xf>
    <xf numFmtId="0" fontId="68" fillId="22" borderId="100" xfId="23" applyFont="1" applyFill="1" applyBorder="1" applyAlignment="1">
      <alignment vertical="center"/>
    </xf>
    <xf numFmtId="49" fontId="35" fillId="13" borderId="100" xfId="23" applyNumberFormat="1" applyFont="1" applyFill="1" applyBorder="1" applyAlignment="1">
      <alignment horizontal="right" vertical="center"/>
    </xf>
    <xf numFmtId="0" fontId="39" fillId="38" borderId="107" xfId="23" applyFont="1" applyFill="1" applyBorder="1" applyAlignment="1">
      <alignment horizontal="center" vertical="center" wrapText="1"/>
    </xf>
    <xf numFmtId="0" fontId="39" fillId="38" borderId="116" xfId="23" applyFont="1" applyFill="1" applyBorder="1" applyAlignment="1">
      <alignment horizontal="center" vertical="center" wrapText="1"/>
    </xf>
    <xf numFmtId="0" fontId="39" fillId="38" borderId="155" xfId="23" applyFont="1" applyFill="1" applyBorder="1" applyAlignment="1">
      <alignment horizontal="center" vertical="center"/>
    </xf>
    <xf numFmtId="0" fontId="39" fillId="38" borderId="12" xfId="23" applyFont="1" applyFill="1" applyBorder="1" applyAlignment="1">
      <alignment horizontal="center" vertical="center"/>
    </xf>
    <xf numFmtId="0" fontId="39" fillId="38" borderId="155" xfId="23" applyFont="1" applyFill="1" applyBorder="1" applyAlignment="1">
      <alignment horizontal="center" vertical="center" wrapText="1"/>
    </xf>
    <xf numFmtId="0" fontId="39" fillId="38" borderId="12" xfId="23" applyFont="1" applyFill="1" applyBorder="1" applyAlignment="1">
      <alignment horizontal="center" vertical="center" wrapText="1"/>
    </xf>
    <xf numFmtId="0" fontId="40" fillId="21" borderId="153" xfId="23" applyFont="1" applyFill="1" applyBorder="1" applyAlignment="1">
      <alignment horizontal="center" vertical="center"/>
    </xf>
    <xf numFmtId="0" fontId="40" fillId="21" borderId="84" xfId="23" applyFont="1" applyFill="1" applyBorder="1" applyAlignment="1">
      <alignment horizontal="center" vertical="center"/>
    </xf>
    <xf numFmtId="0" fontId="40" fillId="21" borderId="154" xfId="23" applyFont="1" applyFill="1" applyBorder="1" applyAlignment="1">
      <alignment horizontal="center" vertical="center"/>
    </xf>
    <xf numFmtId="49" fontId="35" fillId="13" borderId="101" xfId="23" applyNumberFormat="1" applyFont="1" applyFill="1" applyBorder="1" applyAlignment="1">
      <alignment horizontal="right" vertical="center"/>
    </xf>
    <xf numFmtId="0" fontId="68" fillId="22" borderId="102" xfId="23" applyFont="1" applyFill="1" applyBorder="1" applyAlignment="1">
      <alignment vertical="center"/>
    </xf>
    <xf numFmtId="0" fontId="68" fillId="22" borderId="103" xfId="23" applyFont="1" applyFill="1" applyBorder="1" applyAlignment="1">
      <alignment vertical="center"/>
    </xf>
    <xf numFmtId="0" fontId="35" fillId="13" borderId="103" xfId="23" applyFont="1" applyFill="1" applyBorder="1" applyAlignment="1">
      <alignment horizontal="right" vertical="center"/>
    </xf>
    <xf numFmtId="0" fontId="35" fillId="13" borderId="104" xfId="23" applyFont="1" applyFill="1" applyBorder="1" applyAlignment="1">
      <alignment horizontal="right" vertical="center"/>
    </xf>
    <xf numFmtId="0" fontId="35" fillId="13" borderId="100" xfId="23" applyFont="1" applyFill="1" applyBorder="1" applyAlignment="1">
      <alignment horizontal="right" vertical="center"/>
    </xf>
    <xf numFmtId="0" fontId="35" fillId="13" borderId="101" xfId="23" applyFont="1" applyFill="1" applyBorder="1" applyAlignment="1">
      <alignment horizontal="right" vertical="center"/>
    </xf>
    <xf numFmtId="3" fontId="35" fillId="13" borderId="100" xfId="23" applyNumberFormat="1" applyFont="1" applyFill="1" applyBorder="1" applyAlignment="1">
      <alignment horizontal="right" vertical="center"/>
    </xf>
    <xf numFmtId="3" fontId="35" fillId="13" borderId="101" xfId="23" applyNumberFormat="1" applyFont="1" applyFill="1" applyBorder="1" applyAlignment="1">
      <alignment horizontal="right" vertical="center"/>
    </xf>
    <xf numFmtId="9" fontId="35" fillId="25" borderId="100" xfId="18" applyFont="1" applyFill="1" applyBorder="1" applyAlignment="1">
      <alignment horizontal="right" vertical="center"/>
    </xf>
    <xf numFmtId="9" fontId="35" fillId="25" borderId="101" xfId="18" applyFont="1" applyFill="1" applyBorder="1" applyAlignment="1">
      <alignment horizontal="right" vertical="center"/>
    </xf>
    <xf numFmtId="0" fontId="69" fillId="13" borderId="100" xfId="23" applyFont="1" applyFill="1" applyBorder="1" applyAlignment="1">
      <alignment horizontal="right" vertical="center"/>
    </xf>
    <xf numFmtId="0" fontId="69" fillId="13" borderId="101" xfId="23" applyFont="1" applyFill="1" applyBorder="1" applyAlignment="1">
      <alignment horizontal="right" vertical="center"/>
    </xf>
    <xf numFmtId="180" fontId="35" fillId="13" borderId="100" xfId="23" applyNumberFormat="1" applyFont="1" applyFill="1" applyBorder="1" applyAlignment="1">
      <alignment horizontal="right" vertical="center"/>
    </xf>
    <xf numFmtId="180" fontId="35" fillId="13" borderId="101" xfId="23" applyNumberFormat="1" applyFont="1" applyFill="1" applyBorder="1" applyAlignment="1">
      <alignment horizontal="right" vertical="center"/>
    </xf>
    <xf numFmtId="0" fontId="66" fillId="21" borderId="14" xfId="23" applyFont="1" applyFill="1" applyBorder="1" applyAlignment="1">
      <alignment horizontal="center" vertical="center"/>
    </xf>
    <xf numFmtId="0" fontId="66" fillId="21" borderId="15" xfId="23" applyFont="1" applyFill="1" applyBorder="1" applyAlignment="1">
      <alignment horizontal="center" vertical="center"/>
    </xf>
    <xf numFmtId="0" fontId="66" fillId="21" borderId="16" xfId="23" applyFont="1" applyFill="1" applyBorder="1" applyAlignment="1">
      <alignment horizontal="center" vertical="center"/>
    </xf>
    <xf numFmtId="0" fontId="67" fillId="23" borderId="107" xfId="23" applyFont="1" applyFill="1" applyBorder="1" applyAlignment="1">
      <alignment vertical="center"/>
    </xf>
    <xf numFmtId="0" fontId="67" fillId="23" borderId="151" xfId="23" applyFont="1" applyFill="1" applyBorder="1" applyAlignment="1">
      <alignment vertical="center"/>
    </xf>
    <xf numFmtId="0" fontId="67" fillId="23" borderId="151" xfId="23" applyFont="1" applyFill="1" applyBorder="1" applyAlignment="1">
      <alignment horizontal="center" vertical="center"/>
    </xf>
    <xf numFmtId="0" fontId="67" fillId="23" borderId="152" xfId="23" applyFont="1" applyFill="1" applyBorder="1" applyAlignment="1">
      <alignment horizontal="center" vertical="center"/>
    </xf>
  </cellXfs>
  <cellStyles count="46">
    <cellStyle name="_ET_STYLE_NoName_00_" xfId="1" xr:uid="{00000000-0005-0000-0000-000000000000}"/>
    <cellStyle name="_Shivkala-rtr" xfId="2" xr:uid="{00000000-0005-0000-0000-000001000000}"/>
    <cellStyle name="Comma" xfId="3" builtinId="3"/>
    <cellStyle name="Comma 2" xfId="4" xr:uid="{00000000-0005-0000-0000-000003000000}"/>
    <cellStyle name="Comma 2 2" xfId="38" xr:uid="{0165B766-800B-439B-81B7-057C42F9D242}"/>
    <cellStyle name="Comma 3" xfId="5" xr:uid="{00000000-0005-0000-0000-000004000000}"/>
    <cellStyle name="Comma 4" xfId="6" xr:uid="{00000000-0005-0000-0000-000005000000}"/>
    <cellStyle name="Comma 5" xfId="7" xr:uid="{00000000-0005-0000-0000-000006000000}"/>
    <cellStyle name="Comma 6" xfId="31" xr:uid="{D38F9900-E5B5-4749-9364-0E43985D2E7C}"/>
    <cellStyle name="Comma 7" xfId="36" xr:uid="{94981561-E53F-4B77-BF43-DD0A30E6A280}"/>
    <cellStyle name="Excel Built-in Normal" xfId="39" xr:uid="{32788DAD-5E6B-47CB-A6EB-FA31A66A826D}"/>
    <cellStyle name="Hyperlink" xfId="8" builtinId="8"/>
    <cellStyle name="Hyperlink 2" xfId="24" xr:uid="{00000000-0005-0000-0000-000008000000}"/>
    <cellStyle name="Hyperlink 3" xfId="29" xr:uid="{00000000-0005-0000-0000-000009000000}"/>
    <cellStyle name="Nor}al" xfId="9" xr:uid="{00000000-0005-0000-0000-00000A000000}"/>
    <cellStyle name="Nor}al 2" xfId="10" xr:uid="{00000000-0005-0000-0000-00000B000000}"/>
    <cellStyle name="Nor}al 3" xfId="11" xr:uid="{00000000-0005-0000-0000-00000C000000}"/>
    <cellStyle name="Nor}al_Banking" xfId="12" xr:uid="{00000000-0005-0000-0000-00000D000000}"/>
    <cellStyle name="Nor}al_Mohit Bhardwaj-CAM" xfId="13" xr:uid="{00000000-0005-0000-0000-00000E000000}"/>
    <cellStyle name="Normal" xfId="0" builtinId="0"/>
    <cellStyle name="Normal 11" xfId="43" xr:uid="{AF541992-9B3D-478A-AED6-58B4D93091A7}"/>
    <cellStyle name="Normal 11 2" xfId="45" xr:uid="{47C79E72-AFCF-40E5-A5C5-FCD9704DD3EA}"/>
    <cellStyle name="Normal 2" xfId="14" xr:uid="{00000000-0005-0000-0000-000010000000}"/>
    <cellStyle name="Normal 2 2" xfId="27" xr:uid="{00000000-0005-0000-0000-000011000000}"/>
    <cellStyle name="Normal 2 3" xfId="35" xr:uid="{D3621AC9-D2AD-4E61-B211-75481F2244E2}"/>
    <cellStyle name="Normal 3" xfId="15" xr:uid="{00000000-0005-0000-0000-000012000000}"/>
    <cellStyle name="Normal 3 2" xfId="23" xr:uid="{00000000-0005-0000-0000-000013000000}"/>
    <cellStyle name="Normal 3 3" xfId="22" xr:uid="{00000000-0005-0000-0000-000014000000}"/>
    <cellStyle name="Normal 3 4" xfId="44" xr:uid="{B295D390-49C5-4ED6-AEEF-313969CE2EB9}"/>
    <cellStyle name="Normal 4" xfId="16" xr:uid="{00000000-0005-0000-0000-000015000000}"/>
    <cellStyle name="Normal 5" xfId="17" xr:uid="{00000000-0005-0000-0000-000016000000}"/>
    <cellStyle name="Normal 58" xfId="25" xr:uid="{00000000-0005-0000-0000-000017000000}"/>
    <cellStyle name="Normal 58 2" xfId="32" xr:uid="{BBF7420B-064C-48A6-91DA-9577E15349A1}"/>
    <cellStyle name="Normal 58 3" xfId="41" xr:uid="{E3E49564-1695-4AB2-85CB-3C7F19C4A09F}"/>
    <cellStyle name="Normal 58 4" xfId="42" xr:uid="{5BAB56C0-FCC4-4466-B4FB-7E974F7BD289}"/>
    <cellStyle name="Normal 6" xfId="28" xr:uid="{00000000-0005-0000-0000-000018000000}"/>
    <cellStyle name="Normal 6 2" xfId="33" xr:uid="{1CD910F6-FF07-4E11-BA17-36FAD7FC926D}"/>
    <cellStyle name="Normal 7" xfId="26" xr:uid="{00000000-0005-0000-0000-000019000000}"/>
    <cellStyle name="Normal 8" xfId="30" xr:uid="{A8314E3D-C97A-40A7-B728-D240DA698821}"/>
    <cellStyle name="Normal 9" xfId="34" xr:uid="{2348A367-BA11-4628-980A-458C16B16BDF}"/>
    <cellStyle name="Normal_senp__eligibility" xfId="40" xr:uid="{97F9F093-B681-483D-B19D-4ED1408979AA}"/>
    <cellStyle name="Percent" xfId="18" builtinId="5"/>
    <cellStyle name="Percent 2" xfId="19" xr:uid="{00000000-0005-0000-0000-00001D000000}"/>
    <cellStyle name="Percent 3" xfId="20" xr:uid="{00000000-0005-0000-0000-00001E000000}"/>
    <cellStyle name="Percent 4" xfId="37" xr:uid="{24B3977C-257A-4961-8A22-11C72A498D80}"/>
    <cellStyle name="Style 1" xfId="21" xr:uid="{00000000-0005-0000-0000-00001F000000}"/>
  </cellStyles>
  <dxfs count="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4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8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8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FBC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460889</xdr:colOff>
      <xdr:row>4</xdr:row>
      <xdr:rowOff>1</xdr:rowOff>
    </xdr:from>
    <xdr:to>
      <xdr:col>9</xdr:col>
      <xdr:colOff>142980</xdr:colOff>
      <xdr:row>4</xdr:row>
      <xdr:rowOff>209551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E01C90-5E0E-417B-AC0D-61607B531270}"/>
            </a:ext>
          </a:extLst>
        </xdr:cNvPr>
        <xdr:cNvSpPr/>
      </xdr:nvSpPr>
      <xdr:spPr bwMode="auto">
        <a:xfrm>
          <a:off x="6647018" y="911533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9</xdr:col>
      <xdr:colOff>112660</xdr:colOff>
      <xdr:row>4</xdr:row>
      <xdr:rowOff>92179</xdr:rowOff>
    </xdr:from>
    <xdr:to>
      <xdr:col>9</xdr:col>
      <xdr:colOff>286772</xdr:colOff>
      <xdr:row>5</xdr:row>
      <xdr:rowOff>20900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27CD9431-E007-4A16-BA19-34DD44A44DEF}"/>
            </a:ext>
          </a:extLst>
        </xdr:cNvPr>
        <xdr:cNvSpPr/>
      </xdr:nvSpPr>
      <xdr:spPr bwMode="auto">
        <a:xfrm rot="5400000">
          <a:off x="7297170" y="1009040"/>
          <a:ext cx="184770" cy="174112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Docs\Namaste%20credit-namastecreditdoc\Shared%20With%20Me\Financials\Lease%20Plan\Lease%20Plan%20CA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%20With%20Me\Financials\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-CAM"/>
      <sheetName val="Business Profile"/>
      <sheetName val="CA-Check"/>
      <sheetName val="Suit-Check"/>
      <sheetName val="ROC-Check"/>
      <sheetName val="GST-Check"/>
      <sheetName val="KYC-Check"/>
      <sheetName val="Banking-Analysis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Holding-Subsidiary Details"/>
      <sheetName val="Analysis"/>
      <sheetName val="Financial Statement- Lease Plan"/>
      <sheetName val="Input-Lease Plan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>
        <row r="3">
          <cell r="E3"/>
        </row>
        <row r="4">
          <cell r="E4"/>
        </row>
        <row r="10">
          <cell r="E10"/>
        </row>
        <row r="11">
          <cell r="E11"/>
        </row>
        <row r="14">
          <cell r="E14"/>
        </row>
        <row r="22">
          <cell r="E22"/>
        </row>
        <row r="32">
          <cell r="H32"/>
          <cell r="I32"/>
        </row>
        <row r="33">
          <cell r="H33"/>
          <cell r="I33"/>
        </row>
      </sheetData>
      <sheetData sheetId="5">
        <row r="3">
          <cell r="E3"/>
        </row>
        <row r="10">
          <cell r="E10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D3"/>
        </row>
      </sheetData>
      <sheetData sheetId="20"/>
      <sheetData sheetId="21"/>
      <sheetData sheetId="22">
        <row r="6">
          <cell r="E6">
            <v>0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A0223-0F40-4DD6-A8C3-B15DE2BE42A2}" name="LoanTrack" displayName="LoanTrack" ref="B26:BC30" headerRowCount="0" totalsRowCount="1" headerRowDxfId="167" dataDxfId="165" totalsRowDxfId="163" headerRowBorderDxfId="166" tableBorderDxfId="164" totalsRowBorderDxfId="162">
  <tableColumns count="54">
    <tableColumn id="1" xr3:uid="{77E08535-1DF9-4DA4-B7E7-E0D8B08E5900}" name="Column1" totalsRowLabel="Total" headerRowDxfId="161" dataDxfId="160" totalsRowDxfId="159"/>
    <tableColumn id="2" xr3:uid="{7E9F7846-30DC-4F5B-A4E7-D3D328E3219F}" name="Column2" headerRowDxfId="158" dataDxfId="157" totalsRowDxfId="156"/>
    <tableColumn id="3" xr3:uid="{D013839A-29DF-4BAA-981D-755062CBC1FF}" name="Column3" totalsRowFunction="count" headerRowDxfId="155" dataDxfId="154" totalsRowDxfId="153"/>
    <tableColumn id="4" xr3:uid="{380AB1ED-D236-4D48-A858-81B65BB34D4A}" name="Column4" totalsRowFunction="sum" headerRowDxfId="152" dataDxfId="151" totalsRowDxfId="150"/>
    <tableColumn id="53" xr3:uid="{00714C24-0DDA-46A4-BD42-21046AF49C04}" name="Column52" totalsRowFunction="sum" headerRowDxfId="149" dataDxfId="148" totalsRowDxfId="147"/>
    <tableColumn id="5" xr3:uid="{608ACB99-1527-47BA-B400-E745FFC2494B}" name="Column5" totalsRowFunction="sum" headerRowDxfId="146" dataDxfId="145" totalsRowDxfId="144"/>
    <tableColumn id="6" xr3:uid="{2591DD54-3571-46E1-9EC6-07139AAFADC9}" name="Column6" headerRowDxfId="143" dataDxfId="142" totalsRowDxfId="141"/>
    <tableColumn id="54" xr3:uid="{3AE0C0CE-4BE9-4D89-8155-8B35C51E7F7C}" name="Column54" totalsRowFunction="sum" headerRowDxfId="140" dataDxfId="139" totalsRowDxfId="138" dataCellStyle="Normal 3 2"/>
    <tableColumn id="7" xr3:uid="{8ED191E5-78A2-4437-A353-E71FFC95649E}" name="Column7" headerRowDxfId="137" dataDxfId="136" totalsRowDxfId="135"/>
    <tableColumn id="8" xr3:uid="{BC5DA317-B2CB-406A-A513-496B3BF5721E}" name="Column8" headerRowDxfId="134" dataDxfId="133" totalsRowDxfId="132">
      <calculatedColumnFormula>IFERROR(IF(J26&lt;(TODAY()-H26)/30,"",J26-((TODAY()-H26)/30)+1),"")</calculatedColumnFormula>
    </tableColumn>
    <tableColumn id="9" xr3:uid="{816693AC-7A6E-45FE-B2BE-834E6AF660BB}" name="Column9" totalsRowFunction="custom" headerRowDxfId="131" dataDxfId="130" totalsRowDxfId="129">
      <totalsRowFormula>COUNTIF(L26:L29,"Yes")</totalsRowFormula>
    </tableColumn>
    <tableColumn id="10" xr3:uid="{9677465F-D584-40A6-8065-6CF2D5DEED1D}" name="Column10" totalsRowFunction="sum" headerRowDxfId="128" dataDxfId="127" totalsRowDxfId="126">
      <calculatedColumnFormula>IF(OR(L26="Yes",AND(K26&gt;1,K26&lt;&gt;"")),G26,"")</calculatedColumnFormula>
    </tableColumn>
    <tableColumn id="11" xr3:uid="{D5A6CEAF-8382-452A-A65A-426703F227C8}" name="Column11" totalsRowFunction="custom" headerRowDxfId="125" dataDxfId="124" totalsRowDxfId="123">
      <totalsRowFormula>SUMPRODUCT((N26:N29&lt;&gt;"")/COUNTIF(N26:N29,N26:N29&amp;""))</totalsRowFormula>
    </tableColumn>
    <tableColumn id="52" xr3:uid="{B46D7844-8B86-47F0-A6B9-AF4EF71270B4}" name="Column51" totalsRowFunction="sum" headerRowDxfId="122" dataDxfId="121" totalsRowDxfId="120" dataCellStyle="Normal 3 2">
      <calculatedColumnFormula>IF($G26&lt;&gt;"",COUNT($S26,$V26,$Y26,$AB26,$AE26,$AH26,$AK26,$AN26,$AQ26,$AT26,$AW26,$AZ26),"")</calculatedColumnFormula>
    </tableColumn>
    <tableColumn id="55" xr3:uid="{6FD09779-1A37-4187-9C37-F219F64778FD}" name="Column53" totalsRowFunction="sum" headerRowDxfId="119" dataDxfId="118" totalsRowDxfId="117" dataCellStyle="Normal 3 2"/>
    <tableColumn id="51" xr3:uid="{0B574BDD-6563-4A76-AA93-15524A0A213B}" name="Column50" totalsRowFunction="sum" headerRowDxfId="116" dataDxfId="115" totalsRowDxfId="114" dataCellStyle="Normal 3 2">
      <calculatedColumnFormula>IF($G26&lt;&gt;"",SUM($T26,$W26,$Z26,$AC26,$AF26,$AI26,$AL26,$AO26,$AR26,$AU26,$AX26,$BA26),"")</calculatedColumnFormula>
    </tableColumn>
    <tableColumn id="50" xr3:uid="{3B8D11EC-936F-4B08-AF46-B488B41E4971}" name="Column49" totalsRowFunction="custom" headerRowDxfId="113" dataDxfId="112" totalsRowDxfId="111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B37D9482-F6CD-496E-A552-70B823E1BB0B}" name="Column12" totalsRowFunction="count" headerRowDxfId="110" dataDxfId="109" totalsRowDxfId="108"/>
    <tableColumn id="13" xr3:uid="{F5ECA2CF-C1FA-4B4F-AA6E-CC8224927143}" name="Column13" totalsRowFunction="sum" headerRowDxfId="107" dataDxfId="106" totalsRowDxfId="105"/>
    <tableColumn id="14" xr3:uid="{A86811C8-130C-4A71-8803-B9210DFBE76D}" name="Column14" totalsRowFunction="custom" headerRowDxfId="104" dataDxfId="103" totalsRowDxfId="102">
      <totalsRowFormula>IFERROR(SUBTOTAL(101,U26:U29),"")</totalsRowFormula>
    </tableColumn>
    <tableColumn id="15" xr3:uid="{25A0A0FA-3977-4538-84A5-BDB799030A86}" name="Column15" totalsRowFunction="count" headerRowDxfId="101" dataDxfId="100" totalsRowDxfId="99"/>
    <tableColumn id="16" xr3:uid="{EB6B1CE2-8E19-46F2-A77A-EA5E92DD2920}" name="Column16" totalsRowFunction="sum" headerRowDxfId="98" dataDxfId="97" totalsRowDxfId="96"/>
    <tableColumn id="17" xr3:uid="{B714E88E-7575-40A6-8985-255259D7F248}" name="Column17" totalsRowFunction="custom" headerRowDxfId="95" dataDxfId="94" totalsRowDxfId="93">
      <totalsRowFormula>IFERROR(SUBTOTAL(101,X26:X29),"")</totalsRowFormula>
    </tableColumn>
    <tableColumn id="18" xr3:uid="{69ABBB78-3534-4C5B-A204-7965788738D2}" name="Column18" totalsRowFunction="count" headerRowDxfId="92" dataDxfId="91" totalsRowDxfId="90"/>
    <tableColumn id="19" xr3:uid="{CEA06989-A070-4C22-B577-B79584F68777}" name="Column19" totalsRowFunction="sum" headerRowDxfId="89" dataDxfId="88" totalsRowDxfId="87"/>
    <tableColumn id="20" xr3:uid="{1D6EE0A7-B759-40C0-A6E9-71A113AA8723}" name="Column20" totalsRowFunction="custom" headerRowDxfId="86" dataDxfId="85" totalsRowDxfId="84">
      <totalsRowFormula>IFERROR(SUBTOTAL(101,AA26:AA29),"")</totalsRowFormula>
    </tableColumn>
    <tableColumn id="21" xr3:uid="{68BFB34D-F28E-45BB-B130-744DC7036D58}" name="Column21" totalsRowFunction="count" headerRowDxfId="83" dataDxfId="82" totalsRowDxfId="81"/>
    <tableColumn id="22" xr3:uid="{B075A93F-8CA0-46A9-9B1C-6639E0F9F70A}" name="Column22" totalsRowFunction="sum" headerRowDxfId="80" dataDxfId="79" totalsRowDxfId="78"/>
    <tableColumn id="23" xr3:uid="{24708B85-F020-4492-AAB5-61F236449E47}" name="Column23" totalsRowFunction="custom" headerRowDxfId="77" dataDxfId="76" totalsRowDxfId="75">
      <totalsRowFormula>IFERROR(SUBTOTAL(101,AD26:AD29),"")</totalsRowFormula>
    </tableColumn>
    <tableColumn id="24" xr3:uid="{EA08D44D-F64D-4C5E-824E-F74EA5F2A62D}" name="Column24" totalsRowFunction="count" headerRowDxfId="74" dataDxfId="73" totalsRowDxfId="72"/>
    <tableColumn id="25" xr3:uid="{C88D4560-5B4C-4CD7-8AD6-B158E965ABE7}" name="Column25" totalsRowFunction="sum" headerRowDxfId="71" dataDxfId="70" totalsRowDxfId="69"/>
    <tableColumn id="26" xr3:uid="{1D7F5029-E721-414C-B671-0AE697CADCB3}" name="Column26" totalsRowFunction="custom" headerRowDxfId="68" dataDxfId="67" totalsRowDxfId="66">
      <totalsRowFormula>IFERROR(SUBTOTAL(101,AG26:AG29),"")</totalsRowFormula>
    </tableColumn>
    <tableColumn id="27" xr3:uid="{C8589198-D660-4E2D-935C-3FC10B6FC232}" name="Column27" totalsRowFunction="count" headerRowDxfId="65" dataDxfId="64" totalsRowDxfId="63"/>
    <tableColumn id="28" xr3:uid="{3BB743D5-93EA-43E1-AF43-3D57E5DD288C}" name="Column28" totalsRowFunction="sum" headerRowDxfId="62" dataDxfId="61" totalsRowDxfId="60"/>
    <tableColumn id="29" xr3:uid="{37266DC9-1DF5-4B0D-9166-C85E23E20BCE}" name="Column29" totalsRowFunction="custom" headerRowDxfId="59" dataDxfId="58" totalsRowDxfId="57">
      <totalsRowFormula>IFERROR(SUBTOTAL(101,AJ26:AJ29),"")</totalsRowFormula>
    </tableColumn>
    <tableColumn id="30" xr3:uid="{6D4819DA-1674-4434-9D91-87002D3FAB47}" name="Column30" totalsRowFunction="count" headerRowDxfId="56" dataDxfId="55" totalsRowDxfId="54"/>
    <tableColumn id="31" xr3:uid="{45B0AC46-EB8C-4DB9-BD2D-5A61B8398728}" name="Column31" totalsRowFunction="sum" headerRowDxfId="53" dataDxfId="52" totalsRowDxfId="51"/>
    <tableColumn id="32" xr3:uid="{6352CC3C-DFE2-42DA-B14D-5E71B198DE41}" name="Column32" totalsRowFunction="custom" headerRowDxfId="50" dataDxfId="49" totalsRowDxfId="48">
      <totalsRowFormula>IFERROR(SUBTOTAL(101,AM26:AM29),"")</totalsRowFormula>
    </tableColumn>
    <tableColumn id="33" xr3:uid="{B9355451-C3BA-470B-9F36-5658B24107DE}" name="Column33" totalsRowFunction="count" headerRowDxfId="47" dataDxfId="46" totalsRowDxfId="45"/>
    <tableColumn id="34" xr3:uid="{0CD7B84D-00A8-40D8-84DA-6F1B300195E3}" name="Column34" totalsRowFunction="sum" headerRowDxfId="44" dataDxfId="43" totalsRowDxfId="42"/>
    <tableColumn id="35" xr3:uid="{B3785094-D971-4F97-A685-DC7FBA3F254F}" name="Column35" totalsRowFunction="custom" headerRowDxfId="41" dataDxfId="40" totalsRowDxfId="39">
      <totalsRowFormula>IFERROR(SUBTOTAL(101,AP26:AP29),"")</totalsRowFormula>
    </tableColumn>
    <tableColumn id="36" xr3:uid="{B5D08E5F-0548-466E-BEE8-9CE85E21CF13}" name="Column36" totalsRowFunction="count" headerRowDxfId="38" dataDxfId="37" totalsRowDxfId="36"/>
    <tableColumn id="37" xr3:uid="{67B0067E-81A0-4288-909E-D1A164289AC5}" name="Column37" totalsRowFunction="sum" headerRowDxfId="35" dataDxfId="34" totalsRowDxfId="33"/>
    <tableColumn id="38" xr3:uid="{47FFB8C6-459C-46E5-80E8-D890313B34EE}" name="Column38" totalsRowFunction="custom" headerRowDxfId="32" dataDxfId="31" totalsRowDxfId="30">
      <totalsRowFormula>IFERROR(SUBTOTAL(101,AS26:AS29),"")</totalsRowFormula>
    </tableColumn>
    <tableColumn id="39" xr3:uid="{3389CD55-F9AF-4E64-B1D7-36AFEA7A635C}" name="Column39" totalsRowFunction="count" headerRowDxfId="29" dataDxfId="28" totalsRowDxfId="27"/>
    <tableColumn id="40" xr3:uid="{E830F41E-B93D-489A-9EC5-88C3A5D551B7}" name="Column40" totalsRowFunction="sum" headerRowDxfId="26" dataDxfId="25" totalsRowDxfId="24"/>
    <tableColumn id="41" xr3:uid="{6C0687A7-82F5-4866-9538-B8805D0EBC4E}" name="Column41" totalsRowFunction="custom" headerRowDxfId="23" dataDxfId="22" totalsRowDxfId="21">
      <totalsRowFormula>IFERROR(SUBTOTAL(101,AV26:AV29),"")</totalsRowFormula>
    </tableColumn>
    <tableColumn id="42" xr3:uid="{6B1E30D3-F802-44D9-A0A9-A55C3AD88EFC}" name="Column42" totalsRowFunction="count" headerRowDxfId="20" dataDxfId="19" totalsRowDxfId="18"/>
    <tableColumn id="43" xr3:uid="{D42B424C-1728-4518-A88A-1EB1AEB1EBFE}" name="Column43" totalsRowFunction="sum" headerRowDxfId="17" dataDxfId="16" totalsRowDxfId="15"/>
    <tableColumn id="44" xr3:uid="{8A604496-C987-4108-8BE5-E9E8F672E7F4}" name="Column44" totalsRowFunction="custom" headerRowDxfId="14" dataDxfId="13" totalsRowDxfId="12">
      <totalsRowFormula>IFERROR(SUBTOTAL(101,AY26:AY29),"")</totalsRowFormula>
    </tableColumn>
    <tableColumn id="45" xr3:uid="{98D22A39-0DEC-4944-9BC0-4BD3051EAE34}" name="Column45" totalsRowFunction="count" headerRowDxfId="11" dataDxfId="10" totalsRowDxfId="9"/>
    <tableColumn id="46" xr3:uid="{33E363A9-7A94-4E2E-A1F9-A573C3119287}" name="Column46" totalsRowFunction="sum" headerRowDxfId="8" dataDxfId="7" totalsRowDxfId="6"/>
    <tableColumn id="47" xr3:uid="{435555FC-25BB-4042-8B42-4188612B1F6A}" name="Column47" totalsRowFunction="custom" headerRowDxfId="5" dataDxfId="4" totalsRowDxfId="3">
      <totalsRowFormula>IFERROR(SUBTOTAL(101,BB26:BB29),"")</totalsRowFormula>
    </tableColumn>
    <tableColumn id="48" xr3:uid="{6C2132CA-D3A2-46CB-887C-D42281602498}" name="Column48" totalsRowFunction="count" headerRowDxfId="2" dataDxfId="1" totalsRow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tchoutinvestors.com/default2a.asp" TargetMode="External"/><Relationship Id="rId3" Type="http://schemas.openxmlformats.org/officeDocument/2006/relationships/hyperlink" Target="http://www.icai.org/new_post.html?post_id=1813&amp;c_id=93" TargetMode="External"/><Relationship Id="rId7" Type="http://schemas.openxmlformats.org/officeDocument/2006/relationships/hyperlink" Target="https://incometaxindiaefiling.gov.in/e-Filing/Services/KnowYourTanLink.html" TargetMode="External"/><Relationship Id="rId2" Type="http://schemas.openxmlformats.org/officeDocument/2006/relationships/hyperlink" Target="http://www.icai.org/new_post.html?post_id=1812&amp;c_id=92" TargetMode="External"/><Relationship Id="rId1" Type="http://schemas.openxmlformats.org/officeDocument/2006/relationships/hyperlink" Target="https://onlineservices.tin.egov-nsdl.com/etaxnew/tdsnontds.jsp" TargetMode="External"/><Relationship Id="rId6" Type="http://schemas.openxmlformats.org/officeDocument/2006/relationships/hyperlink" Target="https://tin.tin.nsdl.com/oltas/servlet/QueryTaxpayerAjax" TargetMode="External"/><Relationship Id="rId11" Type="http://schemas.openxmlformats.org/officeDocument/2006/relationships/hyperlink" Target="file://C:\Namaste%20Credit%2016\AppData\Local\Microsoft\Windows\INetCache\Content.Outlook\AppData\Local\Microsoft\Windows\Temporary%20Internet%20Files\Content.Outlook\CEDSGZUL\Desktop\AppData\Local\chetan.g\AppData\Local\Microsoft\Users\amit.g\AppData\Local\Microsoft\Windows\Temporary%20Internet%20Files\Content.Outlook\2IX1V3JU\www.google.com" TargetMode="External"/><Relationship Id="rId5" Type="http://schemas.openxmlformats.org/officeDocument/2006/relationships/hyperlink" Target="https://suit.cibil.com/" TargetMode="External"/><Relationship Id="rId10" Type="http://schemas.openxmlformats.org/officeDocument/2006/relationships/hyperlink" Target="http://www.mca.gov.in/DCAPortalWeb/dca/MyMCALogin.do?method=setDefaultProperty&amp;mode=31" TargetMode="External"/><Relationship Id="rId4" Type="http://schemas.openxmlformats.org/officeDocument/2006/relationships/hyperlink" Target="http://eci.nic.in/eci_main1/Linkto_electo_search.aspx" TargetMode="External"/><Relationship Id="rId9" Type="http://schemas.openxmlformats.org/officeDocument/2006/relationships/hyperlink" Target="http://www.companywiki.i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B90D-0A04-4A1F-BCEE-3FAE89D658EE}">
  <sheetPr codeName="Sheet30"/>
  <dimension ref="B2:H16"/>
  <sheetViews>
    <sheetView tabSelected="1" workbookViewId="0"/>
  </sheetViews>
  <sheetFormatPr defaultRowHeight="14.25"/>
  <cols>
    <col min="2" max="2" width="11.125" bestFit="1" customWidth="1"/>
  </cols>
  <sheetData>
    <row r="2" spans="2:8" ht="15">
      <c r="C2" s="656">
        <f>'Financial Statement1'!F3</f>
        <v>0</v>
      </c>
      <c r="D2" s="657"/>
      <c r="E2" s="657"/>
      <c r="F2" s="657"/>
      <c r="G2" s="658"/>
    </row>
    <row r="3" spans="2:8" ht="15">
      <c r="B3" s="555" t="s">
        <v>491</v>
      </c>
      <c r="C3" s="555">
        <v>1</v>
      </c>
      <c r="D3" s="555">
        <v>5</v>
      </c>
      <c r="E3" s="555">
        <v>10</v>
      </c>
      <c r="F3" s="555">
        <v>15</v>
      </c>
      <c r="G3" s="555">
        <v>25</v>
      </c>
      <c r="H3" s="555" t="s">
        <v>0</v>
      </c>
    </row>
    <row r="4" spans="2:8">
      <c r="B4" s="556">
        <f>Banking!B5</f>
        <v>44044</v>
      </c>
      <c r="C4" s="557">
        <f>Banking!K5</f>
        <v>0</v>
      </c>
      <c r="D4" s="557">
        <f>Banking!L5</f>
        <v>0</v>
      </c>
      <c r="E4" s="557">
        <f>Banking!M5</f>
        <v>0</v>
      </c>
      <c r="F4" s="557">
        <f>Banking!N5</f>
        <v>0</v>
      </c>
      <c r="G4" s="557">
        <f>Banking!P5</f>
        <v>0</v>
      </c>
      <c r="H4" s="557">
        <f>SUM(C4:G4)/5</f>
        <v>0</v>
      </c>
    </row>
    <row r="5" spans="2:8">
      <c r="B5" s="556">
        <f>EDATE(B4,-1)</f>
        <v>44013</v>
      </c>
      <c r="C5" s="557">
        <f>Banking!K6</f>
        <v>0</v>
      </c>
      <c r="D5" s="557">
        <f>Banking!L6</f>
        <v>0</v>
      </c>
      <c r="E5" s="557">
        <f>Banking!M6</f>
        <v>0</v>
      </c>
      <c r="F5" s="557">
        <f>Banking!N6</f>
        <v>0</v>
      </c>
      <c r="G5" s="557">
        <f>Banking!P6</f>
        <v>0</v>
      </c>
      <c r="H5" s="557">
        <f t="shared" ref="H5:H15" si="0">SUM(C5:G5)/5</f>
        <v>0</v>
      </c>
    </row>
    <row r="6" spans="2:8">
      <c r="B6" s="556">
        <f t="shared" ref="B6:B15" si="1">EDATE(B5,-1)</f>
        <v>43983</v>
      </c>
      <c r="C6" s="557">
        <f>Banking!K7</f>
        <v>0</v>
      </c>
      <c r="D6" s="557">
        <f>Banking!L7</f>
        <v>0</v>
      </c>
      <c r="E6" s="557">
        <f>Banking!M7</f>
        <v>0</v>
      </c>
      <c r="F6" s="557">
        <f>Banking!N7</f>
        <v>0</v>
      </c>
      <c r="G6" s="557">
        <f>Banking!P7</f>
        <v>0</v>
      </c>
      <c r="H6" s="557">
        <f t="shared" si="0"/>
        <v>0</v>
      </c>
    </row>
    <row r="7" spans="2:8">
      <c r="B7" s="556">
        <f t="shared" si="1"/>
        <v>43952</v>
      </c>
      <c r="C7" s="557">
        <f>Banking!K8</f>
        <v>0</v>
      </c>
      <c r="D7" s="557">
        <f>Banking!L8</f>
        <v>0</v>
      </c>
      <c r="E7" s="557">
        <f>Banking!M8</f>
        <v>0</v>
      </c>
      <c r="F7" s="557">
        <f>Banking!N8</f>
        <v>0</v>
      </c>
      <c r="G7" s="557">
        <f>Banking!P8</f>
        <v>0</v>
      </c>
      <c r="H7" s="557">
        <f t="shared" si="0"/>
        <v>0</v>
      </c>
    </row>
    <row r="8" spans="2:8">
      <c r="B8" s="556">
        <f t="shared" si="1"/>
        <v>43922</v>
      </c>
      <c r="C8" s="557">
        <f>Banking!K9</f>
        <v>0</v>
      </c>
      <c r="D8" s="557">
        <f>Banking!L9</f>
        <v>0</v>
      </c>
      <c r="E8" s="557">
        <f>Banking!M9</f>
        <v>0</v>
      </c>
      <c r="F8" s="557">
        <f>Banking!N9</f>
        <v>0</v>
      </c>
      <c r="G8" s="557">
        <f>Banking!P9</f>
        <v>0</v>
      </c>
      <c r="H8" s="557">
        <f t="shared" si="0"/>
        <v>0</v>
      </c>
    </row>
    <row r="9" spans="2:8">
      <c r="B9" s="556">
        <f t="shared" si="1"/>
        <v>43891</v>
      </c>
      <c r="C9" s="557">
        <f>Banking!K10</f>
        <v>0</v>
      </c>
      <c r="D9" s="557">
        <f>Banking!L10</f>
        <v>0</v>
      </c>
      <c r="E9" s="557">
        <f>Banking!M10</f>
        <v>0</v>
      </c>
      <c r="F9" s="557">
        <f>Banking!N10</f>
        <v>0</v>
      </c>
      <c r="G9" s="557">
        <f>Banking!P10</f>
        <v>0</v>
      </c>
      <c r="H9" s="557">
        <f t="shared" si="0"/>
        <v>0</v>
      </c>
    </row>
    <row r="10" spans="2:8">
      <c r="B10" s="556">
        <f t="shared" si="1"/>
        <v>43862</v>
      </c>
      <c r="C10" s="557">
        <f>Banking!K11</f>
        <v>0</v>
      </c>
      <c r="D10" s="557">
        <f>Banking!L11</f>
        <v>0</v>
      </c>
      <c r="E10" s="557">
        <f>Banking!M11</f>
        <v>0</v>
      </c>
      <c r="F10" s="557">
        <f>Banking!N11</f>
        <v>0</v>
      </c>
      <c r="G10" s="557">
        <f>Banking!P11</f>
        <v>0</v>
      </c>
      <c r="H10" s="557">
        <f t="shared" si="0"/>
        <v>0</v>
      </c>
    </row>
    <row r="11" spans="2:8">
      <c r="B11" s="556">
        <f t="shared" si="1"/>
        <v>43831</v>
      </c>
      <c r="C11" s="557">
        <f>Banking!K12</f>
        <v>0</v>
      </c>
      <c r="D11" s="557">
        <f>Banking!L12</f>
        <v>0</v>
      </c>
      <c r="E11" s="557">
        <f>Banking!M12</f>
        <v>0</v>
      </c>
      <c r="F11" s="557">
        <f>Banking!N12</f>
        <v>0</v>
      </c>
      <c r="G11" s="557">
        <f>Banking!P12</f>
        <v>0</v>
      </c>
      <c r="H11" s="557">
        <f t="shared" si="0"/>
        <v>0</v>
      </c>
    </row>
    <row r="12" spans="2:8">
      <c r="B12" s="556">
        <f t="shared" si="1"/>
        <v>43800</v>
      </c>
      <c r="C12" s="557">
        <f>Banking!K13</f>
        <v>0</v>
      </c>
      <c r="D12" s="557">
        <f>Banking!L13</f>
        <v>0</v>
      </c>
      <c r="E12" s="557">
        <f>Banking!M13</f>
        <v>0</v>
      </c>
      <c r="F12" s="557">
        <f>Banking!N13</f>
        <v>0</v>
      </c>
      <c r="G12" s="557">
        <f>Banking!P13</f>
        <v>0</v>
      </c>
      <c r="H12" s="557">
        <f t="shared" si="0"/>
        <v>0</v>
      </c>
    </row>
    <row r="13" spans="2:8">
      <c r="B13" s="556">
        <f t="shared" si="1"/>
        <v>43770</v>
      </c>
      <c r="C13" s="557">
        <f>Banking!K14</f>
        <v>0</v>
      </c>
      <c r="D13" s="557">
        <f>Banking!L14</f>
        <v>0</v>
      </c>
      <c r="E13" s="557">
        <f>Banking!M14</f>
        <v>0</v>
      </c>
      <c r="F13" s="557">
        <f>Banking!N14</f>
        <v>0</v>
      </c>
      <c r="G13" s="557">
        <f>Banking!P14</f>
        <v>0</v>
      </c>
      <c r="H13" s="557">
        <f t="shared" si="0"/>
        <v>0</v>
      </c>
    </row>
    <row r="14" spans="2:8">
      <c r="B14" s="556">
        <f t="shared" si="1"/>
        <v>43739</v>
      </c>
      <c r="C14" s="557">
        <f>Banking!K15</f>
        <v>0</v>
      </c>
      <c r="D14" s="557">
        <f>Banking!L15</f>
        <v>0</v>
      </c>
      <c r="E14" s="557">
        <f>Banking!M15</f>
        <v>0</v>
      </c>
      <c r="F14" s="557">
        <f>Banking!N15</f>
        <v>0</v>
      </c>
      <c r="G14" s="557">
        <f>Banking!P15</f>
        <v>0</v>
      </c>
      <c r="H14" s="557">
        <f t="shared" si="0"/>
        <v>0</v>
      </c>
    </row>
    <row r="15" spans="2:8">
      <c r="B15" s="556">
        <f t="shared" si="1"/>
        <v>43709</v>
      </c>
      <c r="C15" s="557">
        <f>Banking!K16</f>
        <v>0</v>
      </c>
      <c r="D15" s="557">
        <f>Banking!L16</f>
        <v>0</v>
      </c>
      <c r="E15" s="557">
        <f>Banking!M16</f>
        <v>0</v>
      </c>
      <c r="F15" s="557">
        <f>Banking!N16</f>
        <v>0</v>
      </c>
      <c r="G15" s="557">
        <f>Banking!P16</f>
        <v>0</v>
      </c>
      <c r="H15" s="557">
        <f t="shared" si="0"/>
        <v>0</v>
      </c>
    </row>
    <row r="16" spans="2:8" ht="15">
      <c r="B16" s="659" t="s">
        <v>492</v>
      </c>
      <c r="C16" s="660"/>
      <c r="D16" s="660"/>
      <c r="E16" s="660"/>
      <c r="F16" s="660"/>
      <c r="G16" s="661"/>
      <c r="H16" s="558">
        <f>SUM(H4:H15)/12</f>
        <v>0</v>
      </c>
    </row>
  </sheetData>
  <mergeCells count="2">
    <mergeCell ref="C2:G2"/>
    <mergeCell ref="B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C159"/>
  <sheetViews>
    <sheetView showGridLines="0" workbookViewId="0">
      <selection activeCell="A2" sqref="A2:I3"/>
    </sheetView>
  </sheetViews>
  <sheetFormatPr defaultRowHeight="15"/>
  <cols>
    <col min="1" max="1" width="33.5" style="4" customWidth="1"/>
    <col min="2" max="2" width="10.75" style="4" customWidth="1"/>
    <col min="3" max="3" width="9" style="4" customWidth="1"/>
    <col min="4" max="4" width="10.75" style="24" customWidth="1"/>
    <col min="5" max="5" width="10.5" style="24" customWidth="1"/>
    <col min="6" max="6" width="10.75" style="24" customWidth="1"/>
    <col min="7" max="7" width="10.5" style="24" customWidth="1"/>
    <col min="8" max="8" width="10.75" style="24" customWidth="1"/>
    <col min="9" max="9" width="10.5" style="24" customWidth="1"/>
    <col min="10" max="10" width="16.125" style="4" customWidth="1"/>
    <col min="11" max="237" width="9" style="4"/>
    <col min="238" max="16384" width="9" style="1"/>
  </cols>
  <sheetData>
    <row r="1" spans="1:9" ht="15.75" thickBot="1"/>
    <row r="2" spans="1:9">
      <c r="A2" s="826" t="s">
        <v>164</v>
      </c>
      <c r="B2" s="827"/>
      <c r="C2" s="827"/>
      <c r="D2" s="827"/>
      <c r="E2" s="827"/>
      <c r="F2" s="827"/>
      <c r="G2" s="827"/>
      <c r="H2" s="827"/>
      <c r="I2" s="828"/>
    </row>
    <row r="3" spans="1:9">
      <c r="A3" s="829"/>
      <c r="B3" s="830"/>
      <c r="C3" s="830"/>
      <c r="D3" s="830"/>
      <c r="E3" s="830"/>
      <c r="F3" s="830"/>
      <c r="G3" s="830"/>
      <c r="H3" s="830"/>
      <c r="I3" s="831"/>
    </row>
    <row r="4" spans="1:9" ht="15" customHeight="1">
      <c r="A4" s="478"/>
      <c r="B4" s="510"/>
      <c r="C4" s="511"/>
      <c r="D4" s="511"/>
      <c r="E4" s="511"/>
      <c r="F4" s="511"/>
      <c r="G4" s="511"/>
      <c r="H4" s="394" t="s">
        <v>437</v>
      </c>
      <c r="I4" s="395" t="str">
        <f>'Ratio Sheet 1'!I4</f>
        <v>Actuals</v>
      </c>
    </row>
    <row r="5" spans="1:9">
      <c r="A5" s="832" t="s">
        <v>4</v>
      </c>
      <c r="B5" s="396">
        <f>'Ratio Sheet 1'!B5</f>
        <v>0</v>
      </c>
      <c r="C5" s="397" t="s">
        <v>5</v>
      </c>
      <c r="D5" s="396" t="str">
        <f>IFERROR(EDATE(B5,-12),"-")</f>
        <v>-</v>
      </c>
      <c r="E5" s="397" t="s">
        <v>5</v>
      </c>
      <c r="F5" s="396" t="str">
        <f>IFERROR(EDATE(D5,-12),"-")</f>
        <v>-</v>
      </c>
      <c r="G5" s="397" t="s">
        <v>5</v>
      </c>
      <c r="H5" s="396" t="str">
        <f>IFERROR(EDATE(F5,-12),"-")</f>
        <v>-</v>
      </c>
      <c r="I5" s="45"/>
    </row>
    <row r="6" spans="1:9" ht="14.25" customHeight="1">
      <c r="A6" s="833"/>
      <c r="B6" s="454" t="str">
        <f>CONCATENATE("Rs."," ",$I$4)</f>
        <v>Rs. Actuals</v>
      </c>
      <c r="C6" s="455">
        <f>B5</f>
        <v>0</v>
      </c>
      <c r="D6" s="454" t="str">
        <f>CONCATENATE("Rs."," ",$I$4)</f>
        <v>Rs. Actuals</v>
      </c>
      <c r="E6" s="455" t="str">
        <f>D5</f>
        <v>-</v>
      </c>
      <c r="F6" s="454" t="str">
        <f>CONCATENATE("Rs."," ",$I$4)</f>
        <v>Rs. Actuals</v>
      </c>
      <c r="G6" s="455" t="str">
        <f>F5</f>
        <v>-</v>
      </c>
      <c r="H6" s="454" t="str">
        <f>CONCATENATE("Rs."," ",$I$4)</f>
        <v>Rs. Actuals</v>
      </c>
      <c r="I6" s="45"/>
    </row>
    <row r="7" spans="1:9">
      <c r="A7" s="46" t="s">
        <v>61</v>
      </c>
      <c r="B7" s="115"/>
      <c r="C7" s="26"/>
      <c r="D7" s="115"/>
      <c r="E7" s="26"/>
      <c r="F7" s="115"/>
      <c r="G7" s="26"/>
      <c r="H7" s="115"/>
      <c r="I7" s="47"/>
    </row>
    <row r="8" spans="1:9">
      <c r="A8" s="48" t="s">
        <v>103</v>
      </c>
      <c r="B8" s="5">
        <f>+'Ratio Sheet 1'!B8+'Ratio Sheet 2'!B8+'Ratio Sheet 3'!B8+'Ratio Sheet 4'!B8</f>
        <v>0</v>
      </c>
      <c r="C8" s="6" t="e">
        <f>(B8-D8)/D8*100</f>
        <v>#DIV/0!</v>
      </c>
      <c r="D8" s="5">
        <f>+'Ratio Sheet 1'!D8+'Ratio Sheet 2'!D8+'Ratio Sheet 3'!D8+'Ratio Sheet 4'!D8</f>
        <v>0</v>
      </c>
      <c r="E8" s="7" t="e">
        <f>(D8-F8)/F8*100</f>
        <v>#DIV/0!</v>
      </c>
      <c r="F8" s="5">
        <f>+'Ratio Sheet 1'!F8+'Ratio Sheet 2'!F8+'Ratio Sheet 3'!F8+'Ratio Sheet 4'!F8</f>
        <v>0</v>
      </c>
      <c r="G8" s="7" t="e">
        <f>(F8-H8)/H8*100</f>
        <v>#DIV/0!</v>
      </c>
      <c r="H8" s="5">
        <f>+'Ratio Sheet 1'!H8+'Ratio Sheet 2'!H8+'Ratio Sheet 3'!H8+'Ratio Sheet 4'!H8</f>
        <v>0</v>
      </c>
      <c r="I8" s="49"/>
    </row>
    <row r="9" spans="1:9">
      <c r="A9" s="48" t="s">
        <v>104</v>
      </c>
      <c r="B9" s="5">
        <f>+'Ratio Sheet 1'!B9+'Ratio Sheet 2'!B9+'Ratio Sheet 3'!B9+'Ratio Sheet 4'!B9</f>
        <v>0</v>
      </c>
      <c r="C9" s="6" t="e">
        <f>(B9-D9)/D9*100</f>
        <v>#DIV/0!</v>
      </c>
      <c r="D9" s="5">
        <f>+'Ratio Sheet 1'!D9+'Ratio Sheet 2'!D9+'Ratio Sheet 3'!D9+'Ratio Sheet 4'!D9</f>
        <v>0</v>
      </c>
      <c r="E9" s="7" t="e">
        <f>(D9-F9)/F9*100</f>
        <v>#DIV/0!</v>
      </c>
      <c r="F9" s="5">
        <f>+'Ratio Sheet 1'!F9+'Ratio Sheet 2'!F9+'Ratio Sheet 3'!F9+'Ratio Sheet 4'!F9</f>
        <v>0</v>
      </c>
      <c r="G9" s="7" t="e">
        <f>(F9-H9)/H9*100</f>
        <v>#DIV/0!</v>
      </c>
      <c r="H9" s="5">
        <f>+'Ratio Sheet 1'!H9+'Ratio Sheet 2'!H9+'Ratio Sheet 3'!H9+'Ratio Sheet 4'!H9</f>
        <v>0</v>
      </c>
      <c r="I9" s="49"/>
    </row>
    <row r="10" spans="1:9">
      <c r="A10" s="51" t="s">
        <v>7</v>
      </c>
      <c r="B10" s="8">
        <f>+B9+B8</f>
        <v>0</v>
      </c>
      <c r="C10" s="6" t="e">
        <f>(B10-D10)/D10*100</f>
        <v>#DIV/0!</v>
      </c>
      <c r="D10" s="8">
        <f>+D9+D8</f>
        <v>0</v>
      </c>
      <c r="E10" s="7" t="e">
        <f>(D10-F10)/F10*100</f>
        <v>#DIV/0!</v>
      </c>
      <c r="F10" s="8">
        <f>+F9+F8</f>
        <v>0</v>
      </c>
      <c r="G10" s="7" t="e">
        <f>(F10-H10)/H10*100</f>
        <v>#DIV/0!</v>
      </c>
      <c r="H10" s="8">
        <f>+H9+H8</f>
        <v>0</v>
      </c>
      <c r="I10" s="49"/>
    </row>
    <row r="11" spans="1:9" s="4" customFormat="1" ht="36" customHeight="1">
      <c r="A11" s="85"/>
      <c r="B11" s="14"/>
      <c r="C11" s="86" t="s">
        <v>200</v>
      </c>
      <c r="D11" s="14"/>
      <c r="E11" s="86" t="s">
        <v>201</v>
      </c>
      <c r="F11" s="14"/>
      <c r="G11" s="86" t="s">
        <v>202</v>
      </c>
      <c r="H11" s="14"/>
      <c r="I11" s="147" t="s">
        <v>203</v>
      </c>
    </row>
    <row r="12" spans="1:9" s="4" customFormat="1">
      <c r="A12" s="87" t="s">
        <v>142</v>
      </c>
      <c r="B12" s="120">
        <f>B13+B17+B18</f>
        <v>0</v>
      </c>
      <c r="C12" s="86"/>
      <c r="D12" s="120">
        <f>D13+D17+D18</f>
        <v>0</v>
      </c>
      <c r="E12" s="86"/>
      <c r="F12" s="120">
        <f>F13+F17+F18</f>
        <v>0</v>
      </c>
      <c r="G12" s="86"/>
      <c r="H12" s="120">
        <f>H13+H17+H18</f>
        <v>0</v>
      </c>
      <c r="I12" s="49"/>
    </row>
    <row r="13" spans="1:9" ht="30">
      <c r="A13" s="116" t="s">
        <v>141</v>
      </c>
      <c r="B13" s="37">
        <f>+B14+B15-B16</f>
        <v>0</v>
      </c>
      <c r="C13" s="6" t="e">
        <f>B13/$B$8*100</f>
        <v>#DIV/0!</v>
      </c>
      <c r="D13" s="37">
        <f>+D14+D15-D16</f>
        <v>0</v>
      </c>
      <c r="E13" s="6" t="e">
        <f>D13/$D$8*100</f>
        <v>#DIV/0!</v>
      </c>
      <c r="F13" s="37">
        <f>+F14+F15-F16</f>
        <v>0</v>
      </c>
      <c r="G13" s="6" t="e">
        <f>F13/$F$8*100</f>
        <v>#DIV/0!</v>
      </c>
      <c r="H13" s="37">
        <f>+H14+H15-H16</f>
        <v>0</v>
      </c>
      <c r="I13" s="53" t="e">
        <f>H13/$H$8*100</f>
        <v>#DIV/0!</v>
      </c>
    </row>
    <row r="14" spans="1:9">
      <c r="A14" s="118" t="s">
        <v>138</v>
      </c>
      <c r="B14" s="5">
        <f>+'Ratio Sheet 1'!B14+'Ratio Sheet 2'!B14+'Ratio Sheet 3'!B14+'Ratio Sheet 4'!B14</f>
        <v>0</v>
      </c>
      <c r="C14" s="6"/>
      <c r="D14" s="5">
        <f>+'Ratio Sheet 1'!D14+'Ratio Sheet 2'!D14+'Ratio Sheet 3'!D14+'Ratio Sheet 4'!D14</f>
        <v>0</v>
      </c>
      <c r="E14" s="6"/>
      <c r="F14" s="5">
        <f>+'Ratio Sheet 1'!F14+'Ratio Sheet 2'!F14+'Ratio Sheet 3'!F14+'Ratio Sheet 4'!F14</f>
        <v>0</v>
      </c>
      <c r="G14" s="6"/>
      <c r="H14" s="5">
        <f>+'Ratio Sheet 1'!H14+'Ratio Sheet 2'!H14+'Ratio Sheet 3'!H14+'Ratio Sheet 4'!H14</f>
        <v>0</v>
      </c>
      <c r="I14" s="53"/>
    </row>
    <row r="15" spans="1:9">
      <c r="A15" s="118" t="s">
        <v>139</v>
      </c>
      <c r="B15" s="5">
        <f>+'Ratio Sheet 1'!B15+'Ratio Sheet 2'!B15+'Ratio Sheet 3'!B15+'Ratio Sheet 4'!B15</f>
        <v>0</v>
      </c>
      <c r="C15" s="6"/>
      <c r="D15" s="5">
        <f>+'Ratio Sheet 1'!D15+'Ratio Sheet 2'!D15+'Ratio Sheet 3'!D15+'Ratio Sheet 4'!D15</f>
        <v>0</v>
      </c>
      <c r="E15" s="6"/>
      <c r="F15" s="5">
        <f>+'Ratio Sheet 1'!F15+'Ratio Sheet 2'!F15+'Ratio Sheet 3'!F15+'Ratio Sheet 4'!F15</f>
        <v>0</v>
      </c>
      <c r="G15" s="6"/>
      <c r="H15" s="5">
        <f>+'Ratio Sheet 1'!H15+'Ratio Sheet 2'!H15+'Ratio Sheet 3'!H15+'Ratio Sheet 4'!H15</f>
        <v>0</v>
      </c>
      <c r="I15" s="53"/>
    </row>
    <row r="16" spans="1:9">
      <c r="A16" s="118" t="s">
        <v>140</v>
      </c>
      <c r="B16" s="5">
        <f>+'Ratio Sheet 1'!B16+'Ratio Sheet 2'!B16+'Ratio Sheet 3'!B16+'Ratio Sheet 4'!B16</f>
        <v>0</v>
      </c>
      <c r="C16" s="6"/>
      <c r="D16" s="5">
        <f>+'Ratio Sheet 1'!D16+'Ratio Sheet 2'!D16+'Ratio Sheet 3'!D16+'Ratio Sheet 4'!D16</f>
        <v>0</v>
      </c>
      <c r="E16" s="6"/>
      <c r="F16" s="5">
        <f>+'Ratio Sheet 1'!F16+'Ratio Sheet 2'!F16+'Ratio Sheet 3'!F16+'Ratio Sheet 4'!F16</f>
        <v>0</v>
      </c>
      <c r="G16" s="6"/>
      <c r="H16" s="5">
        <f>+'Ratio Sheet 1'!H16+'Ratio Sheet 2'!H16+'Ratio Sheet 3'!H16+'Ratio Sheet 4'!H16</f>
        <v>0</v>
      </c>
      <c r="I16" s="53"/>
    </row>
    <row r="17" spans="1:9" ht="45">
      <c r="A17" s="52" t="s">
        <v>96</v>
      </c>
      <c r="B17" s="5">
        <f>+'Ratio Sheet 1'!B17+'Ratio Sheet 2'!B17+'Ratio Sheet 3'!B17+'Ratio Sheet 4'!B17</f>
        <v>0</v>
      </c>
      <c r="C17" s="6" t="e">
        <f>B17/$B$8*100</f>
        <v>#DIV/0!</v>
      </c>
      <c r="D17" s="5">
        <f>+'Ratio Sheet 1'!D17+'Ratio Sheet 2'!D17+'Ratio Sheet 3'!D17+'Ratio Sheet 4'!D17</f>
        <v>0</v>
      </c>
      <c r="E17" s="6" t="e">
        <f>D17/$D$8*100</f>
        <v>#DIV/0!</v>
      </c>
      <c r="F17" s="5">
        <f>+'Ratio Sheet 1'!F17+'Ratio Sheet 2'!F17+'Ratio Sheet 3'!F17+'Ratio Sheet 4'!F17</f>
        <v>0</v>
      </c>
      <c r="G17" s="6" t="e">
        <f>F17/$F$8*100</f>
        <v>#DIV/0!</v>
      </c>
      <c r="H17" s="5">
        <f>+'Ratio Sheet 1'!H17+'Ratio Sheet 2'!H17+'Ratio Sheet 3'!H17+'Ratio Sheet 4'!H17</f>
        <v>0</v>
      </c>
      <c r="I17" s="53" t="e">
        <f t="shared" ref="I17:I43" si="0">H17/$H$8*100</f>
        <v>#DIV/0!</v>
      </c>
    </row>
    <row r="18" spans="1:9">
      <c r="A18" s="54" t="s">
        <v>93</v>
      </c>
      <c r="B18" s="5">
        <f>+'Ratio Sheet 1'!B18+'Ratio Sheet 2'!B18+'Ratio Sheet 3'!B18+'Ratio Sheet 4'!B18</f>
        <v>0</v>
      </c>
      <c r="C18" s="6" t="e">
        <f>B18/$B$8*100</f>
        <v>#DIV/0!</v>
      </c>
      <c r="D18" s="5">
        <f>+'Ratio Sheet 1'!D18+'Ratio Sheet 2'!D18+'Ratio Sheet 3'!D18+'Ratio Sheet 4'!D18</f>
        <v>0</v>
      </c>
      <c r="E18" s="6" t="e">
        <f>D18/$D$8*100</f>
        <v>#DIV/0!</v>
      </c>
      <c r="F18" s="5">
        <f>+'Ratio Sheet 1'!F18+'Ratio Sheet 2'!F18+'Ratio Sheet 3'!F18+'Ratio Sheet 4'!F18</f>
        <v>0</v>
      </c>
      <c r="G18" s="6" t="e">
        <f>F18/$F$8*100</f>
        <v>#DIV/0!</v>
      </c>
      <c r="H18" s="5">
        <f>+'Ratio Sheet 1'!H18+'Ratio Sheet 2'!H18+'Ratio Sheet 3'!H18+'Ratio Sheet 4'!H18</f>
        <v>0</v>
      </c>
      <c r="I18" s="53" t="e">
        <f t="shared" si="0"/>
        <v>#DIV/0!</v>
      </c>
    </row>
    <row r="19" spans="1:9">
      <c r="A19" s="55" t="s">
        <v>106</v>
      </c>
      <c r="B19" s="9">
        <f>B10-B13-B17-B18</f>
        <v>0</v>
      </c>
      <c r="C19" s="6" t="e">
        <f>B19/$B$8*100</f>
        <v>#DIV/0!</v>
      </c>
      <c r="D19" s="9">
        <f>D10-D13-D17-D18</f>
        <v>0</v>
      </c>
      <c r="E19" s="6" t="e">
        <f>D19/$D$8*100</f>
        <v>#DIV/0!</v>
      </c>
      <c r="F19" s="9">
        <f>F10-F13-F17-F18</f>
        <v>0</v>
      </c>
      <c r="G19" s="6" t="e">
        <f>F19/$F$8*100</f>
        <v>#DIV/0!</v>
      </c>
      <c r="H19" s="9">
        <f>H10-H13-H17-H18</f>
        <v>0</v>
      </c>
      <c r="I19" s="53" t="e">
        <f t="shared" si="0"/>
        <v>#DIV/0!</v>
      </c>
    </row>
    <row r="20" spans="1:9">
      <c r="A20" s="90" t="s">
        <v>105</v>
      </c>
      <c r="B20" s="99"/>
      <c r="C20" s="6"/>
      <c r="D20" s="99"/>
      <c r="E20" s="6"/>
      <c r="F20" s="99"/>
      <c r="G20" s="6"/>
      <c r="H20" s="99"/>
      <c r="I20" s="53"/>
    </row>
    <row r="21" spans="1:9" ht="30">
      <c r="A21" s="117" t="s">
        <v>97</v>
      </c>
      <c r="B21" s="37">
        <f>SUM(B22:B24)</f>
        <v>0</v>
      </c>
      <c r="C21" s="6" t="e">
        <f>B21/$B$8*100</f>
        <v>#DIV/0!</v>
      </c>
      <c r="D21" s="37">
        <f>SUM(D22:D24)</f>
        <v>0</v>
      </c>
      <c r="E21" s="6" t="e">
        <f>D21/$D$8*100</f>
        <v>#DIV/0!</v>
      </c>
      <c r="F21" s="37">
        <f>SUM(F22:F24)</f>
        <v>0</v>
      </c>
      <c r="G21" s="6" t="e">
        <f>F21/$F$8*100</f>
        <v>#DIV/0!</v>
      </c>
      <c r="H21" s="37">
        <f>SUM(H22:H24)</f>
        <v>0</v>
      </c>
      <c r="I21" s="53" t="e">
        <f t="shared" si="0"/>
        <v>#DIV/0!</v>
      </c>
    </row>
    <row r="22" spans="1:9" ht="30">
      <c r="A22" s="91" t="s">
        <v>148</v>
      </c>
      <c r="B22" s="5">
        <f>+'Ratio Sheet 1'!B22+'Ratio Sheet 2'!B22+'Ratio Sheet 3'!B22+'Ratio Sheet 4'!B22</f>
        <v>0</v>
      </c>
      <c r="C22" s="93"/>
      <c r="D22" s="5">
        <f>+'Ratio Sheet 1'!D22+'Ratio Sheet 2'!D22+'Ratio Sheet 3'!D22+'Ratio Sheet 4'!D22</f>
        <v>0</v>
      </c>
      <c r="E22" s="93"/>
      <c r="F22" s="5">
        <f>+'Ratio Sheet 1'!F22+'Ratio Sheet 2'!F22+'Ratio Sheet 3'!F22+'Ratio Sheet 4'!F22</f>
        <v>0</v>
      </c>
      <c r="G22" s="93"/>
      <c r="H22" s="5">
        <f>+'Ratio Sheet 1'!H22+'Ratio Sheet 2'!H22+'Ratio Sheet 3'!H22+'Ratio Sheet 4'!H22</f>
        <v>0</v>
      </c>
      <c r="I22" s="94"/>
    </row>
    <row r="23" spans="1:9" ht="30">
      <c r="A23" s="91" t="s">
        <v>107</v>
      </c>
      <c r="B23" s="5">
        <f>+'Ratio Sheet 1'!B23+'Ratio Sheet 2'!B23+'Ratio Sheet 3'!B23+'Ratio Sheet 4'!B23</f>
        <v>0</v>
      </c>
      <c r="C23" s="93"/>
      <c r="D23" s="5">
        <f>+'Ratio Sheet 1'!D23+'Ratio Sheet 2'!D23+'Ratio Sheet 3'!D23+'Ratio Sheet 4'!D23</f>
        <v>0</v>
      </c>
      <c r="E23" s="93"/>
      <c r="F23" s="5">
        <f>+'Ratio Sheet 1'!F23+'Ratio Sheet 2'!F23+'Ratio Sheet 3'!F23+'Ratio Sheet 4'!F23</f>
        <v>0</v>
      </c>
      <c r="G23" s="93"/>
      <c r="H23" s="5">
        <f>+'Ratio Sheet 1'!H23+'Ratio Sheet 2'!H23+'Ratio Sheet 3'!H23+'Ratio Sheet 4'!H23</f>
        <v>0</v>
      </c>
      <c r="I23" s="94"/>
    </row>
    <row r="24" spans="1:9">
      <c r="A24" s="91" t="s">
        <v>137</v>
      </c>
      <c r="B24" s="5">
        <f>+'Ratio Sheet 1'!B24+'Ratio Sheet 2'!B24+'Ratio Sheet 3'!B24+'Ratio Sheet 4'!B24</f>
        <v>0</v>
      </c>
      <c r="C24" s="93"/>
      <c r="D24" s="5">
        <f>+'Ratio Sheet 1'!D24+'Ratio Sheet 2'!D24+'Ratio Sheet 3'!D24+'Ratio Sheet 4'!D24</f>
        <v>0</v>
      </c>
      <c r="E24" s="93"/>
      <c r="F24" s="5">
        <f>+'Ratio Sheet 1'!F24+'Ratio Sheet 2'!F24+'Ratio Sheet 3'!F24+'Ratio Sheet 4'!F24</f>
        <v>0</v>
      </c>
      <c r="G24" s="93"/>
      <c r="H24" s="5">
        <f>+'Ratio Sheet 1'!H24+'Ratio Sheet 2'!H24+'Ratio Sheet 3'!H24+'Ratio Sheet 4'!H24</f>
        <v>0</v>
      </c>
      <c r="I24" s="94"/>
    </row>
    <row r="25" spans="1:9" ht="30">
      <c r="A25" s="117" t="s">
        <v>98</v>
      </c>
      <c r="B25" s="5">
        <f>+'Ratio Sheet 1'!B25+'Ratio Sheet 2'!B25+'Ratio Sheet 3'!B25+'Ratio Sheet 4'!B25</f>
        <v>0</v>
      </c>
      <c r="C25" s="6" t="e">
        <f>B25/$B$8*100</f>
        <v>#DIV/0!</v>
      </c>
      <c r="D25" s="5">
        <f>+'Ratio Sheet 1'!D25+'Ratio Sheet 2'!D25+'Ratio Sheet 3'!D25+'Ratio Sheet 4'!D25</f>
        <v>0</v>
      </c>
      <c r="E25" s="6" t="e">
        <f>D25/$D$8*100</f>
        <v>#DIV/0!</v>
      </c>
      <c r="F25" s="5">
        <f>+'Ratio Sheet 1'!F25+'Ratio Sheet 2'!F25+'Ratio Sheet 3'!F25+'Ratio Sheet 4'!F25</f>
        <v>0</v>
      </c>
      <c r="G25" s="6" t="e">
        <f>F25/$F$8*100</f>
        <v>#DIV/0!</v>
      </c>
      <c r="H25" s="5">
        <f>+'Ratio Sheet 1'!H25+'Ratio Sheet 2'!H25+'Ratio Sheet 3'!H25+'Ratio Sheet 4'!H25</f>
        <v>0</v>
      </c>
      <c r="I25" s="53" t="e">
        <f t="shared" si="0"/>
        <v>#DIV/0!</v>
      </c>
    </row>
    <row r="26" spans="1:9">
      <c r="A26" s="88" t="s">
        <v>113</v>
      </c>
      <c r="B26" s="89">
        <f>B19-B21-B25</f>
        <v>0</v>
      </c>
      <c r="C26" s="6" t="e">
        <f>B26/$B$8*100</f>
        <v>#DIV/0!</v>
      </c>
      <c r="D26" s="89">
        <f>D19-D21-D25</f>
        <v>0</v>
      </c>
      <c r="E26" s="6" t="e">
        <f>D26/$D$8*100</f>
        <v>#DIV/0!</v>
      </c>
      <c r="F26" s="89">
        <f>F19-F21-F25</f>
        <v>0</v>
      </c>
      <c r="G26" s="6" t="e">
        <f>F26/$F$8*100</f>
        <v>#DIV/0!</v>
      </c>
      <c r="H26" s="89">
        <f>H19-H21-H25</f>
        <v>0</v>
      </c>
      <c r="I26" s="53" t="e">
        <f t="shared" si="0"/>
        <v>#DIV/0!</v>
      </c>
    </row>
    <row r="27" spans="1:9">
      <c r="A27" s="48" t="s">
        <v>1</v>
      </c>
      <c r="B27" s="5">
        <f>+'Ratio Sheet 1'!B27+'Ratio Sheet 2'!B27+'Ratio Sheet 3'!B27+'Ratio Sheet 4'!B27</f>
        <v>0</v>
      </c>
      <c r="C27" s="6" t="e">
        <f>B27/$B$8*100</f>
        <v>#DIV/0!</v>
      </c>
      <c r="D27" s="5">
        <f>+'Ratio Sheet 1'!D27+'Ratio Sheet 2'!D27+'Ratio Sheet 3'!D27+'Ratio Sheet 4'!D27</f>
        <v>0</v>
      </c>
      <c r="E27" s="6" t="e">
        <f>D27/$D$8*100</f>
        <v>#DIV/0!</v>
      </c>
      <c r="F27" s="5">
        <f>+'Ratio Sheet 1'!F27+'Ratio Sheet 2'!F27+'Ratio Sheet 3'!F27+'Ratio Sheet 4'!F27</f>
        <v>0</v>
      </c>
      <c r="G27" s="6" t="e">
        <f>F27/$F$8*100</f>
        <v>#DIV/0!</v>
      </c>
      <c r="H27" s="5">
        <f>+'Ratio Sheet 1'!H27+'Ratio Sheet 2'!H27+'Ratio Sheet 3'!H27+'Ratio Sheet 4'!H27</f>
        <v>0</v>
      </c>
      <c r="I27" s="53" t="e">
        <f t="shared" si="0"/>
        <v>#DIV/0!</v>
      </c>
    </row>
    <row r="28" spans="1:9">
      <c r="A28" s="116" t="s">
        <v>108</v>
      </c>
      <c r="B28" s="37">
        <f>SUM(B29:B33)</f>
        <v>0</v>
      </c>
      <c r="C28" s="6" t="e">
        <f>B28/$B$8*100</f>
        <v>#DIV/0!</v>
      </c>
      <c r="D28" s="37">
        <f>SUM(D29:D33)</f>
        <v>0</v>
      </c>
      <c r="E28" s="6" t="e">
        <f>D28/$D$8*100</f>
        <v>#DIV/0!</v>
      </c>
      <c r="F28" s="37">
        <f>SUM(F29:F33)</f>
        <v>0</v>
      </c>
      <c r="G28" s="6" t="e">
        <f>F28/$F$8*100</f>
        <v>#DIV/0!</v>
      </c>
      <c r="H28" s="37">
        <f>SUM(H29:H33)</f>
        <v>0</v>
      </c>
      <c r="I28" s="53" t="e">
        <f t="shared" si="0"/>
        <v>#DIV/0!</v>
      </c>
    </row>
    <row r="29" spans="1:9">
      <c r="A29" s="92" t="s">
        <v>109</v>
      </c>
      <c r="B29" s="5">
        <f>+'Ratio Sheet 1'!B29+'Ratio Sheet 2'!B29+'Ratio Sheet 3'!B29+'Ratio Sheet 4'!B29</f>
        <v>0</v>
      </c>
      <c r="C29" s="6"/>
      <c r="D29" s="5">
        <f>+'Ratio Sheet 1'!D29+'Ratio Sheet 2'!D29+'Ratio Sheet 3'!D29+'Ratio Sheet 4'!D29</f>
        <v>0</v>
      </c>
      <c r="E29" s="6"/>
      <c r="F29" s="5">
        <f>+'Ratio Sheet 1'!F29+'Ratio Sheet 2'!F29+'Ratio Sheet 3'!F29+'Ratio Sheet 4'!F29</f>
        <v>0</v>
      </c>
      <c r="G29" s="6"/>
      <c r="H29" s="5">
        <f>+'Ratio Sheet 1'!H29+'Ratio Sheet 2'!H29+'Ratio Sheet 3'!H29+'Ratio Sheet 4'!H29</f>
        <v>0</v>
      </c>
      <c r="I29" s="53"/>
    </row>
    <row r="30" spans="1:9">
      <c r="A30" s="92" t="s">
        <v>110</v>
      </c>
      <c r="B30" s="5">
        <f>+'Ratio Sheet 1'!B30+'Ratio Sheet 2'!B30+'Ratio Sheet 3'!B30+'Ratio Sheet 4'!B30</f>
        <v>0</v>
      </c>
      <c r="C30" s="6"/>
      <c r="D30" s="5">
        <f>+'Ratio Sheet 1'!D30+'Ratio Sheet 2'!D30+'Ratio Sheet 3'!D30+'Ratio Sheet 4'!D30</f>
        <v>0</v>
      </c>
      <c r="E30" s="6"/>
      <c r="F30" s="5">
        <f>+'Ratio Sheet 1'!F30+'Ratio Sheet 2'!F30+'Ratio Sheet 3'!F30+'Ratio Sheet 4'!F30</f>
        <v>0</v>
      </c>
      <c r="G30" s="6"/>
      <c r="H30" s="5">
        <f>+'Ratio Sheet 1'!H30+'Ratio Sheet 2'!H30+'Ratio Sheet 3'!H30+'Ratio Sheet 4'!H30</f>
        <v>0</v>
      </c>
      <c r="I30" s="53"/>
    </row>
    <row r="31" spans="1:9">
      <c r="A31" s="91" t="s">
        <v>149</v>
      </c>
      <c r="B31" s="5">
        <f>+'Ratio Sheet 1'!B31+'Ratio Sheet 2'!B31+'Ratio Sheet 3'!B31+'Ratio Sheet 4'!B31</f>
        <v>0</v>
      </c>
      <c r="C31" s="6"/>
      <c r="D31" s="5">
        <f>+'Ratio Sheet 1'!D31+'Ratio Sheet 2'!D31+'Ratio Sheet 3'!D31+'Ratio Sheet 4'!D31</f>
        <v>0</v>
      </c>
      <c r="E31" s="6"/>
      <c r="F31" s="5">
        <f>+'Ratio Sheet 1'!F31+'Ratio Sheet 2'!F31+'Ratio Sheet 3'!F31+'Ratio Sheet 4'!F31</f>
        <v>0</v>
      </c>
      <c r="G31" s="6"/>
      <c r="H31" s="5">
        <f>+'Ratio Sheet 1'!H31+'Ratio Sheet 2'!H31+'Ratio Sheet 3'!H31+'Ratio Sheet 4'!H31</f>
        <v>0</v>
      </c>
      <c r="I31" s="53"/>
    </row>
    <row r="32" spans="1:9" ht="30.75" customHeight="1">
      <c r="A32" s="92" t="s">
        <v>111</v>
      </c>
      <c r="B32" s="5">
        <f>+'Ratio Sheet 1'!B32+'Ratio Sheet 2'!B32+'Ratio Sheet 3'!B32+'Ratio Sheet 4'!B32</f>
        <v>0</v>
      </c>
      <c r="C32" s="6"/>
      <c r="D32" s="5">
        <f>+'Ratio Sheet 1'!D32+'Ratio Sheet 2'!D32+'Ratio Sheet 3'!D32+'Ratio Sheet 4'!D32</f>
        <v>0</v>
      </c>
      <c r="E32" s="6"/>
      <c r="F32" s="5">
        <f>+'Ratio Sheet 1'!F32+'Ratio Sheet 2'!F32+'Ratio Sheet 3'!F32+'Ratio Sheet 4'!F32</f>
        <v>0</v>
      </c>
      <c r="G32" s="6"/>
      <c r="H32" s="5">
        <f>+'Ratio Sheet 1'!H32+'Ratio Sheet 2'!H32+'Ratio Sheet 3'!H32+'Ratio Sheet 4'!H32</f>
        <v>0</v>
      </c>
      <c r="I32" s="53"/>
    </row>
    <row r="33" spans="1:9">
      <c r="A33" s="92" t="s">
        <v>112</v>
      </c>
      <c r="B33" s="5">
        <f>+'Ratio Sheet 1'!B33+'Ratio Sheet 2'!B33+'Ratio Sheet 3'!B33+'Ratio Sheet 4'!B33</f>
        <v>0</v>
      </c>
      <c r="C33" s="6"/>
      <c r="D33" s="5">
        <f>+'Ratio Sheet 1'!D33+'Ratio Sheet 2'!D33+'Ratio Sheet 3'!D33+'Ratio Sheet 4'!D33</f>
        <v>0</v>
      </c>
      <c r="E33" s="6"/>
      <c r="F33" s="5">
        <f>+'Ratio Sheet 1'!F33+'Ratio Sheet 2'!F33+'Ratio Sheet 3'!F33+'Ratio Sheet 4'!F33</f>
        <v>0</v>
      </c>
      <c r="G33" s="6"/>
      <c r="H33" s="5">
        <f>+'Ratio Sheet 1'!H33+'Ratio Sheet 2'!H33+'Ratio Sheet 3'!H33+'Ratio Sheet 4'!H33</f>
        <v>0</v>
      </c>
      <c r="I33" s="53"/>
    </row>
    <row r="34" spans="1:9">
      <c r="A34" s="48" t="s">
        <v>8</v>
      </c>
      <c r="B34" s="5">
        <f>+'Ratio Sheet 1'!B34+'Ratio Sheet 2'!B34+'Ratio Sheet 3'!B34+'Ratio Sheet 4'!B34</f>
        <v>0</v>
      </c>
      <c r="C34" s="6" t="e">
        <f>B34/$B$8*100</f>
        <v>#DIV/0!</v>
      </c>
      <c r="D34" s="5">
        <f>+'Ratio Sheet 1'!D34+'Ratio Sheet 2'!D34+'Ratio Sheet 3'!D34+'Ratio Sheet 4'!D34</f>
        <v>0</v>
      </c>
      <c r="E34" s="6" t="e">
        <f>D34/$D$8*100</f>
        <v>#DIV/0!</v>
      </c>
      <c r="F34" s="5">
        <f>+'Ratio Sheet 1'!F34+'Ratio Sheet 2'!F34+'Ratio Sheet 3'!F34+'Ratio Sheet 4'!F34</f>
        <v>0</v>
      </c>
      <c r="G34" s="6" t="e">
        <f>F34/$F$8*100</f>
        <v>#DIV/0!</v>
      </c>
      <c r="H34" s="5">
        <f>+'Ratio Sheet 1'!H34+'Ratio Sheet 2'!H34+'Ratio Sheet 3'!H34+'Ratio Sheet 4'!H34</f>
        <v>0</v>
      </c>
      <c r="I34" s="53" t="e">
        <f t="shared" si="0"/>
        <v>#DIV/0!</v>
      </c>
    </row>
    <row r="35" spans="1:9" ht="30">
      <c r="A35" s="103" t="s">
        <v>114</v>
      </c>
      <c r="B35" s="104">
        <f>B26-B27-B28-B34</f>
        <v>0</v>
      </c>
      <c r="C35" s="6" t="e">
        <f>B35/$B$8*100</f>
        <v>#DIV/0!</v>
      </c>
      <c r="D35" s="104">
        <f>D26-D27-D28-D34</f>
        <v>0</v>
      </c>
      <c r="E35" s="6" t="e">
        <f>D35/$D$8*100</f>
        <v>#DIV/0!</v>
      </c>
      <c r="F35" s="104">
        <f>F26-F27-F28-F34</f>
        <v>0</v>
      </c>
      <c r="G35" s="6" t="e">
        <f>F35/$F$8*100</f>
        <v>#DIV/0!</v>
      </c>
      <c r="H35" s="104">
        <f>H26-H27-H28-H34</f>
        <v>0</v>
      </c>
      <c r="I35" s="53" t="e">
        <f t="shared" si="0"/>
        <v>#DIV/0!</v>
      </c>
    </row>
    <row r="36" spans="1:9">
      <c r="A36" s="52" t="s">
        <v>115</v>
      </c>
      <c r="B36" s="5">
        <f>+'Ratio Sheet 1'!B36+'Ratio Sheet 2'!B36+'Ratio Sheet 3'!B36+'Ratio Sheet 4'!B36</f>
        <v>0</v>
      </c>
      <c r="C36" s="6"/>
      <c r="D36" s="5">
        <f>+'Ratio Sheet 1'!D36+'Ratio Sheet 2'!D36+'Ratio Sheet 3'!D36+'Ratio Sheet 4'!D36</f>
        <v>0</v>
      </c>
      <c r="E36" s="6"/>
      <c r="F36" s="5">
        <f>+'Ratio Sheet 1'!F36+'Ratio Sheet 2'!F36+'Ratio Sheet 3'!F36+'Ratio Sheet 4'!F36</f>
        <v>0</v>
      </c>
      <c r="G36" s="6"/>
      <c r="H36" s="5">
        <f>+'Ratio Sheet 1'!H36+'Ratio Sheet 2'!H36+'Ratio Sheet 3'!H36+'Ratio Sheet 4'!H36</f>
        <v>0</v>
      </c>
      <c r="I36" s="53"/>
    </row>
    <row r="37" spans="1:9">
      <c r="A37" s="50" t="s">
        <v>2</v>
      </c>
      <c r="B37" s="5">
        <f>+'Ratio Sheet 1'!B37+'Ratio Sheet 2'!B37+'Ratio Sheet 3'!B37+'Ratio Sheet 4'!B37</f>
        <v>0</v>
      </c>
      <c r="C37" s="6" t="e">
        <f t="shared" ref="C37:C42" si="1">B37/$B$8*100</f>
        <v>#DIV/0!</v>
      </c>
      <c r="D37" s="5">
        <f>+'Ratio Sheet 1'!D37+'Ratio Sheet 2'!D37+'Ratio Sheet 3'!D37+'Ratio Sheet 4'!D37</f>
        <v>0</v>
      </c>
      <c r="E37" s="6" t="e">
        <f>D37/$B$8*100</f>
        <v>#DIV/0!</v>
      </c>
      <c r="F37" s="5">
        <f>+'Ratio Sheet 1'!F37+'Ratio Sheet 2'!F37+'Ratio Sheet 3'!F37+'Ratio Sheet 4'!F37</f>
        <v>0</v>
      </c>
      <c r="G37" s="6" t="e">
        <f t="shared" ref="G37:G43" si="2">F37/$F$8*100</f>
        <v>#DIV/0!</v>
      </c>
      <c r="H37" s="5">
        <f>+'Ratio Sheet 1'!H37+'Ratio Sheet 2'!H37+'Ratio Sheet 3'!H37+'Ratio Sheet 4'!H37</f>
        <v>0</v>
      </c>
      <c r="I37" s="53" t="e">
        <f t="shared" si="0"/>
        <v>#DIV/0!</v>
      </c>
    </row>
    <row r="38" spans="1:9">
      <c r="A38" s="106" t="s">
        <v>9</v>
      </c>
      <c r="B38" s="105">
        <f>B35+B36-B37</f>
        <v>0</v>
      </c>
      <c r="C38" s="6" t="e">
        <f t="shared" si="1"/>
        <v>#DIV/0!</v>
      </c>
      <c r="D38" s="105">
        <f>D35+D36-D37</f>
        <v>0</v>
      </c>
      <c r="E38" s="6" t="e">
        <f t="shared" ref="E38:E43" si="3">D38/$D$8*100</f>
        <v>#DIV/0!</v>
      </c>
      <c r="F38" s="105">
        <f>F35+F36-F37</f>
        <v>0</v>
      </c>
      <c r="G38" s="6" t="e">
        <f t="shared" si="2"/>
        <v>#DIV/0!</v>
      </c>
      <c r="H38" s="105">
        <f>H35+H36-H37</f>
        <v>0</v>
      </c>
      <c r="I38" s="53" t="e">
        <f t="shared" si="0"/>
        <v>#DIV/0!</v>
      </c>
    </row>
    <row r="39" spans="1:9" ht="45">
      <c r="A39" s="103" t="s">
        <v>116</v>
      </c>
      <c r="B39" s="107">
        <f>B38+B27+B34-B36</f>
        <v>0</v>
      </c>
      <c r="C39" s="6" t="e">
        <f t="shared" si="1"/>
        <v>#DIV/0!</v>
      </c>
      <c r="D39" s="107">
        <f>D38+D27+D34-D36</f>
        <v>0</v>
      </c>
      <c r="E39" s="6" t="e">
        <f t="shared" si="3"/>
        <v>#DIV/0!</v>
      </c>
      <c r="F39" s="107">
        <f>F38+F27+F34-F36</f>
        <v>0</v>
      </c>
      <c r="G39" s="6" t="e">
        <f t="shared" si="2"/>
        <v>#DIV/0!</v>
      </c>
      <c r="H39" s="107">
        <f>H38+H27+H34-H36</f>
        <v>0</v>
      </c>
      <c r="I39" s="53" t="e">
        <f t="shared" si="0"/>
        <v>#DIV/0!</v>
      </c>
    </row>
    <row r="40" spans="1:9">
      <c r="A40" s="95" t="s">
        <v>90</v>
      </c>
      <c r="B40" s="108">
        <f>+B22</f>
        <v>0</v>
      </c>
      <c r="C40" s="6" t="e">
        <f t="shared" si="1"/>
        <v>#DIV/0!</v>
      </c>
      <c r="D40" s="108">
        <f>+D22</f>
        <v>0</v>
      </c>
      <c r="E40" s="6" t="e">
        <f t="shared" si="3"/>
        <v>#DIV/0!</v>
      </c>
      <c r="F40" s="108">
        <f>+F22</f>
        <v>0</v>
      </c>
      <c r="G40" s="6" t="e">
        <f>F40/$D$8*100</f>
        <v>#DIV/0!</v>
      </c>
      <c r="H40" s="108">
        <f>+H22</f>
        <v>0</v>
      </c>
      <c r="I40" s="53" t="e">
        <f>H40/$D$8*100</f>
        <v>#DIV/0!</v>
      </c>
    </row>
    <row r="41" spans="1:9">
      <c r="A41" s="95" t="s">
        <v>91</v>
      </c>
      <c r="B41" s="108">
        <f>+B31</f>
        <v>0</v>
      </c>
      <c r="C41" s="6" t="e">
        <f t="shared" si="1"/>
        <v>#DIV/0!</v>
      </c>
      <c r="D41" s="108">
        <f>+D31</f>
        <v>0</v>
      </c>
      <c r="E41" s="6" t="e">
        <f t="shared" si="3"/>
        <v>#DIV/0!</v>
      </c>
      <c r="F41" s="108">
        <f>+F31</f>
        <v>0</v>
      </c>
      <c r="G41" s="6" t="e">
        <f>F41/$D$8*100</f>
        <v>#DIV/0!</v>
      </c>
      <c r="H41" s="108">
        <f>+H31</f>
        <v>0</v>
      </c>
      <c r="I41" s="53" t="e">
        <f>H41/$D$8*100</f>
        <v>#DIV/0!</v>
      </c>
    </row>
    <row r="42" spans="1:9" ht="30">
      <c r="A42" s="95" t="s">
        <v>107</v>
      </c>
      <c r="B42" s="108">
        <f>+B23</f>
        <v>0</v>
      </c>
      <c r="C42" s="6" t="e">
        <f t="shared" si="1"/>
        <v>#DIV/0!</v>
      </c>
      <c r="D42" s="108">
        <f>+D23</f>
        <v>0</v>
      </c>
      <c r="E42" s="6" t="e">
        <f t="shared" si="3"/>
        <v>#DIV/0!</v>
      </c>
      <c r="F42" s="108">
        <f>+F23</f>
        <v>0</v>
      </c>
      <c r="G42" s="6" t="e">
        <f t="shared" si="2"/>
        <v>#DIV/0!</v>
      </c>
      <c r="H42" s="108">
        <f>+H23</f>
        <v>0</v>
      </c>
      <c r="I42" s="53" t="e">
        <f>H42/$F$8*100</f>
        <v>#DIV/0!</v>
      </c>
    </row>
    <row r="43" spans="1:9">
      <c r="A43" s="109" t="s">
        <v>10</v>
      </c>
      <c r="B43" s="110">
        <f>B39+B40+B41+B42</f>
        <v>0</v>
      </c>
      <c r="C43" s="6" t="e">
        <f>B43/$B$8*100</f>
        <v>#DIV/0!</v>
      </c>
      <c r="D43" s="110">
        <f>D39+D40+D41+D42</f>
        <v>0</v>
      </c>
      <c r="E43" s="6" t="e">
        <f t="shared" si="3"/>
        <v>#DIV/0!</v>
      </c>
      <c r="F43" s="110">
        <f>F39+F40+F41+F42</f>
        <v>0</v>
      </c>
      <c r="G43" s="6" t="e">
        <f t="shared" si="2"/>
        <v>#DIV/0!</v>
      </c>
      <c r="H43" s="110">
        <f>H39+H40+H41+H42</f>
        <v>0</v>
      </c>
      <c r="I43" s="53" t="e">
        <f t="shared" si="0"/>
        <v>#DIV/0!</v>
      </c>
    </row>
    <row r="44" spans="1:9">
      <c r="A44" s="56"/>
      <c r="B44" s="12"/>
      <c r="C44" s="13"/>
      <c r="D44" s="12"/>
      <c r="E44" s="13"/>
      <c r="F44" s="12"/>
      <c r="G44" s="13"/>
      <c r="H44" s="12"/>
      <c r="I44" s="57"/>
    </row>
    <row r="45" spans="1:9" ht="75">
      <c r="A45" s="822" t="s">
        <v>11</v>
      </c>
      <c r="B45" s="25">
        <f>B5</f>
        <v>0</v>
      </c>
      <c r="C45" s="25" t="s">
        <v>102</v>
      </c>
      <c r="D45" s="25" t="str">
        <f>D5</f>
        <v>-</v>
      </c>
      <c r="E45" s="25" t="s">
        <v>102</v>
      </c>
      <c r="F45" s="25" t="str">
        <f>F5</f>
        <v>-</v>
      </c>
      <c r="G45" s="25" t="s">
        <v>102</v>
      </c>
      <c r="H45" s="25" t="str">
        <f>H5</f>
        <v>-</v>
      </c>
      <c r="I45" s="58"/>
    </row>
    <row r="46" spans="1:9">
      <c r="A46" s="823"/>
      <c r="B46" s="25" t="s">
        <v>6</v>
      </c>
      <c r="C46" s="25">
        <f>C6</f>
        <v>0</v>
      </c>
      <c r="D46" s="25" t="s">
        <v>6</v>
      </c>
      <c r="E46" s="25" t="str">
        <f>E6</f>
        <v>-</v>
      </c>
      <c r="F46" s="25" t="s">
        <v>6</v>
      </c>
      <c r="G46" s="25" t="str">
        <f>G6</f>
        <v>-</v>
      </c>
      <c r="H46" s="25" t="s">
        <v>6</v>
      </c>
      <c r="I46" s="58"/>
    </row>
    <row r="47" spans="1:9" ht="30">
      <c r="A47" s="59" t="s">
        <v>117</v>
      </c>
      <c r="B47" s="5">
        <f>+'Ratio Sheet 1'!B47+'Ratio Sheet 2'!B47+'Ratio Sheet 3'!B47+'Ratio Sheet 4'!B47</f>
        <v>0</v>
      </c>
      <c r="C47" s="6">
        <f t="shared" ref="C47:C59" si="4">+B47-D47</f>
        <v>0</v>
      </c>
      <c r="D47" s="5">
        <f>+'Ratio Sheet 1'!D47+'Ratio Sheet 2'!D47+'Ratio Sheet 3'!D47+'Ratio Sheet 4'!D47</f>
        <v>0</v>
      </c>
      <c r="E47" s="6">
        <f t="shared" ref="E47:E59" si="5">+D47-F47</f>
        <v>0</v>
      </c>
      <c r="F47" s="5">
        <f>+'Ratio Sheet 1'!F47+'Ratio Sheet 2'!F47+'Ratio Sheet 3'!F47+'Ratio Sheet 4'!F47</f>
        <v>0</v>
      </c>
      <c r="G47" s="6">
        <f t="shared" ref="G47:G61" si="6">+F47-H47</f>
        <v>0</v>
      </c>
      <c r="H47" s="5">
        <f>+'Ratio Sheet 1'!H47+'Ratio Sheet 2'!H47+'Ratio Sheet 3'!H47+'Ratio Sheet 4'!H47</f>
        <v>0</v>
      </c>
      <c r="I47" s="60"/>
    </row>
    <row r="48" spans="1:9" ht="30">
      <c r="A48" s="59" t="s">
        <v>127</v>
      </c>
      <c r="B48" s="5">
        <f>+'Ratio Sheet 1'!B48+'Ratio Sheet 2'!B48+'Ratio Sheet 3'!B48+'Ratio Sheet 4'!B48</f>
        <v>0</v>
      </c>
      <c r="C48" s="6">
        <f t="shared" si="4"/>
        <v>0</v>
      </c>
      <c r="D48" s="5">
        <f>+'Ratio Sheet 1'!D48+'Ratio Sheet 2'!D48+'Ratio Sheet 3'!D48+'Ratio Sheet 4'!D48</f>
        <v>0</v>
      </c>
      <c r="E48" s="6">
        <f t="shared" si="5"/>
        <v>0</v>
      </c>
      <c r="F48" s="5">
        <f>+'Ratio Sheet 1'!F48+'Ratio Sheet 2'!F48+'Ratio Sheet 3'!F48+'Ratio Sheet 4'!F48</f>
        <v>0</v>
      </c>
      <c r="G48" s="6">
        <f t="shared" si="6"/>
        <v>0</v>
      </c>
      <c r="H48" s="5">
        <f>+'Ratio Sheet 1'!H48+'Ratio Sheet 2'!H48+'Ratio Sheet 3'!H48+'Ratio Sheet 4'!H48</f>
        <v>0</v>
      </c>
      <c r="I48" s="60"/>
    </row>
    <row r="49" spans="1:237" ht="45">
      <c r="A49" s="59" t="s">
        <v>121</v>
      </c>
      <c r="B49" s="5">
        <f>+'Ratio Sheet 1'!B49+'Ratio Sheet 2'!B49+'Ratio Sheet 3'!B49+'Ratio Sheet 4'!B49</f>
        <v>0</v>
      </c>
      <c r="C49" s="6">
        <f t="shared" si="4"/>
        <v>0</v>
      </c>
      <c r="D49" s="5">
        <f>+'Ratio Sheet 1'!D49+'Ratio Sheet 2'!D49+'Ratio Sheet 3'!D49+'Ratio Sheet 4'!D49</f>
        <v>0</v>
      </c>
      <c r="E49" s="6">
        <f t="shared" si="5"/>
        <v>0</v>
      </c>
      <c r="F49" s="5">
        <f>+'Ratio Sheet 1'!F49+'Ratio Sheet 2'!F49+'Ratio Sheet 3'!F49+'Ratio Sheet 4'!F49</f>
        <v>0</v>
      </c>
      <c r="G49" s="6">
        <f t="shared" si="6"/>
        <v>0</v>
      </c>
      <c r="H49" s="5">
        <f>+'Ratio Sheet 1'!H49+'Ratio Sheet 2'!H49+'Ratio Sheet 3'!H49+'Ratio Sheet 4'!H49</f>
        <v>0</v>
      </c>
      <c r="I49" s="60"/>
    </row>
    <row r="50" spans="1:237">
      <c r="A50" s="111" t="s">
        <v>12</v>
      </c>
      <c r="B50" s="112">
        <f>SUM(B47:B49)</f>
        <v>0</v>
      </c>
      <c r="C50" s="6">
        <f t="shared" si="4"/>
        <v>0</v>
      </c>
      <c r="D50" s="112">
        <f>SUM(D47:D49)</f>
        <v>0</v>
      </c>
      <c r="E50" s="6">
        <f t="shared" si="5"/>
        <v>0</v>
      </c>
      <c r="F50" s="112">
        <f>SUM(F47:F49)</f>
        <v>0</v>
      </c>
      <c r="G50" s="6">
        <f t="shared" si="6"/>
        <v>0</v>
      </c>
      <c r="H50" s="112">
        <f>SUM(H47:H49)</f>
        <v>0</v>
      </c>
      <c r="I50" s="60"/>
    </row>
    <row r="51" spans="1:237">
      <c r="A51" s="59" t="s">
        <v>13</v>
      </c>
      <c r="B51" s="5">
        <f>+'Ratio Sheet 1'!B51+'Ratio Sheet 2'!B51+'Ratio Sheet 3'!B51+'Ratio Sheet 4'!B51</f>
        <v>0</v>
      </c>
      <c r="C51" s="6">
        <f t="shared" si="4"/>
        <v>0</v>
      </c>
      <c r="D51" s="5">
        <f>+'Ratio Sheet 1'!D51+'Ratio Sheet 2'!D51+'Ratio Sheet 3'!D51+'Ratio Sheet 4'!D51</f>
        <v>0</v>
      </c>
      <c r="E51" s="6">
        <f t="shared" si="5"/>
        <v>0</v>
      </c>
      <c r="F51" s="5">
        <f>+'Ratio Sheet 1'!F51+'Ratio Sheet 2'!F51+'Ratio Sheet 3'!F51+'Ratio Sheet 4'!F51</f>
        <v>0</v>
      </c>
      <c r="G51" s="6">
        <f t="shared" si="6"/>
        <v>0</v>
      </c>
      <c r="H51" s="5">
        <f>+'Ratio Sheet 1'!H51+'Ratio Sheet 2'!H51+'Ratio Sheet 3'!H51+'Ratio Sheet 4'!H51</f>
        <v>0</v>
      </c>
      <c r="I51" s="60"/>
    </row>
    <row r="52" spans="1:237" ht="30">
      <c r="A52" s="111" t="s">
        <v>128</v>
      </c>
      <c r="B52" s="112">
        <f>B50+B59-B83-B86-B75-B51</f>
        <v>0</v>
      </c>
      <c r="C52" s="6">
        <f t="shared" si="4"/>
        <v>0</v>
      </c>
      <c r="D52" s="112">
        <f>D50+D59-D83-D86-D75-D51</f>
        <v>0</v>
      </c>
      <c r="E52" s="6">
        <f t="shared" si="5"/>
        <v>0</v>
      </c>
      <c r="F52" s="112">
        <f>F50+F59-F83-F86-F75-F51</f>
        <v>0</v>
      </c>
      <c r="G52" s="6">
        <f t="shared" si="6"/>
        <v>0</v>
      </c>
      <c r="H52" s="112">
        <f>H50+H59-H83-H86-H75-H51</f>
        <v>0</v>
      </c>
      <c r="I52" s="60"/>
    </row>
    <row r="53" spans="1:237">
      <c r="A53" s="59" t="s">
        <v>14</v>
      </c>
      <c r="B53" s="5">
        <f>+'Ratio Sheet 1'!B53+'Ratio Sheet 2'!B53+'Ratio Sheet 3'!B53+'Ratio Sheet 4'!B53</f>
        <v>0</v>
      </c>
      <c r="C53" s="6">
        <f t="shared" si="4"/>
        <v>0</v>
      </c>
      <c r="D53" s="5">
        <f>+'Ratio Sheet 1'!D53+'Ratio Sheet 2'!D53+'Ratio Sheet 3'!D53+'Ratio Sheet 4'!D53</f>
        <v>0</v>
      </c>
      <c r="E53" s="6">
        <f t="shared" si="5"/>
        <v>0</v>
      </c>
      <c r="F53" s="5">
        <f>+'Ratio Sheet 1'!F53+'Ratio Sheet 2'!F53+'Ratio Sheet 3'!F53+'Ratio Sheet 4'!F53</f>
        <v>0</v>
      </c>
      <c r="G53" s="6">
        <f t="shared" si="6"/>
        <v>0</v>
      </c>
      <c r="H53" s="5">
        <f>+'Ratio Sheet 1'!H53+'Ratio Sheet 2'!H53+'Ratio Sheet 3'!H53+'Ratio Sheet 4'!H53</f>
        <v>0</v>
      </c>
      <c r="I53" s="60"/>
    </row>
    <row r="54" spans="1:237">
      <c r="A54" s="59" t="s">
        <v>15</v>
      </c>
      <c r="B54" s="5">
        <f>+'Ratio Sheet 1'!B54+'Ratio Sheet 2'!B54+'Ratio Sheet 3'!B54+'Ratio Sheet 4'!B54</f>
        <v>0</v>
      </c>
      <c r="C54" s="6">
        <f t="shared" si="4"/>
        <v>0</v>
      </c>
      <c r="D54" s="5">
        <f>+'Ratio Sheet 1'!D54+'Ratio Sheet 2'!D54+'Ratio Sheet 3'!D54+'Ratio Sheet 4'!D54</f>
        <v>0</v>
      </c>
      <c r="E54" s="6">
        <f t="shared" si="5"/>
        <v>0</v>
      </c>
      <c r="F54" s="5">
        <f>+'Ratio Sheet 1'!F54+'Ratio Sheet 2'!F54+'Ratio Sheet 3'!F54+'Ratio Sheet 4'!F54</f>
        <v>0</v>
      </c>
      <c r="G54" s="6">
        <f t="shared" si="6"/>
        <v>0</v>
      </c>
      <c r="H54" s="5">
        <f>+'Ratio Sheet 1'!H54+'Ratio Sheet 2'!H54+'Ratio Sheet 3'!H54+'Ratio Sheet 4'!H54</f>
        <v>0</v>
      </c>
      <c r="I54" s="60"/>
    </row>
    <row r="55" spans="1:237">
      <c r="A55" s="113" t="s">
        <v>76</v>
      </c>
      <c r="B55" s="89">
        <f>B53+B54</f>
        <v>0</v>
      </c>
      <c r="C55" s="6">
        <f t="shared" si="4"/>
        <v>0</v>
      </c>
      <c r="D55" s="89">
        <f>D53+D54</f>
        <v>0</v>
      </c>
      <c r="E55" s="6">
        <f t="shared" si="5"/>
        <v>0</v>
      </c>
      <c r="F55" s="89">
        <f>F53+F54</f>
        <v>0</v>
      </c>
      <c r="G55" s="6">
        <f t="shared" si="6"/>
        <v>0</v>
      </c>
      <c r="H55" s="89">
        <f>H53+H54</f>
        <v>0</v>
      </c>
      <c r="I55" s="60"/>
    </row>
    <row r="56" spans="1:237">
      <c r="A56" s="63" t="s">
        <v>122</v>
      </c>
      <c r="B56" s="37">
        <f>SUM(B57:B58)</f>
        <v>0</v>
      </c>
      <c r="C56" s="6">
        <f t="shared" si="4"/>
        <v>0</v>
      </c>
      <c r="D56" s="37">
        <f>SUM(D57:D58)</f>
        <v>0</v>
      </c>
      <c r="E56" s="6">
        <f t="shared" si="5"/>
        <v>0</v>
      </c>
      <c r="F56" s="37">
        <f>SUM(F57:F58)</f>
        <v>0</v>
      </c>
      <c r="G56" s="6">
        <f t="shared" si="6"/>
        <v>0</v>
      </c>
      <c r="H56" s="37">
        <f>SUM(H57:H58)</f>
        <v>0</v>
      </c>
      <c r="I56" s="60"/>
    </row>
    <row r="57" spans="1:237">
      <c r="A57" s="97" t="s">
        <v>123</v>
      </c>
      <c r="B57" s="5">
        <f>+'Ratio Sheet 1'!B57+'Ratio Sheet 2'!B57+'Ratio Sheet 3'!B57+'Ratio Sheet 4'!B57</f>
        <v>0</v>
      </c>
      <c r="C57" s="6">
        <f t="shared" si="4"/>
        <v>0</v>
      </c>
      <c r="D57" s="5">
        <f>+'Ratio Sheet 1'!D57+'Ratio Sheet 2'!D57+'Ratio Sheet 3'!D57+'Ratio Sheet 4'!D57</f>
        <v>0</v>
      </c>
      <c r="E57" s="6">
        <f t="shared" si="5"/>
        <v>0</v>
      </c>
      <c r="F57" s="5">
        <f>+'Ratio Sheet 1'!F57+'Ratio Sheet 2'!F57+'Ratio Sheet 3'!F57+'Ratio Sheet 4'!F57</f>
        <v>0</v>
      </c>
      <c r="G57" s="6">
        <f t="shared" si="6"/>
        <v>0</v>
      </c>
      <c r="H57" s="5">
        <f>+'Ratio Sheet 1'!H57+'Ratio Sheet 2'!H57+'Ratio Sheet 3'!H57+'Ratio Sheet 4'!H57</f>
        <v>0</v>
      </c>
      <c r="I57" s="60"/>
    </row>
    <row r="58" spans="1:237">
      <c r="A58" s="97" t="s">
        <v>124</v>
      </c>
      <c r="B58" s="5">
        <f>+'Ratio Sheet 1'!B58+'Ratio Sheet 2'!B58+'Ratio Sheet 3'!B58+'Ratio Sheet 4'!B58</f>
        <v>0</v>
      </c>
      <c r="C58" s="6">
        <f t="shared" si="4"/>
        <v>0</v>
      </c>
      <c r="D58" s="5">
        <f>+'Ratio Sheet 1'!D58+'Ratio Sheet 2'!D58+'Ratio Sheet 3'!D58+'Ratio Sheet 4'!D58</f>
        <v>0</v>
      </c>
      <c r="E58" s="6">
        <f t="shared" si="5"/>
        <v>0</v>
      </c>
      <c r="F58" s="5">
        <f>+'Ratio Sheet 1'!F58+'Ratio Sheet 2'!F58+'Ratio Sheet 3'!F58+'Ratio Sheet 4'!F58</f>
        <v>0</v>
      </c>
      <c r="G58" s="6">
        <f t="shared" si="6"/>
        <v>0</v>
      </c>
      <c r="H58" s="5">
        <f>+'Ratio Sheet 1'!H58+'Ratio Sheet 2'!H58+'Ratio Sheet 3'!H58+'Ratio Sheet 4'!H58</f>
        <v>0</v>
      </c>
      <c r="I58" s="60"/>
    </row>
    <row r="59" spans="1:237" ht="30">
      <c r="A59" s="98" t="s">
        <v>95</v>
      </c>
      <c r="B59" s="5">
        <f>+'Ratio Sheet 1'!B59+'Ratio Sheet 2'!B59+'Ratio Sheet 3'!B59+'Ratio Sheet 4'!B59</f>
        <v>0</v>
      </c>
      <c r="C59" s="6">
        <f t="shared" si="4"/>
        <v>0</v>
      </c>
      <c r="D59" s="5">
        <f>+'Ratio Sheet 1'!D59+'Ratio Sheet 2'!D59+'Ratio Sheet 3'!D59+'Ratio Sheet 4'!D59</f>
        <v>0</v>
      </c>
      <c r="E59" s="6">
        <f t="shared" si="5"/>
        <v>0</v>
      </c>
      <c r="F59" s="5">
        <f>+'Ratio Sheet 1'!F59+'Ratio Sheet 2'!F59+'Ratio Sheet 3'!F59+'Ratio Sheet 4'!F59</f>
        <v>0</v>
      </c>
      <c r="G59" s="6">
        <f t="shared" si="6"/>
        <v>0</v>
      </c>
      <c r="H59" s="5">
        <f>+'Ratio Sheet 1'!H59+'Ratio Sheet 2'!H59+'Ratio Sheet 3'!H59+'Ratio Sheet 4'!H59</f>
        <v>0</v>
      </c>
      <c r="I59" s="60"/>
    </row>
    <row r="60" spans="1:237">
      <c r="A60" s="98" t="s">
        <v>125</v>
      </c>
      <c r="B60" s="37">
        <f>B56+B59</f>
        <v>0</v>
      </c>
      <c r="C60" s="6">
        <f t="shared" ref="C60:E61" si="7">+B60-D60</f>
        <v>0</v>
      </c>
      <c r="D60" s="37">
        <f>D56+D59</f>
        <v>0</v>
      </c>
      <c r="E60" s="6">
        <f t="shared" si="7"/>
        <v>0</v>
      </c>
      <c r="F60" s="37">
        <f>F56+F59</f>
        <v>0</v>
      </c>
      <c r="G60" s="6">
        <f t="shared" si="6"/>
        <v>0</v>
      </c>
      <c r="H60" s="37">
        <f>H56+H59</f>
        <v>0</v>
      </c>
      <c r="I60" s="60"/>
    </row>
    <row r="61" spans="1:237">
      <c r="A61" s="98" t="s">
        <v>129</v>
      </c>
      <c r="B61" s="37">
        <f>+B60+B55</f>
        <v>0</v>
      </c>
      <c r="C61" s="6">
        <f t="shared" si="7"/>
        <v>0</v>
      </c>
      <c r="D61" s="37">
        <f>+D60+D55</f>
        <v>0</v>
      </c>
      <c r="E61" s="6">
        <f t="shared" si="7"/>
        <v>0</v>
      </c>
      <c r="F61" s="37">
        <f>+F60+F55</f>
        <v>0</v>
      </c>
      <c r="G61" s="6">
        <f t="shared" si="6"/>
        <v>0</v>
      </c>
      <c r="H61" s="37">
        <f>+H60+H55</f>
        <v>0</v>
      </c>
      <c r="I61" s="60"/>
    </row>
    <row r="62" spans="1:237">
      <c r="A62" s="62" t="s">
        <v>118</v>
      </c>
      <c r="B62" s="5">
        <f>+'Ratio Sheet 1'!B62+'Ratio Sheet 2'!B62+'Ratio Sheet 3'!B62+'Ratio Sheet 4'!B62</f>
        <v>0</v>
      </c>
      <c r="C62" s="6">
        <v>0</v>
      </c>
      <c r="D62" s="5">
        <f>+'Ratio Sheet 1'!D62+'Ratio Sheet 2'!D62+'Ratio Sheet 3'!D62+'Ratio Sheet 4'!D62</f>
        <v>0</v>
      </c>
      <c r="E62" s="6">
        <v>0</v>
      </c>
      <c r="F62" s="5">
        <f>+'Ratio Sheet 1'!F62+'Ratio Sheet 2'!F62+'Ratio Sheet 3'!F62+'Ratio Sheet 4'!F62</f>
        <v>0</v>
      </c>
      <c r="G62" s="6">
        <v>0</v>
      </c>
      <c r="H62" s="5">
        <f>+'Ratio Sheet 1'!H62+'Ratio Sheet 2'!H62+'Ratio Sheet 3'!H62+'Ratio Sheet 4'!H62</f>
        <v>0</v>
      </c>
      <c r="I62" s="60"/>
    </row>
    <row r="63" spans="1:237">
      <c r="A63" s="63" t="s">
        <v>92</v>
      </c>
      <c r="B63" s="37">
        <f>+B64+B67+B66+B65</f>
        <v>0</v>
      </c>
      <c r="C63" s="6">
        <v>0</v>
      </c>
      <c r="D63" s="37">
        <f>+D64+D67+D66+D65</f>
        <v>0</v>
      </c>
      <c r="E63" s="6">
        <v>0</v>
      </c>
      <c r="F63" s="37">
        <f>+F64+F67+F66+F65</f>
        <v>0</v>
      </c>
      <c r="G63" s="6">
        <v>0</v>
      </c>
      <c r="H63" s="37">
        <f>+H64+H67+H66+H65</f>
        <v>0</v>
      </c>
      <c r="I63" s="60"/>
    </row>
    <row r="64" spans="1:237" s="102" customFormat="1">
      <c r="A64" s="100" t="s">
        <v>120</v>
      </c>
      <c r="B64" s="5">
        <f>+'Ratio Sheet 1'!B64+'Ratio Sheet 2'!B64+'Ratio Sheet 3'!B64+'Ratio Sheet 4'!B64</f>
        <v>0</v>
      </c>
      <c r="C64" s="6">
        <v>0</v>
      </c>
      <c r="D64" s="5">
        <f>+'Ratio Sheet 1'!D64+'Ratio Sheet 2'!D64+'Ratio Sheet 3'!D64+'Ratio Sheet 4'!D64</f>
        <v>0</v>
      </c>
      <c r="E64" s="6">
        <v>0</v>
      </c>
      <c r="F64" s="5">
        <f>+'Ratio Sheet 1'!F64+'Ratio Sheet 2'!F64+'Ratio Sheet 3'!F64+'Ratio Sheet 4'!F64</f>
        <v>0</v>
      </c>
      <c r="G64" s="6">
        <v>0</v>
      </c>
      <c r="H64" s="5">
        <f>+'Ratio Sheet 1'!H64+'Ratio Sheet 2'!H64+'Ratio Sheet 3'!H64+'Ratio Sheet 4'!H64</f>
        <v>0</v>
      </c>
      <c r="I64" s="60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</row>
    <row r="65" spans="1:237" s="102" customFormat="1" ht="45">
      <c r="A65" s="100" t="s">
        <v>119</v>
      </c>
      <c r="B65" s="5">
        <f>+'Ratio Sheet 1'!B65+'Ratio Sheet 2'!B65+'Ratio Sheet 3'!B65+'Ratio Sheet 4'!B65</f>
        <v>0</v>
      </c>
      <c r="C65" s="6">
        <v>0</v>
      </c>
      <c r="D65" s="5">
        <f>+'Ratio Sheet 1'!D65+'Ratio Sheet 2'!D65+'Ratio Sheet 3'!D65+'Ratio Sheet 4'!D65</f>
        <v>0</v>
      </c>
      <c r="E65" s="6">
        <v>0</v>
      </c>
      <c r="F65" s="5">
        <f>+'Ratio Sheet 1'!F65+'Ratio Sheet 2'!F65+'Ratio Sheet 3'!F65+'Ratio Sheet 4'!F65</f>
        <v>0</v>
      </c>
      <c r="G65" s="6">
        <v>0</v>
      </c>
      <c r="H65" s="5">
        <f>+'Ratio Sheet 1'!H65+'Ratio Sheet 2'!H65+'Ratio Sheet 3'!H65+'Ratio Sheet 4'!H65</f>
        <v>0</v>
      </c>
      <c r="I65" s="60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</row>
    <row r="66" spans="1:237" s="102" customFormat="1" ht="30">
      <c r="A66" s="100" t="s">
        <v>126</v>
      </c>
      <c r="B66" s="5">
        <f>+'Ratio Sheet 1'!B66+'Ratio Sheet 2'!B66+'Ratio Sheet 3'!B66+'Ratio Sheet 4'!B66</f>
        <v>0</v>
      </c>
      <c r="C66" s="6">
        <v>0</v>
      </c>
      <c r="D66" s="5">
        <f>+'Ratio Sheet 1'!D66+'Ratio Sheet 2'!D66+'Ratio Sheet 3'!D66+'Ratio Sheet 4'!D66</f>
        <v>0</v>
      </c>
      <c r="E66" s="6">
        <v>0</v>
      </c>
      <c r="F66" s="5">
        <f>+'Ratio Sheet 1'!F66+'Ratio Sheet 2'!F66+'Ratio Sheet 3'!F66+'Ratio Sheet 4'!F66</f>
        <v>0</v>
      </c>
      <c r="G66" s="6">
        <v>0</v>
      </c>
      <c r="H66" s="5">
        <f>+'Ratio Sheet 1'!H66+'Ratio Sheet 2'!H66+'Ratio Sheet 3'!H66+'Ratio Sheet 4'!H66</f>
        <v>0</v>
      </c>
      <c r="I66" s="60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</row>
    <row r="67" spans="1:237" s="102" customFormat="1">
      <c r="A67" s="100" t="s">
        <v>94</v>
      </c>
      <c r="B67" s="5">
        <f>+'Ratio Sheet 1'!B67+'Ratio Sheet 2'!B67+'Ratio Sheet 3'!B67+'Ratio Sheet 4'!B67</f>
        <v>0</v>
      </c>
      <c r="C67" s="6">
        <v>0</v>
      </c>
      <c r="D67" s="5">
        <f>+'Ratio Sheet 1'!D67+'Ratio Sheet 2'!D67+'Ratio Sheet 3'!D67+'Ratio Sheet 4'!D67</f>
        <v>0</v>
      </c>
      <c r="E67" s="6">
        <v>0</v>
      </c>
      <c r="F67" s="5">
        <f>+'Ratio Sheet 1'!F67+'Ratio Sheet 2'!F67+'Ratio Sheet 3'!F67+'Ratio Sheet 4'!F67</f>
        <v>0</v>
      </c>
      <c r="G67" s="6">
        <v>0</v>
      </c>
      <c r="H67" s="5">
        <f>+'Ratio Sheet 1'!H67+'Ratio Sheet 2'!H67+'Ratio Sheet 3'!H67+'Ratio Sheet 4'!H67</f>
        <v>0</v>
      </c>
      <c r="I67" s="60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</row>
    <row r="68" spans="1:237">
      <c r="A68" s="64" t="s">
        <v>16</v>
      </c>
      <c r="B68" s="10">
        <f>B61+B63+B62</f>
        <v>0</v>
      </c>
      <c r="C68" s="6">
        <v>0</v>
      </c>
      <c r="D68" s="10">
        <f>D61+D63+D62</f>
        <v>0</v>
      </c>
      <c r="E68" s="6">
        <v>0</v>
      </c>
      <c r="F68" s="10">
        <f>F61+F63+F62</f>
        <v>0</v>
      </c>
      <c r="G68" s="6">
        <v>0</v>
      </c>
      <c r="H68" s="10">
        <f>H61+H63+H62</f>
        <v>0</v>
      </c>
      <c r="I68" s="60"/>
    </row>
    <row r="69" spans="1:237">
      <c r="A69" s="65" t="s">
        <v>17</v>
      </c>
      <c r="B69" s="11">
        <f>B50+B51+B55+B56+B59+B63+B62</f>
        <v>0</v>
      </c>
      <c r="C69" s="6">
        <v>0</v>
      </c>
      <c r="D69" s="11">
        <f>D50+D51+D55+D56+D59+D63+D62</f>
        <v>0</v>
      </c>
      <c r="E69" s="6">
        <v>0</v>
      </c>
      <c r="F69" s="11">
        <f>F50+F51+F55+F56+F59+F63+F62</f>
        <v>0</v>
      </c>
      <c r="G69" s="6">
        <v>0</v>
      </c>
      <c r="H69" s="11">
        <f>H50+H51+H55+H56+H59+H63+H62</f>
        <v>0</v>
      </c>
      <c r="I69" s="66"/>
    </row>
    <row r="70" spans="1:237">
      <c r="A70" s="135" t="s">
        <v>18</v>
      </c>
      <c r="B70" s="5">
        <f>+'Ratio Sheet 1'!B70+'Ratio Sheet 2'!B70+'Ratio Sheet 3'!B70+'Ratio Sheet 4'!B70</f>
        <v>0</v>
      </c>
      <c r="C70" s="6"/>
      <c r="D70" s="5">
        <f>+'Ratio Sheet 1'!D70+'Ratio Sheet 2'!D70+'Ratio Sheet 3'!D70+'Ratio Sheet 4'!D70</f>
        <v>0</v>
      </c>
      <c r="E70" s="6"/>
      <c r="F70" s="5">
        <f>+'Ratio Sheet 1'!F70+'Ratio Sheet 2'!F70+'Ratio Sheet 3'!F70+'Ratio Sheet 4'!F70</f>
        <v>0</v>
      </c>
      <c r="G70" s="6"/>
      <c r="H70" s="5">
        <f>+'Ratio Sheet 1'!H70+'Ratio Sheet 2'!H70+'Ratio Sheet 3'!H70+'Ratio Sheet 4'!H70</f>
        <v>0</v>
      </c>
      <c r="I70" s="60"/>
    </row>
    <row r="71" spans="1:237">
      <c r="A71" s="67" t="s">
        <v>19</v>
      </c>
      <c r="B71" s="10">
        <f>SUM(B72:B75)</f>
        <v>0</v>
      </c>
      <c r="C71" s="6">
        <f>+B71-D71</f>
        <v>0</v>
      </c>
      <c r="D71" s="10">
        <f>SUM(D72:D75)</f>
        <v>0</v>
      </c>
      <c r="E71" s="6">
        <f>+D71-F71</f>
        <v>0</v>
      </c>
      <c r="F71" s="10">
        <f>SUM(F72:F75)</f>
        <v>0</v>
      </c>
      <c r="G71" s="6">
        <f>+F71-H71</f>
        <v>0</v>
      </c>
      <c r="H71" s="10">
        <f>SUM(H72:H75)</f>
        <v>0</v>
      </c>
      <c r="I71" s="60"/>
    </row>
    <row r="72" spans="1:237" ht="30">
      <c r="A72" s="96" t="s">
        <v>130</v>
      </c>
      <c r="B72" s="5">
        <f>+'Ratio Sheet 1'!B72+'Ratio Sheet 2'!B72+'Ratio Sheet 3'!B72+'Ratio Sheet 4'!B72</f>
        <v>0</v>
      </c>
      <c r="C72" s="6">
        <f>+B72-D72</f>
        <v>0</v>
      </c>
      <c r="D72" s="5">
        <f>+'Ratio Sheet 1'!D72+'Ratio Sheet 2'!D72+'Ratio Sheet 3'!D72+'Ratio Sheet 4'!D72</f>
        <v>0</v>
      </c>
      <c r="E72" s="6">
        <f>+D72-F72</f>
        <v>0</v>
      </c>
      <c r="F72" s="5">
        <f>+'Ratio Sheet 1'!F72+'Ratio Sheet 2'!F72+'Ratio Sheet 3'!F72+'Ratio Sheet 4'!F72</f>
        <v>0</v>
      </c>
      <c r="G72" s="6">
        <f>+F72-H72</f>
        <v>0</v>
      </c>
      <c r="H72" s="5">
        <f>+'Ratio Sheet 1'!H72+'Ratio Sheet 2'!H72+'Ratio Sheet 3'!H72+'Ratio Sheet 4'!H72</f>
        <v>0</v>
      </c>
      <c r="I72" s="60"/>
    </row>
    <row r="73" spans="1:237">
      <c r="A73" s="96" t="s">
        <v>131</v>
      </c>
      <c r="B73" s="5">
        <f>+'Ratio Sheet 1'!B73+'Ratio Sheet 2'!B73+'Ratio Sheet 3'!B73+'Ratio Sheet 4'!B73</f>
        <v>0</v>
      </c>
      <c r="C73" s="6">
        <f>+B73-D73</f>
        <v>0</v>
      </c>
      <c r="D73" s="5">
        <f>+'Ratio Sheet 1'!D73+'Ratio Sheet 2'!D73+'Ratio Sheet 3'!D73+'Ratio Sheet 4'!D73</f>
        <v>0</v>
      </c>
      <c r="E73" s="6">
        <f>+D73-F73</f>
        <v>0</v>
      </c>
      <c r="F73" s="5">
        <f>+'Ratio Sheet 1'!F73+'Ratio Sheet 2'!F73+'Ratio Sheet 3'!F73+'Ratio Sheet 4'!F73</f>
        <v>0</v>
      </c>
      <c r="G73" s="6">
        <f>+F73-H73</f>
        <v>0</v>
      </c>
      <c r="H73" s="5">
        <f>+'Ratio Sheet 1'!H73+'Ratio Sheet 2'!H73+'Ratio Sheet 3'!H73+'Ratio Sheet 4'!H73</f>
        <v>0</v>
      </c>
      <c r="I73" s="60"/>
    </row>
    <row r="74" spans="1:237">
      <c r="A74" s="114" t="s">
        <v>132</v>
      </c>
      <c r="B74" s="5">
        <f>+'Ratio Sheet 1'!B74+'Ratio Sheet 2'!B74+'Ratio Sheet 3'!B74+'Ratio Sheet 4'!B74</f>
        <v>0</v>
      </c>
      <c r="C74" s="6">
        <f>+B74-D74</f>
        <v>0</v>
      </c>
      <c r="D74" s="5">
        <f>+'Ratio Sheet 1'!D74+'Ratio Sheet 2'!D74+'Ratio Sheet 3'!D74+'Ratio Sheet 4'!D74</f>
        <v>0</v>
      </c>
      <c r="E74" s="6">
        <f>+D74-F74</f>
        <v>0</v>
      </c>
      <c r="F74" s="5">
        <f>+'Ratio Sheet 1'!F74+'Ratio Sheet 2'!F74+'Ratio Sheet 3'!F74+'Ratio Sheet 4'!F74</f>
        <v>0</v>
      </c>
      <c r="G74" s="6">
        <f>+F74-H74</f>
        <v>0</v>
      </c>
      <c r="H74" s="5">
        <f>+'Ratio Sheet 1'!H74+'Ratio Sheet 2'!H74+'Ratio Sheet 3'!H74+'Ratio Sheet 4'!H74</f>
        <v>0</v>
      </c>
      <c r="I74" s="60"/>
    </row>
    <row r="75" spans="1:237">
      <c r="A75" s="96" t="s">
        <v>133</v>
      </c>
      <c r="B75" s="5">
        <f>+'Ratio Sheet 1'!B75+'Ratio Sheet 2'!B75+'Ratio Sheet 3'!B75+'Ratio Sheet 4'!B75</f>
        <v>0</v>
      </c>
      <c r="C75" s="6">
        <f>+B75-D75</f>
        <v>0</v>
      </c>
      <c r="D75" s="5">
        <f>+'Ratio Sheet 1'!D75+'Ratio Sheet 2'!D75+'Ratio Sheet 3'!D75+'Ratio Sheet 4'!D75</f>
        <v>0</v>
      </c>
      <c r="E75" s="6">
        <f>+D75-F75</f>
        <v>0</v>
      </c>
      <c r="F75" s="5">
        <f>+'Ratio Sheet 1'!F75+'Ratio Sheet 2'!F75+'Ratio Sheet 3'!F75+'Ratio Sheet 4'!F75</f>
        <v>0</v>
      </c>
      <c r="G75" s="6">
        <f>+F75-H75</f>
        <v>0</v>
      </c>
      <c r="H75" s="5">
        <f>+'Ratio Sheet 1'!H75+'Ratio Sheet 2'!H75+'Ratio Sheet 3'!H75+'Ratio Sheet 4'!H75</f>
        <v>0</v>
      </c>
      <c r="I75" s="60"/>
    </row>
    <row r="76" spans="1:237">
      <c r="A76" s="68" t="s">
        <v>20</v>
      </c>
      <c r="B76" s="15">
        <f>B77+B78+B81+B82+B85</f>
        <v>0</v>
      </c>
      <c r="C76" s="6"/>
      <c r="D76" s="15">
        <f>D77+D78+D81+D82+D85</f>
        <v>0</v>
      </c>
      <c r="E76" s="6"/>
      <c r="F76" s="15">
        <f>F77+F78+F81+F82+F85</f>
        <v>0</v>
      </c>
      <c r="G76" s="6"/>
      <c r="H76" s="15">
        <f>H77+H78+H81+H82+H85</f>
        <v>0</v>
      </c>
      <c r="I76" s="60"/>
    </row>
    <row r="77" spans="1:237">
      <c r="A77" s="62" t="s">
        <v>134</v>
      </c>
      <c r="B77" s="5">
        <f>+'Ratio Sheet 1'!B77+'Ratio Sheet 2'!B77+'Ratio Sheet 3'!B77+'Ratio Sheet 4'!B77</f>
        <v>0</v>
      </c>
      <c r="C77" s="6">
        <f>+B77-D77</f>
        <v>0</v>
      </c>
      <c r="D77" s="5">
        <f>+'Ratio Sheet 1'!D77+'Ratio Sheet 2'!D77+'Ratio Sheet 3'!D77+'Ratio Sheet 4'!D77</f>
        <v>0</v>
      </c>
      <c r="E77" s="6">
        <f>+D77-F77</f>
        <v>0</v>
      </c>
      <c r="F77" s="5">
        <f>+'Ratio Sheet 1'!F77+'Ratio Sheet 2'!F77+'Ratio Sheet 3'!F77+'Ratio Sheet 4'!F77</f>
        <v>0</v>
      </c>
      <c r="G77" s="6">
        <f>+F77-H77</f>
        <v>0</v>
      </c>
      <c r="H77" s="5">
        <f>+'Ratio Sheet 1'!H77+'Ratio Sheet 2'!H77+'Ratio Sheet 3'!H77+'Ratio Sheet 4'!H77</f>
        <v>0</v>
      </c>
      <c r="I77" s="60"/>
    </row>
    <row r="78" spans="1:237">
      <c r="A78" s="69" t="s">
        <v>21</v>
      </c>
      <c r="B78" s="15">
        <f t="shared" ref="B78:G78" si="8">B79+B80</f>
        <v>0</v>
      </c>
      <c r="C78" s="14">
        <f t="shared" si="8"/>
        <v>0</v>
      </c>
      <c r="D78" s="15">
        <f>D79+D80</f>
        <v>0</v>
      </c>
      <c r="E78" s="14">
        <f t="shared" si="8"/>
        <v>0</v>
      </c>
      <c r="F78" s="15">
        <f>F79+F80</f>
        <v>0</v>
      </c>
      <c r="G78" s="14">
        <f t="shared" si="8"/>
        <v>0</v>
      </c>
      <c r="H78" s="15">
        <f>H79+H80</f>
        <v>0</v>
      </c>
      <c r="I78" s="60"/>
    </row>
    <row r="79" spans="1:237">
      <c r="A79" s="62" t="s">
        <v>22</v>
      </c>
      <c r="B79" s="5">
        <f>+'Ratio Sheet 1'!B79+'Ratio Sheet 2'!B79+'Ratio Sheet 3'!B79+'Ratio Sheet 4'!B79</f>
        <v>0</v>
      </c>
      <c r="C79" s="6">
        <f>+B79-D79</f>
        <v>0</v>
      </c>
      <c r="D79" s="5">
        <f>+'Ratio Sheet 1'!D79+'Ratio Sheet 2'!D79+'Ratio Sheet 3'!D79+'Ratio Sheet 4'!D79</f>
        <v>0</v>
      </c>
      <c r="E79" s="6">
        <f>+D79-F79</f>
        <v>0</v>
      </c>
      <c r="F79" s="5">
        <f>+'Ratio Sheet 1'!F79+'Ratio Sheet 2'!F79+'Ratio Sheet 3'!F79+'Ratio Sheet 4'!F79</f>
        <v>0</v>
      </c>
      <c r="G79" s="6">
        <f>+F79-H79</f>
        <v>0</v>
      </c>
      <c r="H79" s="5">
        <f>+'Ratio Sheet 1'!H79+'Ratio Sheet 2'!H79+'Ratio Sheet 3'!H79+'Ratio Sheet 4'!H79</f>
        <v>0</v>
      </c>
      <c r="I79" s="60"/>
    </row>
    <row r="80" spans="1:237">
      <c r="A80" s="62" t="s">
        <v>23</v>
      </c>
      <c r="B80" s="5">
        <f>+'Ratio Sheet 1'!B80+'Ratio Sheet 2'!B80+'Ratio Sheet 3'!B80+'Ratio Sheet 4'!B80</f>
        <v>0</v>
      </c>
      <c r="C80" s="6">
        <f>+B80-D80</f>
        <v>0</v>
      </c>
      <c r="D80" s="5">
        <f>+'Ratio Sheet 1'!D80+'Ratio Sheet 2'!D80+'Ratio Sheet 3'!D80+'Ratio Sheet 4'!D80</f>
        <v>0</v>
      </c>
      <c r="E80" s="6">
        <f>+D80-F80</f>
        <v>0</v>
      </c>
      <c r="F80" s="5">
        <f>+'Ratio Sheet 1'!F80+'Ratio Sheet 2'!F80+'Ratio Sheet 3'!F80+'Ratio Sheet 4'!F80</f>
        <v>0</v>
      </c>
      <c r="G80" s="6">
        <f>+F80-H80</f>
        <v>0</v>
      </c>
      <c r="H80" s="5">
        <f>+'Ratio Sheet 1'!H80+'Ratio Sheet 2'!H80+'Ratio Sheet 3'!H80+'Ratio Sheet 4'!H80</f>
        <v>0</v>
      </c>
      <c r="I80" s="60"/>
    </row>
    <row r="81" spans="1:10">
      <c r="A81" s="98" t="s">
        <v>24</v>
      </c>
      <c r="B81" s="5">
        <f>+'Ratio Sheet 1'!B81+'Ratio Sheet 2'!B81+'Ratio Sheet 3'!B81+'Ratio Sheet 4'!B81</f>
        <v>0</v>
      </c>
      <c r="C81" s="6">
        <f>+B81-D81</f>
        <v>0</v>
      </c>
      <c r="D81" s="5">
        <f>+'Ratio Sheet 1'!D81+'Ratio Sheet 2'!D81+'Ratio Sheet 3'!D81+'Ratio Sheet 4'!D81</f>
        <v>0</v>
      </c>
      <c r="E81" s="6">
        <f>+D81-F81</f>
        <v>0</v>
      </c>
      <c r="F81" s="5">
        <f>+'Ratio Sheet 1'!F81+'Ratio Sheet 2'!F81+'Ratio Sheet 3'!F81+'Ratio Sheet 4'!F81</f>
        <v>0</v>
      </c>
      <c r="G81" s="6">
        <f>+F81-H81</f>
        <v>0</v>
      </c>
      <c r="H81" s="5">
        <f>+'Ratio Sheet 1'!H81+'Ratio Sheet 2'!H81+'Ratio Sheet 3'!H81+'Ratio Sheet 4'!H81</f>
        <v>0</v>
      </c>
      <c r="I81" s="60"/>
    </row>
    <row r="82" spans="1:10">
      <c r="A82" s="70" t="s">
        <v>25</v>
      </c>
      <c r="B82" s="16">
        <f>B83+B84</f>
        <v>0</v>
      </c>
      <c r="C82" s="6"/>
      <c r="D82" s="16">
        <f>D83+D84</f>
        <v>0</v>
      </c>
      <c r="E82" s="6"/>
      <c r="F82" s="16">
        <f>F83+F84</f>
        <v>0</v>
      </c>
      <c r="G82" s="6"/>
      <c r="H82" s="16">
        <f>H83+H84</f>
        <v>0</v>
      </c>
      <c r="I82" s="60"/>
    </row>
    <row r="83" spans="1:10" ht="30">
      <c r="A83" s="59" t="s">
        <v>26</v>
      </c>
      <c r="B83" s="5">
        <f>+'Ratio Sheet 1'!B83+'Ratio Sheet 2'!B83+'Ratio Sheet 3'!B83+'Ratio Sheet 4'!B83</f>
        <v>0</v>
      </c>
      <c r="C83" s="6">
        <f>+B83-D83</f>
        <v>0</v>
      </c>
      <c r="D83" s="5">
        <f>+'Ratio Sheet 1'!D83+'Ratio Sheet 2'!D83+'Ratio Sheet 3'!D83+'Ratio Sheet 4'!D83</f>
        <v>0</v>
      </c>
      <c r="E83" s="6">
        <f>+D83-F83</f>
        <v>0</v>
      </c>
      <c r="F83" s="5">
        <f>+'Ratio Sheet 1'!F83+'Ratio Sheet 2'!F83+'Ratio Sheet 3'!F83+'Ratio Sheet 4'!F83</f>
        <v>0</v>
      </c>
      <c r="G83" s="6">
        <f>+F83-H83</f>
        <v>0</v>
      </c>
      <c r="H83" s="5">
        <f>+'Ratio Sheet 1'!H83+'Ratio Sheet 2'!H83+'Ratio Sheet 3'!H83+'Ratio Sheet 4'!H83</f>
        <v>0</v>
      </c>
      <c r="I83" s="60"/>
    </row>
    <row r="84" spans="1:10">
      <c r="A84" s="59" t="s">
        <v>27</v>
      </c>
      <c r="B84" s="5">
        <f>+'Ratio Sheet 1'!B84+'Ratio Sheet 2'!B84+'Ratio Sheet 3'!B84+'Ratio Sheet 4'!B84</f>
        <v>0</v>
      </c>
      <c r="C84" s="6">
        <f>+B84-D84</f>
        <v>0</v>
      </c>
      <c r="D84" s="5">
        <f>+'Ratio Sheet 1'!D84+'Ratio Sheet 2'!D84+'Ratio Sheet 3'!D84+'Ratio Sheet 4'!D84</f>
        <v>0</v>
      </c>
      <c r="E84" s="6">
        <f>+D84-F84</f>
        <v>0</v>
      </c>
      <c r="F84" s="5">
        <f>+'Ratio Sheet 1'!F84+'Ratio Sheet 2'!F84+'Ratio Sheet 3'!F84+'Ratio Sheet 4'!F84</f>
        <v>0</v>
      </c>
      <c r="G84" s="6">
        <f>+F84-H84</f>
        <v>0</v>
      </c>
      <c r="H84" s="5">
        <f>+'Ratio Sheet 1'!H84+'Ratio Sheet 2'!H84+'Ratio Sheet 3'!H84+'Ratio Sheet 4'!H84</f>
        <v>0</v>
      </c>
      <c r="I84" s="60"/>
      <c r="J84" s="17"/>
    </row>
    <row r="85" spans="1:10">
      <c r="A85" s="59" t="s">
        <v>135</v>
      </c>
      <c r="B85" s="5">
        <f>+'Ratio Sheet 1'!B85+'Ratio Sheet 2'!B85+'Ratio Sheet 3'!B85+'Ratio Sheet 4'!B85</f>
        <v>0</v>
      </c>
      <c r="C85" s="6">
        <f>+B85-D85</f>
        <v>0</v>
      </c>
      <c r="D85" s="5">
        <f>+'Ratio Sheet 1'!D85+'Ratio Sheet 2'!D85+'Ratio Sheet 3'!D85+'Ratio Sheet 4'!D85</f>
        <v>0</v>
      </c>
      <c r="E85" s="6">
        <f>+D85-F85</f>
        <v>0</v>
      </c>
      <c r="F85" s="5">
        <f>+'Ratio Sheet 1'!F85+'Ratio Sheet 2'!F85+'Ratio Sheet 3'!F85+'Ratio Sheet 4'!F85</f>
        <v>0</v>
      </c>
      <c r="G85" s="6">
        <f>+F85-H85</f>
        <v>0</v>
      </c>
      <c r="H85" s="5">
        <f>+'Ratio Sheet 1'!H85+'Ratio Sheet 2'!H85+'Ratio Sheet 3'!H85+'Ratio Sheet 4'!H85</f>
        <v>0</v>
      </c>
      <c r="I85" s="60"/>
      <c r="J85" s="17"/>
    </row>
    <row r="86" spans="1:10" ht="30">
      <c r="A86" s="61" t="s">
        <v>136</v>
      </c>
      <c r="B86" s="5">
        <f>+'Ratio Sheet 1'!B86+'Ratio Sheet 2'!B86+'Ratio Sheet 3'!B86+'Ratio Sheet 4'!B86</f>
        <v>0</v>
      </c>
      <c r="C86" s="6">
        <f>+B86-D86</f>
        <v>0</v>
      </c>
      <c r="D86" s="5">
        <f>+'Ratio Sheet 1'!D86+'Ratio Sheet 2'!D86+'Ratio Sheet 3'!D86+'Ratio Sheet 4'!D86</f>
        <v>0</v>
      </c>
      <c r="E86" s="6">
        <f>+D86-F86</f>
        <v>0</v>
      </c>
      <c r="F86" s="5">
        <f>+'Ratio Sheet 1'!F86+'Ratio Sheet 2'!F86+'Ratio Sheet 3'!F86+'Ratio Sheet 4'!F86</f>
        <v>0</v>
      </c>
      <c r="G86" s="6">
        <f>+F86-H86</f>
        <v>0</v>
      </c>
      <c r="H86" s="5">
        <f>+'Ratio Sheet 1'!H86+'Ratio Sheet 2'!H86+'Ratio Sheet 3'!H86+'Ratio Sheet 4'!H86</f>
        <v>0</v>
      </c>
      <c r="I86" s="60"/>
    </row>
    <row r="87" spans="1:10">
      <c r="A87" s="65" t="s">
        <v>17</v>
      </c>
      <c r="B87" s="18">
        <f>B70+B71+B76+B86</f>
        <v>0</v>
      </c>
      <c r="C87" s="6"/>
      <c r="D87" s="18">
        <f>D70+D71+D76+D86</f>
        <v>0</v>
      </c>
      <c r="E87" s="6"/>
      <c r="F87" s="18">
        <f>F70+F71+F76+F86</f>
        <v>0</v>
      </c>
      <c r="G87" s="6"/>
      <c r="H87" s="18">
        <f>H70+H71+H76+H86</f>
        <v>0</v>
      </c>
      <c r="I87" s="66"/>
    </row>
    <row r="88" spans="1:10">
      <c r="A88" s="59"/>
      <c r="B88" s="19"/>
      <c r="C88" s="6"/>
      <c r="D88" s="19"/>
      <c r="E88" s="6"/>
      <c r="F88" s="19"/>
      <c r="G88" s="6"/>
      <c r="H88" s="19"/>
      <c r="I88" s="71"/>
    </row>
    <row r="89" spans="1:10">
      <c r="A89" s="59"/>
      <c r="B89" s="19"/>
      <c r="C89" s="6"/>
      <c r="D89" s="19"/>
      <c r="E89" s="6"/>
      <c r="F89" s="19"/>
      <c r="G89" s="6"/>
      <c r="H89" s="19"/>
      <c r="I89" s="71"/>
    </row>
    <row r="90" spans="1:10">
      <c r="A90" s="59"/>
      <c r="B90" s="19"/>
      <c r="C90" s="6"/>
      <c r="D90" s="19"/>
      <c r="E90" s="6"/>
      <c r="F90" s="19"/>
      <c r="G90" s="6"/>
      <c r="H90" s="19"/>
      <c r="I90" s="71"/>
    </row>
    <row r="91" spans="1:10">
      <c r="A91" s="59"/>
      <c r="B91" s="19"/>
      <c r="C91" s="6"/>
      <c r="D91" s="19"/>
      <c r="E91" s="6"/>
      <c r="F91" s="19"/>
      <c r="G91" s="6"/>
      <c r="H91" s="19"/>
      <c r="I91" s="71"/>
    </row>
    <row r="92" spans="1:10">
      <c r="A92" s="59"/>
      <c r="B92" s="19"/>
      <c r="C92" s="6"/>
      <c r="D92" s="19"/>
      <c r="E92" s="6"/>
      <c r="F92" s="19"/>
      <c r="G92" s="6"/>
      <c r="H92" s="19"/>
      <c r="I92" s="71"/>
    </row>
    <row r="93" spans="1:10">
      <c r="A93" s="59"/>
      <c r="B93" s="19"/>
      <c r="C93" s="6"/>
      <c r="D93" s="19"/>
      <c r="E93" s="6"/>
      <c r="F93" s="19"/>
      <c r="G93" s="6"/>
      <c r="H93" s="19"/>
      <c r="I93" s="71"/>
    </row>
    <row r="94" spans="1:10">
      <c r="A94" s="59"/>
      <c r="B94" s="19"/>
      <c r="C94" s="6"/>
      <c r="D94" s="19"/>
      <c r="E94" s="6"/>
      <c r="F94" s="19"/>
      <c r="G94" s="6"/>
      <c r="H94" s="19"/>
      <c r="I94" s="71"/>
    </row>
    <row r="95" spans="1:10">
      <c r="A95" s="59"/>
      <c r="B95" s="19"/>
      <c r="C95" s="6"/>
      <c r="D95" s="19"/>
      <c r="E95" s="6"/>
      <c r="F95" s="19"/>
      <c r="G95" s="6"/>
      <c r="H95" s="19"/>
      <c r="I95" s="71"/>
    </row>
    <row r="96" spans="1:10">
      <c r="A96" s="59"/>
      <c r="B96" s="19"/>
      <c r="C96" s="6"/>
      <c r="D96" s="19"/>
      <c r="E96" s="6"/>
      <c r="F96" s="19"/>
      <c r="G96" s="6"/>
      <c r="H96" s="19"/>
      <c r="I96" s="71"/>
    </row>
    <row r="97" spans="1:237">
      <c r="A97" s="834" t="s">
        <v>28</v>
      </c>
      <c r="B97" s="835"/>
      <c r="C97" s="835"/>
      <c r="D97" s="835"/>
      <c r="E97" s="835"/>
      <c r="F97" s="835"/>
      <c r="G97" s="835"/>
      <c r="H97" s="835"/>
      <c r="I97" s="836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59" t="s">
        <v>146</v>
      </c>
      <c r="B98" s="20" t="e">
        <f>B78/B8*365</f>
        <v>#DIV/0!</v>
      </c>
      <c r="C98" s="2"/>
      <c r="D98" s="20" t="e">
        <f>D78/D8*365</f>
        <v>#DIV/0!</v>
      </c>
      <c r="E98" s="20"/>
      <c r="F98" s="20" t="e">
        <f>F78/F8*365</f>
        <v>#DIV/0!</v>
      </c>
      <c r="G98" s="20"/>
      <c r="H98" s="20"/>
      <c r="I98" s="72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59" t="s">
        <v>147</v>
      </c>
      <c r="B99" s="20" t="e">
        <f>B64/B13*365</f>
        <v>#DIV/0!</v>
      </c>
      <c r="C99" s="2"/>
      <c r="D99" s="20" t="e">
        <f>((D64+F64)/2)/D13*365</f>
        <v>#DIV/0!</v>
      </c>
      <c r="E99" s="20"/>
      <c r="F99" s="20" t="e">
        <f>((F64+H64)/2)/F13*365</f>
        <v>#DIV/0!</v>
      </c>
      <c r="G99" s="20"/>
      <c r="H99" s="20"/>
      <c r="I99" s="72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59" t="s">
        <v>30</v>
      </c>
      <c r="B100" s="20" t="e">
        <f>+B77/B13*365</f>
        <v>#DIV/0!</v>
      </c>
      <c r="C100" s="2"/>
      <c r="D100" s="20" t="e">
        <f>((D14+D16)/2)/D13*365</f>
        <v>#DIV/0!</v>
      </c>
      <c r="E100" s="20"/>
      <c r="F100" s="20" t="e">
        <f>((F14+F16)/2)/F13*365</f>
        <v>#DIV/0!</v>
      </c>
      <c r="G100" s="20"/>
      <c r="H100" s="20"/>
      <c r="I100" s="72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59" t="s">
        <v>143</v>
      </c>
      <c r="B101" s="20">
        <f>+B76-B63</f>
        <v>0</v>
      </c>
      <c r="C101" s="2"/>
      <c r="D101" s="20">
        <f>+D76-D63</f>
        <v>0</v>
      </c>
      <c r="E101" s="20"/>
      <c r="F101" s="20">
        <f>+F76-F63</f>
        <v>0</v>
      </c>
      <c r="G101" s="20"/>
      <c r="H101" s="20"/>
      <c r="I101" s="72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59" t="s">
        <v>31</v>
      </c>
      <c r="B102" s="20" t="e">
        <f>+B76/B63</f>
        <v>#DIV/0!</v>
      </c>
      <c r="C102" s="2"/>
      <c r="D102" s="20" t="e">
        <f>+D76/D63</f>
        <v>#DIV/0!</v>
      </c>
      <c r="E102" s="20"/>
      <c r="F102" s="20" t="e">
        <f>+F76/F63</f>
        <v>#DIV/0!</v>
      </c>
      <c r="G102" s="20"/>
      <c r="H102" s="20"/>
      <c r="I102" s="72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59" t="s">
        <v>99</v>
      </c>
      <c r="B103" s="20" t="e">
        <f>+(B76-B77-B79)/B63</f>
        <v>#DIV/0!</v>
      </c>
      <c r="C103" s="2"/>
      <c r="D103" s="20" t="e">
        <f>+(D76-D77-D79)/D63</f>
        <v>#DIV/0!</v>
      </c>
      <c r="E103" s="20"/>
      <c r="F103" s="20" t="e">
        <f>+(F76-F77-F79)/F63</f>
        <v>#DIV/0!</v>
      </c>
      <c r="G103" s="20"/>
      <c r="H103" s="20"/>
      <c r="I103" s="72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59" t="s">
        <v>100</v>
      </c>
      <c r="B104" s="20" t="e">
        <f>(B53+B54+B56+B66)/B52</f>
        <v>#DIV/0!</v>
      </c>
      <c r="C104" s="2"/>
      <c r="D104" s="20" t="e">
        <f>(D53+D54+D56+D66)/D52</f>
        <v>#DIV/0!</v>
      </c>
      <c r="E104" s="20"/>
      <c r="F104" s="20" t="e">
        <f>(F53+F54+F56+F66)/F52</f>
        <v>#DIV/0!</v>
      </c>
      <c r="G104" s="20"/>
      <c r="H104" s="20"/>
      <c r="I104" s="72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59" t="s">
        <v>34</v>
      </c>
      <c r="B105" s="20" t="e">
        <f>B26/B28</f>
        <v>#DIV/0!</v>
      </c>
      <c r="C105" s="2"/>
      <c r="D105" s="20" t="e">
        <f>D26/D28</f>
        <v>#DIV/0!</v>
      </c>
      <c r="E105" s="20"/>
      <c r="F105" s="20" t="e">
        <f>F26/F28</f>
        <v>#DIV/0!</v>
      </c>
      <c r="G105" s="20"/>
      <c r="H105" s="20"/>
      <c r="I105" s="72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73" t="s">
        <v>35</v>
      </c>
      <c r="B106" s="40" t="e">
        <f>$B$26/($B$28+($B$53+$B$56+$B$66)/5)</f>
        <v>#DIV/0!</v>
      </c>
      <c r="C106" s="41"/>
      <c r="D106" s="40" t="e">
        <f>$D$26/($D$28+($D$53+$D$56+$D$66)/5)</f>
        <v>#DIV/0!</v>
      </c>
      <c r="E106" s="40"/>
      <c r="F106" s="40" t="e">
        <f>$F$26/($F$28+($F$53+$F$56+$F$66)/5)</f>
        <v>#DIV/0!</v>
      </c>
      <c r="G106" s="40"/>
      <c r="H106" s="40"/>
      <c r="I106" s="74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137" t="s">
        <v>144</v>
      </c>
      <c r="B107" s="138">
        <v>10</v>
      </c>
      <c r="C107" s="41"/>
      <c r="D107" s="40" t="s">
        <v>145</v>
      </c>
      <c r="E107" s="40"/>
      <c r="F107" s="40" t="s">
        <v>145</v>
      </c>
      <c r="G107" s="40"/>
      <c r="H107" s="40"/>
      <c r="I107" s="74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137" t="s">
        <v>162</v>
      </c>
      <c r="B108" s="138" t="e">
        <f>(+#REF!*12)/100000</f>
        <v>#REF!</v>
      </c>
      <c r="C108" s="41"/>
      <c r="D108" s="40"/>
      <c r="E108" s="40"/>
      <c r="F108" s="40"/>
      <c r="G108" s="40"/>
      <c r="H108" s="40"/>
      <c r="I108" s="74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137" t="s">
        <v>36</v>
      </c>
      <c r="B109" s="138" t="e">
        <f>$B$26/($B$28+B108+($B$53+$B$56+$B$66+$B$107)/5)</f>
        <v>#REF!</v>
      </c>
      <c r="C109" s="41"/>
      <c r="D109" s="40" t="e">
        <f>$D$26/($D$28+($D$53+$D$56+$D$66)/5)</f>
        <v>#DIV/0!</v>
      </c>
      <c r="E109" s="42"/>
      <c r="F109" s="40" t="e">
        <f>$F$26/($F$28+($F$53+$F$56+$F$66)/5)</f>
        <v>#DIV/0!</v>
      </c>
      <c r="G109" s="42"/>
      <c r="H109" s="40"/>
      <c r="I109" s="75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76" t="s">
        <v>37</v>
      </c>
      <c r="B110" s="20" t="e">
        <f>B19/B8*100</f>
        <v>#DIV/0!</v>
      </c>
      <c r="C110" s="21"/>
      <c r="D110" s="20" t="e">
        <f>D19/D8*100</f>
        <v>#DIV/0!</v>
      </c>
      <c r="E110" s="20"/>
      <c r="F110" s="20" t="e">
        <f>F19/F8*100</f>
        <v>#DIV/0!</v>
      </c>
      <c r="G110" s="20"/>
      <c r="H110" s="20"/>
      <c r="I110" s="72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76" t="s">
        <v>38</v>
      </c>
      <c r="B111" s="20" t="e">
        <f>B38/B8*100</f>
        <v>#DIV/0!</v>
      </c>
      <c r="C111" s="21"/>
      <c r="D111" s="20" t="e">
        <f>D38/D8*100</f>
        <v>#DIV/0!</v>
      </c>
      <c r="E111" s="20"/>
      <c r="F111" s="20" t="e">
        <f>F38/F8*100</f>
        <v>#DIV/0!</v>
      </c>
      <c r="G111" s="20"/>
      <c r="H111" s="20"/>
      <c r="I111" s="72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76" t="s">
        <v>39</v>
      </c>
      <c r="B112" s="20" t="e">
        <f>B39/B8*100</f>
        <v>#DIV/0!</v>
      </c>
      <c r="C112" s="21"/>
      <c r="D112" s="20" t="e">
        <f>D39/D8*100</f>
        <v>#DIV/0!</v>
      </c>
      <c r="E112" s="20"/>
      <c r="F112" s="20" t="e">
        <f>F39/F8*100</f>
        <v>#DIV/0!</v>
      </c>
      <c r="G112" s="20"/>
      <c r="H112" s="20"/>
      <c r="I112" s="72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76" t="s">
        <v>40</v>
      </c>
      <c r="B113" s="6" t="e">
        <f>(B8-D8)/D8*100</f>
        <v>#DIV/0!</v>
      </c>
      <c r="C113" s="21"/>
      <c r="D113" s="6" t="e">
        <f>(D8-F8)/F8*100</f>
        <v>#DIV/0!</v>
      </c>
      <c r="E113" s="20"/>
      <c r="F113" s="6" t="e">
        <f>(F8-H8)/H8*100</f>
        <v>#DIV/0!</v>
      </c>
      <c r="G113" s="20"/>
      <c r="H113" s="6"/>
      <c r="I113" s="72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76" t="s">
        <v>41</v>
      </c>
      <c r="B114" s="20" t="e">
        <f>(B38-D38)/D38*100</f>
        <v>#DIV/0!</v>
      </c>
      <c r="C114" s="21"/>
      <c r="D114" s="20" t="e">
        <f>(D38-F38)/F38*100</f>
        <v>#DIV/0!</v>
      </c>
      <c r="E114" s="20"/>
      <c r="F114" s="20" t="e">
        <f>(F38-H38)/H38*100</f>
        <v>#DIV/0!</v>
      </c>
      <c r="G114" s="20"/>
      <c r="H114" s="20"/>
      <c r="I114" s="72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>
      <c r="A115" s="59"/>
      <c r="B115" s="20"/>
      <c r="C115" s="2"/>
      <c r="D115" s="20"/>
      <c r="E115" s="20"/>
      <c r="F115" s="20"/>
      <c r="G115" s="20"/>
      <c r="H115" s="20"/>
      <c r="I115" s="72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78" t="s">
        <v>42</v>
      </c>
      <c r="B116" s="20"/>
      <c r="C116" s="2"/>
      <c r="D116" s="20"/>
      <c r="E116" s="22"/>
      <c r="F116" s="20"/>
      <c r="G116" s="22"/>
      <c r="H116" s="20"/>
      <c r="I116" s="77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59"/>
      <c r="B117" s="22"/>
      <c r="C117" s="2"/>
      <c r="D117" s="22"/>
      <c r="E117" s="22"/>
      <c r="F117" s="22"/>
      <c r="G117" s="22"/>
      <c r="H117" s="22"/>
      <c r="I117" s="77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>
      <c r="A118" s="59" t="s">
        <v>43</v>
      </c>
      <c r="B118" s="20">
        <f>B38</f>
        <v>0</v>
      </c>
      <c r="C118" s="2"/>
      <c r="D118" s="20">
        <f>D38</f>
        <v>0</v>
      </c>
      <c r="E118" s="22"/>
      <c r="F118" s="20">
        <f>F38</f>
        <v>0</v>
      </c>
      <c r="G118" s="22"/>
      <c r="H118" s="20"/>
      <c r="I118" s="77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59" t="s">
        <v>44</v>
      </c>
      <c r="B119" s="20"/>
      <c r="C119" s="2"/>
      <c r="D119" s="20"/>
      <c r="E119" s="22"/>
      <c r="F119" s="20"/>
      <c r="G119" s="22"/>
      <c r="H119" s="20"/>
      <c r="I119" s="77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>
      <c r="A120" s="59" t="s">
        <v>1</v>
      </c>
      <c r="B120" s="20">
        <f>B27</f>
        <v>0</v>
      </c>
      <c r="C120" s="2"/>
      <c r="D120" s="20">
        <f>D27</f>
        <v>0</v>
      </c>
      <c r="E120" s="22"/>
      <c r="F120" s="20">
        <f>F27</f>
        <v>0</v>
      </c>
      <c r="G120" s="22"/>
      <c r="H120" s="20"/>
      <c r="I120" s="77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 ht="30">
      <c r="A121" s="59" t="s">
        <v>45</v>
      </c>
      <c r="B121" s="20">
        <f>B34</f>
        <v>0</v>
      </c>
      <c r="C121" s="2"/>
      <c r="D121" s="20">
        <f>D34</f>
        <v>0</v>
      </c>
      <c r="E121" s="22"/>
      <c r="F121" s="20">
        <f>F34</f>
        <v>0</v>
      </c>
      <c r="G121" s="22"/>
      <c r="H121" s="20"/>
      <c r="I121" s="77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59" t="s">
        <v>46</v>
      </c>
      <c r="B122" s="20">
        <f>B37</f>
        <v>0</v>
      </c>
      <c r="C122" s="2"/>
      <c r="D122" s="20">
        <f>D37</f>
        <v>0</v>
      </c>
      <c r="E122" s="22"/>
      <c r="F122" s="20">
        <f>F37</f>
        <v>0</v>
      </c>
      <c r="G122" s="22"/>
      <c r="H122" s="20"/>
      <c r="I122" s="77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59" t="s">
        <v>47</v>
      </c>
      <c r="B123" s="20">
        <f>B28</f>
        <v>0</v>
      </c>
      <c r="C123" s="2"/>
      <c r="D123" s="20">
        <f>D28</f>
        <v>0</v>
      </c>
      <c r="E123" s="22"/>
      <c r="F123" s="20">
        <f>F28</f>
        <v>0</v>
      </c>
      <c r="G123" s="22"/>
      <c r="H123" s="20"/>
      <c r="I123" s="77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78" t="s">
        <v>48</v>
      </c>
      <c r="B124" s="23">
        <f>+B36</f>
        <v>0</v>
      </c>
      <c r="C124" s="38"/>
      <c r="D124" s="23">
        <f>+D36</f>
        <v>0</v>
      </c>
      <c r="E124" s="39"/>
      <c r="F124" s="23">
        <f>+F36</f>
        <v>0</v>
      </c>
      <c r="G124" s="39"/>
      <c r="H124" s="23"/>
      <c r="I124" s="79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59"/>
      <c r="B125" s="22"/>
      <c r="C125" s="2"/>
      <c r="D125" s="22"/>
      <c r="E125" s="22"/>
      <c r="F125" s="22"/>
      <c r="G125" s="22"/>
      <c r="H125" s="22"/>
      <c r="I125" s="77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 ht="30">
      <c r="A126" s="59" t="s">
        <v>49</v>
      </c>
      <c r="B126" s="20">
        <f>SUM(B118:B125)</f>
        <v>0</v>
      </c>
      <c r="C126" s="2"/>
      <c r="D126" s="20">
        <f>SUM(D118:D125)</f>
        <v>0</v>
      </c>
      <c r="E126" s="22"/>
      <c r="F126" s="20">
        <f>SUM(F118:F125)</f>
        <v>0</v>
      </c>
      <c r="G126" s="22"/>
      <c r="H126" s="20"/>
      <c r="I126" s="77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59"/>
      <c r="B127" s="20"/>
      <c r="C127" s="2"/>
      <c r="D127" s="20"/>
      <c r="E127" s="22"/>
      <c r="F127" s="20"/>
      <c r="G127" s="22"/>
      <c r="H127" s="20"/>
      <c r="I127" s="77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59" t="s">
        <v>155</v>
      </c>
      <c r="B128" s="20">
        <f>D78-B78</f>
        <v>0</v>
      </c>
      <c r="C128" s="2"/>
      <c r="D128" s="20">
        <f>F78-D78</f>
        <v>0</v>
      </c>
      <c r="E128" s="22"/>
      <c r="F128" s="20">
        <f>H78-F78</f>
        <v>0</v>
      </c>
      <c r="G128" s="22"/>
      <c r="H128" s="20"/>
      <c r="I128" s="77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>
      <c r="A129" s="59" t="s">
        <v>156</v>
      </c>
      <c r="B129" s="20">
        <f>+D77-B77</f>
        <v>0</v>
      </c>
      <c r="C129" s="2"/>
      <c r="D129" s="20">
        <f>+F77-D77</f>
        <v>0</v>
      </c>
      <c r="E129" s="22"/>
      <c r="F129" s="20">
        <f>+H77-F77</f>
        <v>0</v>
      </c>
      <c r="G129" s="22"/>
      <c r="H129" s="20"/>
      <c r="I129" s="77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30">
      <c r="A130" s="59" t="s">
        <v>157</v>
      </c>
      <c r="B130" s="20">
        <f>D82-B82</f>
        <v>0</v>
      </c>
      <c r="C130" s="2"/>
      <c r="D130" s="20">
        <f>F82-D82</f>
        <v>0</v>
      </c>
      <c r="E130" s="22"/>
      <c r="F130" s="20">
        <f>H82-F82</f>
        <v>0</v>
      </c>
      <c r="G130" s="22"/>
      <c r="H130" s="20"/>
      <c r="I130" s="77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>
      <c r="A131" s="59" t="s">
        <v>158</v>
      </c>
      <c r="B131" s="20">
        <f>B63-D63</f>
        <v>0</v>
      </c>
      <c r="C131" s="2"/>
      <c r="D131" s="20">
        <f>D63-F63</f>
        <v>0</v>
      </c>
      <c r="E131" s="22"/>
      <c r="F131" s="20">
        <f>F63-H63</f>
        <v>0</v>
      </c>
      <c r="G131" s="22"/>
      <c r="H131" s="20"/>
      <c r="I131" s="77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>
      <c r="A132" s="78" t="s">
        <v>50</v>
      </c>
      <c r="B132" s="20">
        <f>SUM(B128:B131)</f>
        <v>0</v>
      </c>
      <c r="C132" s="2"/>
      <c r="D132" s="20">
        <f>SUM(D128:D131)</f>
        <v>0</v>
      </c>
      <c r="E132" s="22"/>
      <c r="F132" s="20">
        <f>SUM(F128:F131)</f>
        <v>0</v>
      </c>
      <c r="G132" s="22"/>
      <c r="H132" s="20"/>
      <c r="I132" s="77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>
      <c r="A133" s="78" t="s">
        <v>51</v>
      </c>
      <c r="B133" s="23">
        <f>B126+B132</f>
        <v>0</v>
      </c>
      <c r="C133" s="38"/>
      <c r="D133" s="23">
        <f>D126+D132</f>
        <v>0</v>
      </c>
      <c r="E133" s="39"/>
      <c r="F133" s="23">
        <f>F126+F132</f>
        <v>0</v>
      </c>
      <c r="G133" s="39"/>
      <c r="H133" s="23"/>
      <c r="I133" s="79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59" t="s">
        <v>159</v>
      </c>
      <c r="B134" s="20">
        <f>B37</f>
        <v>0</v>
      </c>
      <c r="C134" s="2"/>
      <c r="D134" s="20">
        <f>D37</f>
        <v>0</v>
      </c>
      <c r="E134" s="22"/>
      <c r="F134" s="20">
        <f>F37</f>
        <v>0</v>
      </c>
      <c r="G134" s="22"/>
      <c r="H134" s="20"/>
      <c r="I134" s="7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 ht="15.75" thickBot="1">
      <c r="A135" s="80" t="s">
        <v>52</v>
      </c>
      <c r="B135" s="81">
        <f>B133-B134</f>
        <v>0</v>
      </c>
      <c r="C135" s="82"/>
      <c r="D135" s="81">
        <f>D133-D134</f>
        <v>0</v>
      </c>
      <c r="E135" s="83"/>
      <c r="F135" s="81">
        <f>F133-F134</f>
        <v>0</v>
      </c>
      <c r="G135" s="83"/>
      <c r="H135" s="81"/>
      <c r="I135" s="84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23"/>
      <c r="B136" s="124"/>
      <c r="C136" s="123"/>
      <c r="D136" s="124"/>
      <c r="E136" s="124"/>
      <c r="F136" s="124"/>
      <c r="G136" s="124"/>
      <c r="H136" s="124"/>
      <c r="I136" s="124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ht="30.75" thickBot="1">
      <c r="A137" s="127" t="s">
        <v>150</v>
      </c>
      <c r="B137" s="132">
        <f>C71-C83-C84+B36</f>
        <v>0</v>
      </c>
      <c r="C137" s="129"/>
      <c r="D137" s="132">
        <f>E71-E83-E84+D36</f>
        <v>0</v>
      </c>
      <c r="E137" s="130"/>
      <c r="F137" s="132">
        <f>G71-G83-G84+F36</f>
        <v>0</v>
      </c>
      <c r="G137" s="130"/>
      <c r="H137" s="132"/>
      <c r="I137" s="131"/>
      <c r="HT137" s="1"/>
      <c r="HU137" s="1"/>
      <c r="HV137" s="1"/>
      <c r="HW137" s="1"/>
      <c r="HX137" s="1"/>
      <c r="HY137" s="1"/>
      <c r="HZ137" s="1"/>
      <c r="IA137" s="1"/>
      <c r="IB137" s="1"/>
      <c r="IC137" s="1"/>
    </row>
    <row r="138" spans="1:237" ht="15.75" thickBot="1">
      <c r="A138" s="121"/>
      <c r="B138" s="125"/>
      <c r="C138" s="122"/>
      <c r="D138" s="125"/>
      <c r="E138" s="125"/>
      <c r="F138" s="125"/>
      <c r="G138" s="125"/>
      <c r="H138" s="125"/>
      <c r="I138" s="126"/>
      <c r="HT138" s="1"/>
      <c r="HU138" s="1"/>
      <c r="HV138" s="1"/>
      <c r="HW138" s="1"/>
      <c r="HX138" s="1"/>
      <c r="HY138" s="1"/>
      <c r="HZ138" s="1"/>
      <c r="IA138" s="1"/>
      <c r="IB138" s="1"/>
      <c r="IC138" s="1"/>
    </row>
    <row r="139" spans="1:237" ht="30.75" thickBot="1">
      <c r="A139" s="127" t="s">
        <v>151</v>
      </c>
      <c r="B139" s="128">
        <f>+C47+C48+C61-B28</f>
        <v>0</v>
      </c>
      <c r="C139" s="129"/>
      <c r="D139" s="128">
        <f>+E47+E48+E61+D28</f>
        <v>0</v>
      </c>
      <c r="E139" s="130"/>
      <c r="F139" s="128">
        <f>+G47+G48+G61+F28</f>
        <v>0</v>
      </c>
      <c r="G139" s="130"/>
      <c r="H139" s="128"/>
      <c r="I139" s="131"/>
      <c r="HT139" s="1"/>
      <c r="HU139" s="1"/>
      <c r="HV139" s="1"/>
      <c r="HW139" s="1"/>
      <c r="HX139" s="1"/>
      <c r="HY139" s="1"/>
      <c r="HZ139" s="1"/>
      <c r="IA139" s="1"/>
      <c r="IB139" s="1"/>
      <c r="IC139" s="1"/>
    </row>
    <row r="140" spans="1:237">
      <c r="A140" s="136" t="s">
        <v>154</v>
      </c>
      <c r="B140" s="133">
        <f>+B139+B137+B135</f>
        <v>0</v>
      </c>
      <c r="C140" s="43"/>
      <c r="D140" s="133">
        <f>+D139+D137+D135</f>
        <v>0</v>
      </c>
      <c r="E140" s="44"/>
      <c r="F140" s="133">
        <f>+F139+F137+F135</f>
        <v>0</v>
      </c>
      <c r="G140" s="44"/>
      <c r="H140" s="133"/>
      <c r="I140" s="44"/>
      <c r="HT140" s="1"/>
      <c r="HU140" s="1"/>
      <c r="HV140" s="1"/>
      <c r="HW140" s="1"/>
      <c r="HX140" s="1"/>
      <c r="HY140" s="1"/>
      <c r="HZ140" s="1"/>
      <c r="IA140" s="1"/>
      <c r="IB140" s="1"/>
      <c r="IC140" s="1"/>
    </row>
    <row r="141" spans="1:237">
      <c r="A141" s="38" t="s">
        <v>152</v>
      </c>
      <c r="B141" s="19">
        <f>+D81</f>
        <v>0</v>
      </c>
      <c r="C141" s="2"/>
      <c r="D141" s="19">
        <f>+F81</f>
        <v>0</v>
      </c>
      <c r="E141" s="3"/>
      <c r="F141" s="19">
        <f>+H81</f>
        <v>0</v>
      </c>
      <c r="G141" s="3"/>
      <c r="H141" s="3"/>
      <c r="I141" s="3"/>
      <c r="HT141" s="1"/>
      <c r="HU141" s="1"/>
      <c r="HV141" s="1"/>
      <c r="HW141" s="1"/>
      <c r="HX141" s="1"/>
      <c r="HY141" s="1"/>
      <c r="HZ141" s="1"/>
      <c r="IA141" s="1"/>
      <c r="IB141" s="1"/>
      <c r="IC141" s="1"/>
    </row>
    <row r="142" spans="1:237">
      <c r="A142" s="38" t="s">
        <v>153</v>
      </c>
      <c r="B142" s="134">
        <f>+B141+B140</f>
        <v>0</v>
      </c>
      <c r="C142" s="2"/>
      <c r="D142" s="134">
        <f>+D141+D140</f>
        <v>0</v>
      </c>
      <c r="E142" s="3"/>
      <c r="F142" s="134">
        <f>+F141+F140</f>
        <v>0</v>
      </c>
      <c r="G142" s="3"/>
      <c r="H142" s="134"/>
      <c r="I142" s="3"/>
      <c r="HT142" s="1"/>
      <c r="HU142" s="1"/>
      <c r="HV142" s="1"/>
      <c r="HW142" s="1"/>
      <c r="HX142" s="1"/>
      <c r="HY142" s="1"/>
      <c r="HZ142" s="1"/>
      <c r="IA142" s="1"/>
      <c r="IB142" s="1"/>
      <c r="IC142" s="1"/>
    </row>
    <row r="143" spans="1:237">
      <c r="A143" s="2"/>
      <c r="B143" s="3"/>
      <c r="C143" s="2"/>
      <c r="D143" s="3"/>
      <c r="E143" s="3"/>
      <c r="F143" s="3"/>
      <c r="G143" s="3"/>
      <c r="H143" s="3"/>
      <c r="I143" s="3"/>
      <c r="HT143" s="1"/>
      <c r="HU143" s="1"/>
      <c r="HV143" s="1"/>
      <c r="HW143" s="1"/>
      <c r="HX143" s="1"/>
      <c r="HY143" s="1"/>
      <c r="HZ143" s="1"/>
      <c r="IA143" s="1"/>
      <c r="IB143" s="1"/>
      <c r="IC143" s="1"/>
    </row>
    <row r="144" spans="1:237" s="4" customFormat="1">
      <c r="A144" s="824" t="s">
        <v>53</v>
      </c>
      <c r="B144" s="27">
        <f>B5</f>
        <v>0</v>
      </c>
      <c r="C144" s="27" t="s">
        <v>5</v>
      </c>
      <c r="D144" s="27" t="str">
        <f>D5</f>
        <v>-</v>
      </c>
      <c r="E144" s="27" t="s">
        <v>5</v>
      </c>
      <c r="F144" s="27" t="str">
        <f>F5</f>
        <v>-</v>
      </c>
      <c r="G144" s="27" t="s">
        <v>5</v>
      </c>
      <c r="H144" s="27" t="str">
        <f>H5</f>
        <v>-</v>
      </c>
      <c r="I144" s="27"/>
    </row>
    <row r="145" spans="1:9" s="4" customFormat="1">
      <c r="A145" s="825"/>
      <c r="B145" s="27" t="s">
        <v>6</v>
      </c>
      <c r="C145" s="27">
        <f>C6</f>
        <v>0</v>
      </c>
      <c r="D145" s="27" t="s">
        <v>6</v>
      </c>
      <c r="E145" s="27" t="str">
        <f>E6</f>
        <v>-</v>
      </c>
      <c r="F145" s="27" t="s">
        <v>6</v>
      </c>
      <c r="G145" s="27" t="str">
        <f>G6</f>
        <v>-</v>
      </c>
      <c r="H145" s="27" t="s">
        <v>6</v>
      </c>
      <c r="I145" s="27"/>
    </row>
    <row r="146" spans="1:9" s="4" customFormat="1">
      <c r="A146" s="28" t="s">
        <v>54</v>
      </c>
      <c r="B146" s="29">
        <f>B8</f>
        <v>0</v>
      </c>
      <c r="C146" s="30" t="e">
        <f t="shared" ref="C146:C151" si="9">(B146-D146)/D146*100</f>
        <v>#DIV/0!</v>
      </c>
      <c r="D146" s="29">
        <f>D8</f>
        <v>0</v>
      </c>
      <c r="E146" s="30" t="e">
        <f t="shared" ref="E146:E151" si="10">(D146-F146)/F146*100</f>
        <v>#DIV/0!</v>
      </c>
      <c r="F146" s="29">
        <f>F8</f>
        <v>0</v>
      </c>
      <c r="G146" s="30" t="e">
        <f t="shared" ref="G146:G151" si="11">(F146-H146)/H146*100</f>
        <v>#DIV/0!</v>
      </c>
      <c r="H146" s="29">
        <f>H8</f>
        <v>0</v>
      </c>
      <c r="I146" s="30"/>
    </row>
    <row r="147" spans="1:9" s="4" customFormat="1">
      <c r="A147" s="28" t="s">
        <v>55</v>
      </c>
      <c r="B147" s="29">
        <f>B19</f>
        <v>0</v>
      </c>
      <c r="C147" s="30" t="e">
        <f t="shared" si="9"/>
        <v>#DIV/0!</v>
      </c>
      <c r="D147" s="29">
        <f>D19</f>
        <v>0</v>
      </c>
      <c r="E147" s="30" t="e">
        <f t="shared" si="10"/>
        <v>#DIV/0!</v>
      </c>
      <c r="F147" s="29">
        <f>F19</f>
        <v>0</v>
      </c>
      <c r="G147" s="30" t="e">
        <f t="shared" si="11"/>
        <v>#DIV/0!</v>
      </c>
      <c r="H147" s="29">
        <f>H19</f>
        <v>0</v>
      </c>
      <c r="I147" s="30"/>
    </row>
    <row r="148" spans="1:9" s="4" customFormat="1">
      <c r="A148" s="28" t="s">
        <v>43</v>
      </c>
      <c r="B148" s="29">
        <f>B38</f>
        <v>0</v>
      </c>
      <c r="C148" s="30" t="e">
        <f t="shared" si="9"/>
        <v>#DIV/0!</v>
      </c>
      <c r="D148" s="29">
        <f>D38</f>
        <v>0</v>
      </c>
      <c r="E148" s="30" t="e">
        <f t="shared" si="10"/>
        <v>#DIV/0!</v>
      </c>
      <c r="F148" s="29">
        <f>F38</f>
        <v>0</v>
      </c>
      <c r="G148" s="30" t="e">
        <f t="shared" si="11"/>
        <v>#DIV/0!</v>
      </c>
      <c r="H148" s="29">
        <f>H38</f>
        <v>0</v>
      </c>
      <c r="I148" s="30"/>
    </row>
    <row r="149" spans="1:9" s="4" customFormat="1">
      <c r="A149" s="28" t="s">
        <v>10</v>
      </c>
      <c r="B149" s="29">
        <f>B43</f>
        <v>0</v>
      </c>
      <c r="C149" s="30" t="e">
        <f t="shared" si="9"/>
        <v>#DIV/0!</v>
      </c>
      <c r="D149" s="29">
        <f>D43</f>
        <v>0</v>
      </c>
      <c r="E149" s="30" t="e">
        <f t="shared" si="10"/>
        <v>#DIV/0!</v>
      </c>
      <c r="F149" s="29">
        <f>F43</f>
        <v>0</v>
      </c>
      <c r="G149" s="30" t="e">
        <f t="shared" si="11"/>
        <v>#DIV/0!</v>
      </c>
      <c r="H149" s="29">
        <f>H43</f>
        <v>0</v>
      </c>
      <c r="I149" s="30"/>
    </row>
    <row r="150" spans="1:9" s="4" customFormat="1">
      <c r="A150" s="28" t="s">
        <v>56</v>
      </c>
      <c r="B150" s="29">
        <f>B55</f>
        <v>0</v>
      </c>
      <c r="C150" s="30" t="e">
        <f t="shared" si="9"/>
        <v>#DIV/0!</v>
      </c>
      <c r="D150" s="29">
        <f>D55</f>
        <v>0</v>
      </c>
      <c r="E150" s="30" t="e">
        <f t="shared" si="10"/>
        <v>#DIV/0!</v>
      </c>
      <c r="F150" s="29">
        <f>F55</f>
        <v>0</v>
      </c>
      <c r="G150" s="30" t="e">
        <f t="shared" si="11"/>
        <v>#DIV/0!</v>
      </c>
      <c r="H150" s="29">
        <f>H55</f>
        <v>0</v>
      </c>
      <c r="I150" s="30"/>
    </row>
    <row r="151" spans="1:9" s="4" customFormat="1" ht="30">
      <c r="A151" s="28" t="s">
        <v>57</v>
      </c>
      <c r="B151" s="29">
        <f>B59</f>
        <v>0</v>
      </c>
      <c r="C151" s="30" t="e">
        <f t="shared" si="9"/>
        <v>#DIV/0!</v>
      </c>
      <c r="D151" s="29">
        <f>D59</f>
        <v>0</v>
      </c>
      <c r="E151" s="30" t="e">
        <f t="shared" si="10"/>
        <v>#DIV/0!</v>
      </c>
      <c r="F151" s="29">
        <f>F59</f>
        <v>0</v>
      </c>
      <c r="G151" s="30" t="e">
        <f t="shared" si="11"/>
        <v>#DIV/0!</v>
      </c>
      <c r="H151" s="29">
        <f>H59</f>
        <v>0</v>
      </c>
      <c r="I151" s="30"/>
    </row>
    <row r="152" spans="1:9" s="4" customFormat="1">
      <c r="A152" s="28" t="s">
        <v>29</v>
      </c>
      <c r="B152" s="29" t="e">
        <f>B98</f>
        <v>#DIV/0!</v>
      </c>
      <c r="C152" s="31"/>
      <c r="D152" s="29" t="e">
        <f>D98</f>
        <v>#DIV/0!</v>
      </c>
      <c r="E152" s="31"/>
      <c r="F152" s="29" t="e">
        <f>F98</f>
        <v>#DIV/0!</v>
      </c>
      <c r="G152" s="31"/>
      <c r="H152" s="29">
        <f>H98</f>
        <v>0</v>
      </c>
      <c r="I152" s="31"/>
    </row>
    <row r="153" spans="1:9" s="4" customFormat="1">
      <c r="A153" s="28" t="s">
        <v>31</v>
      </c>
      <c r="B153" s="29" t="e">
        <f>+B102</f>
        <v>#DIV/0!</v>
      </c>
      <c r="C153" s="31"/>
      <c r="D153" s="29" t="e">
        <f>#REF!</f>
        <v>#REF!</v>
      </c>
      <c r="E153" s="31"/>
      <c r="F153" s="29" t="e">
        <f>#REF!</f>
        <v>#REF!</v>
      </c>
      <c r="G153" s="31"/>
      <c r="H153" s="29" t="e">
        <f>#REF!</f>
        <v>#REF!</v>
      </c>
      <c r="I153" s="31"/>
    </row>
    <row r="154" spans="1:9" s="4" customFormat="1">
      <c r="A154" s="28" t="s">
        <v>32</v>
      </c>
      <c r="B154" s="29" t="e">
        <f>+B103</f>
        <v>#DIV/0!</v>
      </c>
      <c r="C154" s="31"/>
      <c r="D154" s="29" t="e">
        <f>#REF!</f>
        <v>#REF!</v>
      </c>
      <c r="E154" s="31"/>
      <c r="F154" s="29" t="e">
        <f>#REF!</f>
        <v>#REF!</v>
      </c>
      <c r="G154" s="31"/>
      <c r="H154" s="29" t="e">
        <f>#REF!</f>
        <v>#REF!</v>
      </c>
      <c r="I154" s="31"/>
    </row>
    <row r="155" spans="1:9" s="4" customFormat="1">
      <c r="A155" s="28" t="s">
        <v>33</v>
      </c>
      <c r="B155" s="29" t="e">
        <f>B104</f>
        <v>#DIV/0!</v>
      </c>
      <c r="C155" s="31"/>
      <c r="D155" s="29" t="e">
        <f>D104</f>
        <v>#DIV/0!</v>
      </c>
      <c r="E155" s="31"/>
      <c r="F155" s="29" t="e">
        <f>F104</f>
        <v>#DIV/0!</v>
      </c>
      <c r="G155" s="31"/>
      <c r="H155" s="29">
        <f>H104</f>
        <v>0</v>
      </c>
      <c r="I155" s="31"/>
    </row>
    <row r="156" spans="1:9" s="4" customFormat="1">
      <c r="A156" s="28" t="s">
        <v>34</v>
      </c>
      <c r="B156" s="29" t="e">
        <f>B105</f>
        <v>#DIV/0!</v>
      </c>
      <c r="C156" s="31"/>
      <c r="D156" s="29" t="e">
        <f>D105</f>
        <v>#DIV/0!</v>
      </c>
      <c r="E156" s="31"/>
      <c r="F156" s="29" t="e">
        <f>F105</f>
        <v>#DIV/0!</v>
      </c>
      <c r="G156" s="31"/>
      <c r="H156" s="29">
        <f>H105</f>
        <v>0</v>
      </c>
      <c r="I156" s="31"/>
    </row>
    <row r="157" spans="1:9" s="4" customFormat="1">
      <c r="A157" s="28" t="s">
        <v>161</v>
      </c>
      <c r="B157" s="29" t="e">
        <f>B106</f>
        <v>#DIV/0!</v>
      </c>
      <c r="C157" s="31"/>
      <c r="D157" s="29" t="e">
        <f>D106</f>
        <v>#DIV/0!</v>
      </c>
      <c r="E157" s="31"/>
      <c r="F157" s="29" t="e">
        <f>F106</f>
        <v>#DIV/0!</v>
      </c>
      <c r="G157" s="31"/>
      <c r="H157" s="29">
        <f>H106</f>
        <v>0</v>
      </c>
      <c r="I157" s="31"/>
    </row>
    <row r="158" spans="1:9" s="4" customFormat="1">
      <c r="A158" s="28" t="s">
        <v>39</v>
      </c>
      <c r="B158" s="29" t="e">
        <f>B112</f>
        <v>#DIV/0!</v>
      </c>
      <c r="C158" s="31"/>
      <c r="D158" s="29" t="e">
        <f>D112</f>
        <v>#DIV/0!</v>
      </c>
      <c r="E158" s="31"/>
      <c r="F158" s="29" t="e">
        <f>F112</f>
        <v>#DIV/0!</v>
      </c>
      <c r="G158" s="31"/>
      <c r="H158" s="29">
        <f>H112</f>
        <v>0</v>
      </c>
      <c r="I158" s="31"/>
    </row>
    <row r="159" spans="1:9">
      <c r="A159" s="28" t="s">
        <v>160</v>
      </c>
      <c r="B159" s="29" t="e">
        <f>+B109</f>
        <v>#REF!</v>
      </c>
      <c r="C159" s="31"/>
      <c r="D159" s="29"/>
      <c r="E159" s="31"/>
      <c r="F159" s="29"/>
      <c r="G159" s="31"/>
      <c r="H159" s="29"/>
      <c r="I159" s="31"/>
    </row>
  </sheetData>
  <sheetProtection selectLockedCells="1" selectUnlockedCells="1"/>
  <mergeCells count="5">
    <mergeCell ref="A45:A46"/>
    <mergeCell ref="A144:A145"/>
    <mergeCell ref="A2:I3"/>
    <mergeCell ref="A5:A6"/>
    <mergeCell ref="A97:I97"/>
  </mergeCells>
  <phoneticPr fontId="10" type="noConversion"/>
  <dataValidations count="1">
    <dataValidation type="list" allowBlank="1" showInputMessage="1" showErrorMessage="1" sqref="I4" xr:uid="{CF18B34D-2B00-4F33-B2C6-F5536E96DCE1}">
      <formula1>"Actuals, Thousands, Lakhs, Millions, Crores"</formula1>
    </dataValidation>
  </dataValidations>
  <pageMargins left="0.78749999999999998" right="0.78749999999999998" top="1.0527777777777778" bottom="1.0527777777777778" header="0.78749999999999998" footer="0.78749999999999998"/>
  <pageSetup scale="61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rowBreaks count="1" manualBreakCount="1">
    <brk id="9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55ED-68E1-4CFC-B589-0D816A18CF84}">
  <sheetPr codeName="Sheet151">
    <tabColor theme="3" tint="-0.499984740745262"/>
    <pageSetUpPr fitToPage="1"/>
  </sheetPr>
  <dimension ref="A1:Q269"/>
  <sheetViews>
    <sheetView zoomScale="93" zoomScaleNormal="93" workbookViewId="0">
      <selection activeCell="F4" sqref="F4"/>
    </sheetView>
  </sheetViews>
  <sheetFormatPr defaultRowHeight="14.25" outlineLevelRow="2"/>
  <cols>
    <col min="1" max="2" width="2.125" style="171" customWidth="1"/>
    <col min="3" max="5" width="3.5" style="171" customWidth="1"/>
    <col min="6" max="6" width="40" style="172" customWidth="1"/>
    <col min="7" max="11" width="13.125" style="171" customWidth="1"/>
    <col min="12" max="12" width="1.625" style="171" customWidth="1"/>
    <col min="13" max="13" width="10.875" style="171" bestFit="1" customWidth="1"/>
    <col min="14" max="16384" width="9" style="171"/>
  </cols>
  <sheetData>
    <row r="1" spans="2:17" ht="15" thickBot="1"/>
    <row r="2" spans="2:17" ht="25.5" customHeight="1" thickBot="1">
      <c r="B2" s="675" t="s">
        <v>234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7" ht="15" customHeight="1">
      <c r="B3" s="173"/>
      <c r="C3" s="837" t="s">
        <v>235</v>
      </c>
      <c r="D3" s="838"/>
      <c r="E3" s="838"/>
      <c r="F3" s="337"/>
      <c r="G3" s="174"/>
      <c r="L3" s="175"/>
    </row>
    <row r="4" spans="2:17" ht="15" customHeight="1" thickBot="1">
      <c r="B4" s="173"/>
      <c r="C4" s="849" t="s">
        <v>436</v>
      </c>
      <c r="D4" s="850"/>
      <c r="E4" s="850"/>
      <c r="F4" s="338"/>
      <c r="G4" s="174"/>
      <c r="J4" s="339" t="s">
        <v>236</v>
      </c>
      <c r="K4" s="340" t="s">
        <v>237</v>
      </c>
      <c r="L4" s="175"/>
    </row>
    <row r="5" spans="2:17" ht="20.25" thickBot="1">
      <c r="B5" s="176"/>
      <c r="C5" s="839" t="s">
        <v>238</v>
      </c>
      <c r="D5" s="840"/>
      <c r="E5" s="840"/>
      <c r="F5" s="840"/>
      <c r="G5" s="841"/>
      <c r="H5" s="841"/>
      <c r="I5" s="841"/>
      <c r="J5" s="840"/>
      <c r="K5" s="842"/>
      <c r="L5" s="175"/>
    </row>
    <row r="6" spans="2:17" s="182" customFormat="1" ht="18.75" customHeight="1" thickBot="1">
      <c r="B6" s="177"/>
      <c r="C6" s="681" t="s">
        <v>163</v>
      </c>
      <c r="D6" s="682"/>
      <c r="E6" s="682"/>
      <c r="F6" s="682"/>
      <c r="G6" s="178" t="str">
        <f>IFERROR(EDATE(H6,-12),"-")</f>
        <v>-</v>
      </c>
      <c r="H6" s="179" t="str">
        <f>IFERROR(EDATE(I6,-12),"-")</f>
        <v>-</v>
      </c>
      <c r="I6" s="179" t="str">
        <f>IFERROR(EDATE(J6,-12),"-")</f>
        <v>-</v>
      </c>
      <c r="J6" s="179"/>
      <c r="K6" s="180">
        <f>IFERROR(EDATE(J6,12),"-")</f>
        <v>366</v>
      </c>
      <c r="L6" s="181"/>
    </row>
    <row r="7" spans="2:17" s="186" customFormat="1" ht="15.75" customHeight="1">
      <c r="B7" s="173"/>
      <c r="C7" s="683" t="s">
        <v>239</v>
      </c>
      <c r="D7" s="684"/>
      <c r="E7" s="684"/>
      <c r="F7" s="685"/>
      <c r="G7" s="183"/>
      <c r="H7" s="183"/>
      <c r="I7" s="183"/>
      <c r="J7" s="183"/>
      <c r="K7" s="184"/>
      <c r="L7" s="185"/>
      <c r="M7" s="182"/>
      <c r="N7" s="182"/>
      <c r="O7" s="182"/>
      <c r="P7" s="182"/>
      <c r="Q7" s="182"/>
    </row>
    <row r="8" spans="2:17" s="192" customFormat="1" ht="12.75">
      <c r="B8" s="187"/>
      <c r="C8" s="700" t="s">
        <v>240</v>
      </c>
      <c r="D8" s="701"/>
      <c r="E8" s="701"/>
      <c r="F8" s="702"/>
      <c r="G8" s="188"/>
      <c r="H8" s="189"/>
      <c r="I8" s="189"/>
      <c r="J8" s="189"/>
      <c r="K8" s="190"/>
      <c r="L8" s="191"/>
    </row>
    <row r="9" spans="2:17" s="192" customFormat="1" ht="12.75">
      <c r="B9" s="187"/>
      <c r="C9" s="843" t="s">
        <v>241</v>
      </c>
      <c r="D9" s="844"/>
      <c r="E9" s="844"/>
      <c r="F9" s="845"/>
      <c r="G9" s="193"/>
      <c r="H9" s="194"/>
      <c r="I9" s="194"/>
      <c r="J9" s="194"/>
      <c r="K9" s="195"/>
      <c r="L9" s="191"/>
    </row>
    <row r="10" spans="2:17" s="192" customFormat="1" ht="13.5" thickBot="1">
      <c r="B10" s="187"/>
      <c r="C10" s="846" t="s">
        <v>242</v>
      </c>
      <c r="D10" s="847"/>
      <c r="E10" s="847"/>
      <c r="F10" s="848"/>
      <c r="G10" s="196"/>
      <c r="H10" s="196"/>
      <c r="I10" s="196"/>
      <c r="J10" s="196"/>
      <c r="K10" s="197"/>
      <c r="L10" s="191"/>
    </row>
    <row r="11" spans="2:17" ht="16.5" customHeight="1">
      <c r="B11" s="176"/>
      <c r="C11" s="705" t="s">
        <v>243</v>
      </c>
      <c r="D11" s="706"/>
      <c r="E11" s="706"/>
      <c r="F11" s="706"/>
      <c r="G11" s="198"/>
      <c r="H11" s="198"/>
      <c r="I11" s="198"/>
      <c r="J11" s="198"/>
      <c r="K11" s="199"/>
      <c r="L11" s="175"/>
    </row>
    <row r="12" spans="2:17" ht="16.5" customHeight="1">
      <c r="B12" s="176"/>
      <c r="C12" s="200"/>
      <c r="D12" s="686" t="s">
        <v>244</v>
      </c>
      <c r="E12" s="688"/>
      <c r="F12" s="687"/>
      <c r="G12" s="201">
        <f>SUM(G13,G17,G21)</f>
        <v>0</v>
      </c>
      <c r="H12" s="201">
        <f>SUM(H13,H17,H21)</f>
        <v>0</v>
      </c>
      <c r="I12" s="201">
        <f>SUM(I13,I17,I21)</f>
        <v>0</v>
      </c>
      <c r="J12" s="201">
        <f>SUM(J13,J17,J21)</f>
        <v>0</v>
      </c>
      <c r="K12" s="202">
        <f>SUM(K13,K17,K21)</f>
        <v>0</v>
      </c>
      <c r="L12" s="175"/>
    </row>
    <row r="13" spans="2:17" s="186" customFormat="1" ht="15" customHeight="1" outlineLevel="1">
      <c r="B13" s="203"/>
      <c r="C13" s="707"/>
      <c r="D13" s="204"/>
      <c r="E13" s="709" t="s">
        <v>245</v>
      </c>
      <c r="F13" s="710"/>
      <c r="G13" s="205">
        <f>SUM(G14:G16)</f>
        <v>0</v>
      </c>
      <c r="H13" s="205">
        <f>SUM(H14:H16)</f>
        <v>0</v>
      </c>
      <c r="I13" s="205">
        <f>SUM(I14:I16)</f>
        <v>0</v>
      </c>
      <c r="J13" s="205">
        <f>SUM(J14:J16)</f>
        <v>0</v>
      </c>
      <c r="K13" s="206">
        <f>SUM(K14:K16)</f>
        <v>0</v>
      </c>
      <c r="L13" s="185"/>
    </row>
    <row r="14" spans="2:17" s="213" customFormat="1" ht="13.5" customHeight="1" outlineLevel="2">
      <c r="B14" s="207"/>
      <c r="C14" s="707"/>
      <c r="D14" s="711"/>
      <c r="E14" s="208"/>
      <c r="F14" s="209" t="s">
        <v>246</v>
      </c>
      <c r="G14" s="210"/>
      <c r="H14" s="210"/>
      <c r="I14" s="210"/>
      <c r="J14" s="210"/>
      <c r="K14" s="211"/>
      <c r="L14" s="212"/>
    </row>
    <row r="15" spans="2:17" s="213" customFormat="1" ht="13.5" customHeight="1" outlineLevel="2">
      <c r="B15" s="207"/>
      <c r="C15" s="707"/>
      <c r="D15" s="711"/>
      <c r="F15" s="214" t="s">
        <v>247</v>
      </c>
      <c r="G15" s="215"/>
      <c r="H15" s="215"/>
      <c r="I15" s="215"/>
      <c r="J15" s="215"/>
      <c r="K15" s="216"/>
      <c r="L15" s="212"/>
    </row>
    <row r="16" spans="2:17" s="213" customFormat="1" ht="13.5" customHeight="1" outlineLevel="2">
      <c r="B16" s="207"/>
      <c r="C16" s="707"/>
      <c r="D16" s="711"/>
      <c r="F16" s="214" t="s">
        <v>248</v>
      </c>
      <c r="G16" s="215"/>
      <c r="H16" s="215"/>
      <c r="I16" s="215"/>
      <c r="J16" s="215"/>
      <c r="K16" s="216"/>
      <c r="L16" s="212"/>
    </row>
    <row r="17" spans="2:12" s="186" customFormat="1" ht="15" customHeight="1" outlineLevel="1">
      <c r="B17" s="203"/>
      <c r="C17" s="707"/>
      <c r="E17" s="686" t="s">
        <v>249</v>
      </c>
      <c r="F17" s="687"/>
      <c r="G17" s="217">
        <f>SUM(G18:G20)</f>
        <v>0</v>
      </c>
      <c r="H17" s="217">
        <f>SUM(H18:H20)</f>
        <v>0</v>
      </c>
      <c r="I17" s="217">
        <f>SUM(I18:I20)</f>
        <v>0</v>
      </c>
      <c r="J17" s="217">
        <f>SUM(J18:J20)</f>
        <v>0</v>
      </c>
      <c r="K17" s="218">
        <f>SUM(K18:K20)</f>
        <v>0</v>
      </c>
      <c r="L17" s="185"/>
    </row>
    <row r="18" spans="2:12" s="213" customFormat="1" ht="13.5" customHeight="1" outlineLevel="2">
      <c r="B18" s="207"/>
      <c r="C18" s="707"/>
      <c r="D18" s="711"/>
      <c r="E18" s="208"/>
      <c r="F18" s="209" t="s">
        <v>246</v>
      </c>
      <c r="G18" s="210"/>
      <c r="H18" s="210"/>
      <c r="I18" s="210"/>
      <c r="J18" s="210"/>
      <c r="K18" s="211"/>
      <c r="L18" s="212"/>
    </row>
    <row r="19" spans="2:12" s="213" customFormat="1" ht="13.5" customHeight="1" outlineLevel="2">
      <c r="B19" s="207"/>
      <c r="C19" s="707"/>
      <c r="D19" s="711"/>
      <c r="F19" s="214" t="s">
        <v>247</v>
      </c>
      <c r="G19" s="215"/>
      <c r="H19" s="215"/>
      <c r="I19" s="215"/>
      <c r="J19" s="215"/>
      <c r="K19" s="216"/>
      <c r="L19" s="212"/>
    </row>
    <row r="20" spans="2:12" s="213" customFormat="1" ht="13.5" customHeight="1" outlineLevel="2">
      <c r="B20" s="207"/>
      <c r="C20" s="707"/>
      <c r="D20" s="711"/>
      <c r="F20" s="214" t="s">
        <v>248</v>
      </c>
      <c r="G20" s="215"/>
      <c r="H20" s="215"/>
      <c r="I20" s="215"/>
      <c r="J20" s="215"/>
      <c r="K20" s="216"/>
      <c r="L20" s="212"/>
    </row>
    <row r="21" spans="2:12" s="213" customFormat="1" ht="13.5" customHeight="1" outlineLevel="1">
      <c r="B21" s="207"/>
      <c r="C21" s="707"/>
      <c r="E21" s="686" t="s">
        <v>250</v>
      </c>
      <c r="F21" s="687"/>
      <c r="G21" s="215"/>
      <c r="H21" s="215"/>
      <c r="I21" s="215"/>
      <c r="J21" s="215"/>
      <c r="K21" s="216"/>
      <c r="L21" s="212"/>
    </row>
    <row r="22" spans="2:12" s="186" customFormat="1" ht="15" customHeight="1">
      <c r="B22" s="203"/>
      <c r="C22" s="707"/>
      <c r="D22" s="686" t="s">
        <v>251</v>
      </c>
      <c r="E22" s="688"/>
      <c r="F22" s="687"/>
      <c r="G22" s="219"/>
      <c r="H22" s="219"/>
      <c r="I22" s="219"/>
      <c r="J22" s="219"/>
      <c r="K22" s="220"/>
      <c r="L22" s="185"/>
    </row>
    <row r="23" spans="2:12" s="186" customFormat="1" ht="15" customHeight="1" thickBot="1">
      <c r="B23" s="203"/>
      <c r="C23" s="708"/>
      <c r="D23" s="689" t="s">
        <v>252</v>
      </c>
      <c r="E23" s="690"/>
      <c r="F23" s="691"/>
      <c r="G23" s="221"/>
      <c r="H23" s="221"/>
      <c r="I23" s="221"/>
      <c r="J23" s="221"/>
      <c r="K23" s="222"/>
      <c r="L23" s="185"/>
    </row>
    <row r="24" spans="2:12" ht="16.5" customHeight="1" thickBot="1">
      <c r="B24" s="176"/>
      <c r="C24" s="692" t="s">
        <v>253</v>
      </c>
      <c r="D24" s="693"/>
      <c r="E24" s="693"/>
      <c r="F24" s="693"/>
      <c r="G24" s="223">
        <f>SUM(G12+G22)-G23</f>
        <v>0</v>
      </c>
      <c r="H24" s="223">
        <f>SUM(H12+H22)-H23</f>
        <v>0</v>
      </c>
      <c r="I24" s="223">
        <f>SUM(I12+I22)-I23</f>
        <v>0</v>
      </c>
      <c r="J24" s="223">
        <f>SUM(J12+J22)-J23</f>
        <v>0</v>
      </c>
      <c r="K24" s="224">
        <f>SUM(K12+K22)-K23</f>
        <v>0</v>
      </c>
      <c r="L24" s="175"/>
    </row>
    <row r="25" spans="2:12" ht="7.5" customHeight="1">
      <c r="B25" s="176"/>
      <c r="C25" s="694"/>
      <c r="D25" s="695"/>
      <c r="E25" s="695"/>
      <c r="F25" s="695"/>
      <c r="G25" s="695"/>
      <c r="H25" s="695"/>
      <c r="I25" s="695"/>
      <c r="J25" s="695"/>
      <c r="K25" s="696"/>
      <c r="L25" s="175"/>
    </row>
    <row r="26" spans="2:12" ht="16.5" customHeight="1">
      <c r="B26" s="176"/>
      <c r="C26" s="703" t="s">
        <v>254</v>
      </c>
      <c r="D26" s="704"/>
      <c r="E26" s="704"/>
      <c r="F26" s="704"/>
      <c r="G26" s="213"/>
      <c r="H26" s="213"/>
      <c r="I26" s="213"/>
      <c r="J26" s="213"/>
      <c r="K26" s="212"/>
      <c r="L26" s="212"/>
    </row>
    <row r="27" spans="2:12" ht="16.5" customHeight="1">
      <c r="B27" s="176"/>
      <c r="C27" s="225"/>
      <c r="D27" s="686" t="s">
        <v>255</v>
      </c>
      <c r="E27" s="688"/>
      <c r="F27" s="687"/>
      <c r="G27" s="217">
        <f>G28+G32+G35</f>
        <v>0</v>
      </c>
      <c r="H27" s="217">
        <f>H28+H32+H35</f>
        <v>0</v>
      </c>
      <c r="I27" s="217">
        <f>I28+I32+I35</f>
        <v>0</v>
      </c>
      <c r="J27" s="217">
        <f>J28+J32+J35</f>
        <v>0</v>
      </c>
      <c r="K27" s="218">
        <f>K28+K32+K35</f>
        <v>0</v>
      </c>
      <c r="L27" s="212"/>
    </row>
    <row r="28" spans="2:12" s="186" customFormat="1" ht="15" customHeight="1" outlineLevel="1">
      <c r="B28" s="203"/>
      <c r="C28" s="707"/>
      <c r="D28" s="204"/>
      <c r="E28" s="716" t="s">
        <v>256</v>
      </c>
      <c r="F28" s="717"/>
      <c r="G28" s="205">
        <f>G30+G29-G31</f>
        <v>0</v>
      </c>
      <c r="H28" s="205">
        <f>H30+H29-H31</f>
        <v>0</v>
      </c>
      <c r="I28" s="205">
        <f>I30+I29-I31</f>
        <v>0</v>
      </c>
      <c r="J28" s="205">
        <f>J30+J29-J31</f>
        <v>0</v>
      </c>
      <c r="K28" s="206">
        <f>K30+K29-K31</f>
        <v>0</v>
      </c>
      <c r="L28" s="185"/>
    </row>
    <row r="29" spans="2:12" s="213" customFormat="1" ht="13.5" customHeight="1" outlineLevel="2">
      <c r="B29" s="207"/>
      <c r="C29" s="707"/>
      <c r="D29" s="711"/>
      <c r="E29" s="208"/>
      <c r="F29" s="209" t="s">
        <v>138</v>
      </c>
      <c r="G29" s="210"/>
      <c r="H29" s="210"/>
      <c r="I29" s="210"/>
      <c r="J29" s="210"/>
      <c r="K29" s="211"/>
      <c r="L29" s="212"/>
    </row>
    <row r="30" spans="2:12" s="213" customFormat="1" ht="16.5" customHeight="1" outlineLevel="2">
      <c r="B30" s="207"/>
      <c r="C30" s="707"/>
      <c r="D30" s="711"/>
      <c r="F30" s="214" t="s">
        <v>139</v>
      </c>
      <c r="G30" s="215"/>
      <c r="H30" s="215"/>
      <c r="I30" s="215"/>
      <c r="J30" s="215"/>
      <c r="K30" s="216"/>
      <c r="L30" s="212"/>
    </row>
    <row r="31" spans="2:12" s="213" customFormat="1" ht="16.5" customHeight="1" outlineLevel="2">
      <c r="B31" s="207"/>
      <c r="C31" s="707"/>
      <c r="D31" s="711"/>
      <c r="F31" s="214" t="s">
        <v>140</v>
      </c>
      <c r="G31" s="215"/>
      <c r="H31" s="215"/>
      <c r="I31" s="215"/>
      <c r="J31" s="215"/>
      <c r="K31" s="216"/>
      <c r="L31" s="212"/>
    </row>
    <row r="32" spans="2:12" s="186" customFormat="1" ht="16.5" customHeight="1" outlineLevel="1">
      <c r="B32" s="203"/>
      <c r="C32" s="707"/>
      <c r="E32" s="718" t="s">
        <v>257</v>
      </c>
      <c r="F32" s="719"/>
      <c r="G32" s="217">
        <f>G33-G34</f>
        <v>0</v>
      </c>
      <c r="H32" s="217">
        <f>H33-H34</f>
        <v>0</v>
      </c>
      <c r="I32" s="217">
        <f>I33-I34</f>
        <v>0</v>
      </c>
      <c r="J32" s="217">
        <f>J33-J34</f>
        <v>0</v>
      </c>
      <c r="K32" s="218">
        <f>K33-K34</f>
        <v>0</v>
      </c>
      <c r="L32" s="185"/>
    </row>
    <row r="33" spans="2:12" s="213" customFormat="1" ht="13.5" customHeight="1" outlineLevel="2">
      <c r="B33" s="207"/>
      <c r="C33" s="707"/>
      <c r="D33" s="711"/>
      <c r="E33" s="208"/>
      <c r="F33" s="209" t="s">
        <v>138</v>
      </c>
      <c r="G33" s="210"/>
      <c r="H33" s="210"/>
      <c r="I33" s="210"/>
      <c r="J33" s="210"/>
      <c r="K33" s="211"/>
      <c r="L33" s="212"/>
    </row>
    <row r="34" spans="2:12" s="213" customFormat="1" ht="13.5" customHeight="1" outlineLevel="2">
      <c r="B34" s="207"/>
      <c r="C34" s="707"/>
      <c r="D34" s="711"/>
      <c r="F34" s="214" t="s">
        <v>140</v>
      </c>
      <c r="G34" s="215"/>
      <c r="H34" s="215"/>
      <c r="I34" s="215"/>
      <c r="J34" s="215"/>
      <c r="K34" s="216"/>
      <c r="L34" s="212"/>
    </row>
    <row r="35" spans="2:12" s="186" customFormat="1" ht="15" customHeight="1" outlineLevel="1">
      <c r="B35" s="203"/>
      <c r="C35" s="707"/>
      <c r="E35" s="718" t="s">
        <v>258</v>
      </c>
      <c r="F35" s="719"/>
      <c r="G35" s="217">
        <f>G37+G36-G38</f>
        <v>0</v>
      </c>
      <c r="H35" s="217">
        <f>H37+H36-H38</f>
        <v>0</v>
      </c>
      <c r="I35" s="217">
        <f>I37+I36-I38</f>
        <v>0</v>
      </c>
      <c r="J35" s="217"/>
      <c r="K35" s="218">
        <f>K37+K36-K38</f>
        <v>0</v>
      </c>
      <c r="L35" s="185"/>
    </row>
    <row r="36" spans="2:12" s="213" customFormat="1" ht="13.5" customHeight="1" outlineLevel="1">
      <c r="B36" s="207"/>
      <c r="C36" s="707"/>
      <c r="D36" s="711"/>
      <c r="E36" s="208"/>
      <c r="F36" s="209" t="s">
        <v>138</v>
      </c>
      <c r="G36" s="210"/>
      <c r="H36" s="210"/>
      <c r="I36" s="210"/>
      <c r="J36" s="210"/>
      <c r="K36" s="211"/>
      <c r="L36" s="212"/>
    </row>
    <row r="37" spans="2:12" s="213" customFormat="1" ht="13.5" customHeight="1" outlineLevel="1">
      <c r="B37" s="207"/>
      <c r="C37" s="707"/>
      <c r="D37" s="711"/>
      <c r="F37" s="214" t="s">
        <v>139</v>
      </c>
      <c r="G37" s="215"/>
      <c r="H37" s="215"/>
      <c r="I37" s="215"/>
      <c r="J37" s="215"/>
      <c r="K37" s="216"/>
      <c r="L37" s="212"/>
    </row>
    <row r="38" spans="2:12" s="213" customFormat="1" ht="13.5" customHeight="1" outlineLevel="1">
      <c r="B38" s="207"/>
      <c r="C38" s="707"/>
      <c r="D38" s="711"/>
      <c r="F38" s="214" t="s">
        <v>140</v>
      </c>
      <c r="G38" s="215"/>
      <c r="H38" s="215"/>
      <c r="I38" s="215"/>
      <c r="J38" s="215"/>
      <c r="K38" s="216"/>
      <c r="L38" s="212"/>
    </row>
    <row r="39" spans="2:12" s="213" customFormat="1" ht="13.5" customHeight="1">
      <c r="B39" s="207"/>
      <c r="C39" s="707"/>
      <c r="D39" s="686" t="s">
        <v>259</v>
      </c>
      <c r="E39" s="688"/>
      <c r="F39" s="687"/>
      <c r="G39" s="215">
        <f>SUM(G40:G43)</f>
        <v>0</v>
      </c>
      <c r="H39" s="215">
        <f>SUM(H40:H43)</f>
        <v>0</v>
      </c>
      <c r="I39" s="215">
        <f>SUM(I40:I43)</f>
        <v>0</v>
      </c>
      <c r="J39" s="215">
        <f>SUM(J40:J43)</f>
        <v>0</v>
      </c>
      <c r="K39" s="216">
        <f>SUM(K40:K43)</f>
        <v>0</v>
      </c>
      <c r="L39" s="212"/>
    </row>
    <row r="40" spans="2:12" s="213" customFormat="1" ht="15" customHeight="1" outlineLevel="1">
      <c r="B40" s="207"/>
      <c r="C40" s="707"/>
      <c r="D40" s="208"/>
      <c r="E40" s="720" t="s">
        <v>260</v>
      </c>
      <c r="F40" s="721"/>
      <c r="G40" s="210"/>
      <c r="H40" s="210"/>
      <c r="I40" s="210"/>
      <c r="J40" s="210"/>
      <c r="K40" s="211"/>
      <c r="L40" s="212"/>
    </row>
    <row r="41" spans="2:12" s="213" customFormat="1" ht="15" customHeight="1" outlineLevel="1">
      <c r="B41" s="207"/>
      <c r="C41" s="707"/>
      <c r="E41" s="712" t="s">
        <v>261</v>
      </c>
      <c r="F41" s="713"/>
      <c r="G41" s="215"/>
      <c r="H41" s="215"/>
      <c r="I41" s="215"/>
      <c r="J41" s="215"/>
      <c r="K41" s="216"/>
      <c r="L41" s="212"/>
    </row>
    <row r="42" spans="2:12" s="213" customFormat="1" ht="15" customHeight="1" outlineLevel="1">
      <c r="B42" s="207"/>
      <c r="C42" s="707"/>
      <c r="E42" s="712" t="s">
        <v>262</v>
      </c>
      <c r="F42" s="713"/>
      <c r="G42" s="215"/>
      <c r="H42" s="215"/>
      <c r="I42" s="215"/>
      <c r="J42" s="215"/>
      <c r="K42" s="216"/>
      <c r="L42" s="212"/>
    </row>
    <row r="43" spans="2:12" s="213" customFormat="1" ht="15" customHeight="1" outlineLevel="1" thickBot="1">
      <c r="B43" s="207"/>
      <c r="C43" s="708"/>
      <c r="D43" s="227"/>
      <c r="E43" s="714" t="s">
        <v>263</v>
      </c>
      <c r="F43" s="715"/>
      <c r="G43" s="215"/>
      <c r="H43" s="215"/>
      <c r="I43" s="215"/>
      <c r="J43" s="215"/>
      <c r="K43" s="216"/>
      <c r="L43" s="212"/>
    </row>
    <row r="44" spans="2:12" ht="16.5" customHeight="1" thickBot="1">
      <c r="B44" s="176"/>
      <c r="C44" s="692" t="s">
        <v>264</v>
      </c>
      <c r="D44" s="693"/>
      <c r="E44" s="693"/>
      <c r="F44" s="693" t="s">
        <v>265</v>
      </c>
      <c r="G44" s="223">
        <f>G24-SUM(G27,G39)</f>
        <v>0</v>
      </c>
      <c r="H44" s="223">
        <f>H24-SUM(H27,H39)</f>
        <v>0</v>
      </c>
      <c r="I44" s="223">
        <f>I24-SUM(I27,I39)</f>
        <v>0</v>
      </c>
      <c r="J44" s="223">
        <f>J24-SUM(J27,J39)</f>
        <v>0</v>
      </c>
      <c r="K44" s="224">
        <f>K24-SUM(K27,K39)</f>
        <v>0</v>
      </c>
      <c r="L44" s="175"/>
    </row>
    <row r="45" spans="2:12" ht="7.5" customHeight="1">
      <c r="B45" s="176"/>
      <c r="C45" s="694"/>
      <c r="D45" s="695"/>
      <c r="E45" s="695"/>
      <c r="F45" s="695"/>
      <c r="G45" s="695"/>
      <c r="H45" s="695"/>
      <c r="I45" s="695"/>
      <c r="J45" s="695"/>
      <c r="K45" s="696"/>
      <c r="L45" s="175"/>
    </row>
    <row r="46" spans="2:12" s="186" customFormat="1" ht="15" customHeight="1">
      <c r="B46" s="203"/>
      <c r="C46" s="203"/>
      <c r="D46" s="686" t="s">
        <v>266</v>
      </c>
      <c r="E46" s="688"/>
      <c r="F46" s="687"/>
      <c r="G46" s="201">
        <f>SUM(G47,G48,G49)</f>
        <v>0</v>
      </c>
      <c r="H46" s="201">
        <f>SUM(H47,H48,H49)</f>
        <v>0</v>
      </c>
      <c r="I46" s="201">
        <f>SUM(I47,I48,I49)</f>
        <v>0</v>
      </c>
      <c r="J46" s="201">
        <f>SUM(J47,J48,J49)</f>
        <v>0</v>
      </c>
      <c r="K46" s="202">
        <f>SUM(K47,K48,K49)</f>
        <v>0</v>
      </c>
      <c r="L46" s="185"/>
    </row>
    <row r="47" spans="2:12" s="213" customFormat="1" ht="15" customHeight="1" outlineLevel="1">
      <c r="B47" s="207"/>
      <c r="C47" s="722"/>
      <c r="D47" s="208"/>
      <c r="E47" s="724" t="s">
        <v>267</v>
      </c>
      <c r="F47" s="725"/>
      <c r="G47" s="226"/>
      <c r="H47" s="210"/>
      <c r="I47" s="210"/>
      <c r="J47" s="210"/>
      <c r="K47" s="211"/>
      <c r="L47" s="212"/>
    </row>
    <row r="48" spans="2:12" s="213" customFormat="1" ht="15" customHeight="1" outlineLevel="1">
      <c r="B48" s="207"/>
      <c r="C48" s="722"/>
      <c r="D48" s="228"/>
      <c r="E48" s="712" t="s">
        <v>268</v>
      </c>
      <c r="F48" s="713"/>
      <c r="G48" s="215"/>
      <c r="H48" s="215"/>
      <c r="I48" s="215"/>
      <c r="J48" s="215"/>
      <c r="K48" s="216"/>
      <c r="L48" s="212"/>
    </row>
    <row r="49" spans="1:12" s="213" customFormat="1" ht="15" customHeight="1" outlineLevel="1">
      <c r="B49" s="207"/>
      <c r="C49" s="722"/>
      <c r="D49" s="228"/>
      <c r="E49" s="726" t="s">
        <v>124</v>
      </c>
      <c r="F49" s="727"/>
      <c r="G49" s="229"/>
      <c r="H49" s="229"/>
      <c r="I49" s="215"/>
      <c r="J49" s="215"/>
      <c r="K49" s="216"/>
      <c r="L49" s="212"/>
    </row>
    <row r="50" spans="1:12" s="186" customFormat="1" ht="15" customHeight="1">
      <c r="B50" s="203"/>
      <c r="C50" s="722"/>
      <c r="D50" s="686" t="s">
        <v>269</v>
      </c>
      <c r="E50" s="688"/>
      <c r="F50" s="687"/>
      <c r="G50" s="217">
        <f>SUM(G51:G52)</f>
        <v>0</v>
      </c>
      <c r="H50" s="217">
        <f>SUM(H51:H52)</f>
        <v>0</v>
      </c>
      <c r="I50" s="217">
        <f>SUM(I51:I52)</f>
        <v>0</v>
      </c>
      <c r="J50" s="217">
        <f>SUM(J51:J52)</f>
        <v>0</v>
      </c>
      <c r="K50" s="218">
        <f>SUM(K51:K52)</f>
        <v>0</v>
      </c>
      <c r="L50" s="185"/>
    </row>
    <row r="51" spans="1:12" s="213" customFormat="1" ht="13.5" customHeight="1" outlineLevel="1">
      <c r="B51" s="207"/>
      <c r="C51" s="722"/>
      <c r="D51" s="208"/>
      <c r="E51" s="720" t="s">
        <v>270</v>
      </c>
      <c r="F51" s="721"/>
      <c r="G51" s="210"/>
      <c r="H51" s="210"/>
      <c r="I51" s="210"/>
      <c r="J51" s="210"/>
      <c r="K51" s="211"/>
      <c r="L51" s="212"/>
    </row>
    <row r="52" spans="1:12" s="213" customFormat="1" ht="13.5" customHeight="1" outlineLevel="1">
      <c r="B52" s="207"/>
      <c r="C52" s="722"/>
      <c r="E52" s="712" t="s">
        <v>271</v>
      </c>
      <c r="F52" s="713"/>
      <c r="G52" s="215"/>
      <c r="H52" s="215"/>
      <c r="I52" s="215"/>
      <c r="J52" s="215"/>
      <c r="K52" s="216"/>
      <c r="L52" s="212"/>
    </row>
    <row r="53" spans="1:12" s="186" customFormat="1" ht="15" customHeight="1">
      <c r="A53" s="213"/>
      <c r="B53" s="203"/>
      <c r="C53" s="722"/>
      <c r="D53" s="686" t="s">
        <v>272</v>
      </c>
      <c r="E53" s="688"/>
      <c r="F53" s="687"/>
      <c r="G53" s="217">
        <f>SUM(G54:G55)</f>
        <v>0</v>
      </c>
      <c r="H53" s="217">
        <f>SUM(H54:H55)</f>
        <v>0</v>
      </c>
      <c r="I53" s="217">
        <f>SUM(I54:I55)</f>
        <v>0</v>
      </c>
      <c r="J53" s="217">
        <f>SUM(J54:J55)</f>
        <v>0</v>
      </c>
      <c r="K53" s="218">
        <f>SUM(K54:K55)</f>
        <v>0</v>
      </c>
      <c r="L53" s="185"/>
    </row>
    <row r="54" spans="1:12" s="213" customFormat="1" ht="27" customHeight="1" outlineLevel="1" thickBot="1">
      <c r="B54" s="207"/>
      <c r="C54" s="722"/>
      <c r="D54" s="208"/>
      <c r="E54" s="720" t="s">
        <v>273</v>
      </c>
      <c r="F54" s="721"/>
      <c r="G54" s="210"/>
      <c r="H54" s="210"/>
      <c r="I54" s="210"/>
      <c r="J54" s="210"/>
      <c r="K54" s="211"/>
      <c r="L54" s="212"/>
    </row>
    <row r="55" spans="1:12" s="213" customFormat="1" ht="13.5" hidden="1" customHeight="1" outlineLevel="1" thickBot="1">
      <c r="B55" s="207"/>
      <c r="C55" s="723"/>
      <c r="D55" s="227"/>
      <c r="E55" s="714" t="s">
        <v>124</v>
      </c>
      <c r="F55" s="715"/>
      <c r="G55" s="230"/>
      <c r="H55" s="230"/>
      <c r="I55" s="230"/>
      <c r="J55" s="230"/>
      <c r="K55" s="231"/>
      <c r="L55" s="212"/>
    </row>
    <row r="56" spans="1:12" ht="16.5" customHeight="1" thickBot="1">
      <c r="A56" s="213"/>
      <c r="B56" s="176"/>
      <c r="C56" s="728" t="s">
        <v>274</v>
      </c>
      <c r="D56" s="729"/>
      <c r="E56" s="729"/>
      <c r="F56" s="729"/>
      <c r="G56" s="232">
        <f>G44-SUM(G46,G50,G53)</f>
        <v>0</v>
      </c>
      <c r="H56" s="232">
        <f>H44-SUM(H46,H50,H53)</f>
        <v>0</v>
      </c>
      <c r="I56" s="232">
        <f>I44-SUM(I46,I50,I53)</f>
        <v>0</v>
      </c>
      <c r="J56" s="232">
        <f>J44-SUM(J46,J50,J53)</f>
        <v>0</v>
      </c>
      <c r="K56" s="233">
        <f>K44-SUM(K46,K50,K53)</f>
        <v>0</v>
      </c>
      <c r="L56" s="175"/>
    </row>
    <row r="57" spans="1:12" ht="7.5" customHeight="1">
      <c r="B57" s="176"/>
      <c r="C57" s="694"/>
      <c r="D57" s="695"/>
      <c r="E57" s="695"/>
      <c r="F57" s="695"/>
      <c r="G57" s="695"/>
      <c r="H57" s="695"/>
      <c r="I57" s="695"/>
      <c r="J57" s="695"/>
      <c r="K57" s="696"/>
      <c r="L57" s="175"/>
    </row>
    <row r="58" spans="1:12" s="186" customFormat="1" ht="15" customHeight="1">
      <c r="A58" s="171"/>
      <c r="B58" s="203"/>
      <c r="C58" s="722"/>
      <c r="D58" s="686" t="s">
        <v>275</v>
      </c>
      <c r="E58" s="688"/>
      <c r="F58" s="687"/>
      <c r="G58" s="219"/>
      <c r="H58" s="219"/>
      <c r="I58" s="219"/>
      <c r="J58" s="219"/>
      <c r="K58" s="220"/>
      <c r="L58" s="185"/>
    </row>
    <row r="59" spans="1:12" s="186" customFormat="1" ht="15" customHeight="1">
      <c r="B59" s="203"/>
      <c r="C59" s="722"/>
      <c r="D59" s="686" t="s">
        <v>276</v>
      </c>
      <c r="E59" s="688"/>
      <c r="F59" s="687"/>
      <c r="G59" s="219">
        <f>SUM(G61:G61)</f>
        <v>0</v>
      </c>
      <c r="H59" s="219">
        <f>SUM(H60:H61)</f>
        <v>0</v>
      </c>
      <c r="I59" s="219">
        <f>SUM(I60:I61)</f>
        <v>0</v>
      </c>
      <c r="J59" s="219">
        <f>SUM(J60:J61)</f>
        <v>0</v>
      </c>
      <c r="K59" s="220">
        <f>SUM(K61:K61)</f>
        <v>0</v>
      </c>
      <c r="L59" s="185"/>
    </row>
    <row r="60" spans="1:12" s="213" customFormat="1" ht="15" customHeight="1" outlineLevel="1">
      <c r="B60" s="207"/>
      <c r="C60" s="722"/>
      <c r="D60" s="208"/>
      <c r="E60" s="720" t="s">
        <v>277</v>
      </c>
      <c r="F60" s="721"/>
      <c r="G60" s="210"/>
      <c r="H60" s="210"/>
      <c r="I60" s="210"/>
      <c r="J60" s="210"/>
      <c r="K60" s="211"/>
      <c r="L60" s="212"/>
    </row>
    <row r="61" spans="1:12" s="213" customFormat="1" ht="15" customHeight="1" outlineLevel="1">
      <c r="B61" s="207"/>
      <c r="C61" s="722"/>
      <c r="E61" s="712" t="s">
        <v>278</v>
      </c>
      <c r="F61" s="713"/>
      <c r="G61" s="215"/>
      <c r="H61" s="215"/>
      <c r="I61" s="215"/>
      <c r="J61" s="215"/>
      <c r="K61" s="216"/>
      <c r="L61" s="212"/>
    </row>
    <row r="62" spans="1:12" s="186" customFormat="1" ht="15" customHeight="1">
      <c r="B62" s="203"/>
      <c r="C62" s="722"/>
      <c r="D62" s="686" t="s">
        <v>279</v>
      </c>
      <c r="E62" s="688"/>
      <c r="F62" s="687"/>
      <c r="G62" s="219">
        <f>SUM(G63:G64)</f>
        <v>0</v>
      </c>
      <c r="H62" s="219">
        <f>SUM(H63:H64)</f>
        <v>0</v>
      </c>
      <c r="I62" s="219">
        <f>SUM(I63:I64)</f>
        <v>0</v>
      </c>
      <c r="J62" s="219">
        <f>SUM(J63:J64)</f>
        <v>0</v>
      </c>
      <c r="K62" s="220">
        <f>SUM(K63:K64)</f>
        <v>0</v>
      </c>
      <c r="L62" s="185"/>
    </row>
    <row r="63" spans="1:12" s="213" customFormat="1" ht="15" customHeight="1" outlineLevel="1">
      <c r="B63" s="207"/>
      <c r="C63" s="722"/>
      <c r="D63" s="234"/>
      <c r="E63" s="724" t="s">
        <v>280</v>
      </c>
      <c r="F63" s="725"/>
      <c r="G63" s="210"/>
      <c r="H63" s="210"/>
      <c r="I63" s="210"/>
      <c r="J63" s="210"/>
      <c r="K63" s="211"/>
      <c r="L63" s="212"/>
    </row>
    <row r="64" spans="1:12" s="213" customFormat="1" ht="15" customHeight="1" outlineLevel="1">
      <c r="B64" s="207"/>
      <c r="C64" s="722"/>
      <c r="D64" s="228"/>
      <c r="E64" s="712" t="s">
        <v>281</v>
      </c>
      <c r="F64" s="713"/>
      <c r="G64" s="215"/>
      <c r="H64" s="215"/>
      <c r="I64" s="215"/>
      <c r="J64" s="215"/>
      <c r="K64" s="216"/>
      <c r="L64" s="212"/>
    </row>
    <row r="65" spans="1:12" s="186" customFormat="1" ht="15" customHeight="1" thickBot="1">
      <c r="B65" s="203"/>
      <c r="C65" s="723"/>
      <c r="D65" s="689" t="s">
        <v>282</v>
      </c>
      <c r="E65" s="690"/>
      <c r="F65" s="691"/>
      <c r="G65" s="221"/>
      <c r="H65" s="215"/>
      <c r="I65" s="215"/>
      <c r="J65" s="215"/>
      <c r="K65" s="222"/>
      <c r="L65" s="185"/>
    </row>
    <row r="66" spans="1:12" ht="16.5" customHeight="1" thickBot="1">
      <c r="A66" s="186"/>
      <c r="B66" s="176"/>
      <c r="C66" s="692" t="s">
        <v>283</v>
      </c>
      <c r="D66" s="693"/>
      <c r="E66" s="693"/>
      <c r="F66" s="693"/>
      <c r="G66" s="223">
        <f>G56-SUM(G58,G59,G62,G65)</f>
        <v>0</v>
      </c>
      <c r="H66" s="223">
        <f>H56-SUM(H58,H59,H62,H65)</f>
        <v>0</v>
      </c>
      <c r="I66" s="223">
        <f>I56-SUM(I58,I59,I62,I65)</f>
        <v>0</v>
      </c>
      <c r="J66" s="223">
        <f>J56-SUM(J58,J59,J62,J65)</f>
        <v>0</v>
      </c>
      <c r="K66" s="224">
        <f>K56-SUM(K58,K59,K62,K65)</f>
        <v>0</v>
      </c>
      <c r="L66" s="175"/>
    </row>
    <row r="67" spans="1:12" ht="7.5" customHeight="1">
      <c r="B67" s="176"/>
      <c r="C67" s="694"/>
      <c r="D67" s="695"/>
      <c r="E67" s="695"/>
      <c r="F67" s="695"/>
      <c r="G67" s="695"/>
      <c r="H67" s="695"/>
      <c r="I67" s="695"/>
      <c r="J67" s="695"/>
      <c r="K67" s="696"/>
      <c r="L67" s="175"/>
    </row>
    <row r="68" spans="1:12" s="186" customFormat="1" ht="15" customHeight="1">
      <c r="A68" s="171"/>
      <c r="B68" s="203"/>
      <c r="C68" s="722"/>
      <c r="D68" s="686" t="s">
        <v>284</v>
      </c>
      <c r="E68" s="688"/>
      <c r="F68" s="687"/>
      <c r="G68" s="235">
        <f>SUM(G69:G73)</f>
        <v>0</v>
      </c>
      <c r="H68" s="235">
        <f t="shared" ref="H68:K68" si="0">SUM(H69:H73)</f>
        <v>0</v>
      </c>
      <c r="I68" s="235">
        <f t="shared" si="0"/>
        <v>0</v>
      </c>
      <c r="J68" s="235">
        <f t="shared" si="0"/>
        <v>0</v>
      </c>
      <c r="K68" s="236">
        <f t="shared" si="0"/>
        <v>0</v>
      </c>
      <c r="L68" s="185"/>
    </row>
    <row r="69" spans="1:12" s="213" customFormat="1" ht="13.5" customHeight="1" outlineLevel="1">
      <c r="A69" s="186"/>
      <c r="B69" s="207"/>
      <c r="C69" s="722"/>
      <c r="D69" s="730"/>
      <c r="E69" s="720" t="s">
        <v>285</v>
      </c>
      <c r="F69" s="721"/>
      <c r="G69" s="237"/>
      <c r="H69" s="210"/>
      <c r="I69" s="210"/>
      <c r="J69" s="210"/>
      <c r="K69" s="211"/>
      <c r="L69" s="212"/>
    </row>
    <row r="70" spans="1:12" s="213" customFormat="1" ht="13.5" customHeight="1" outlineLevel="1">
      <c r="B70" s="207"/>
      <c r="C70" s="722"/>
      <c r="D70" s="731"/>
      <c r="E70" s="712" t="s">
        <v>286</v>
      </c>
      <c r="F70" s="713"/>
      <c r="G70" s="238"/>
      <c r="H70" s="215"/>
      <c r="I70" s="215"/>
      <c r="J70" s="215"/>
      <c r="K70" s="216"/>
      <c r="L70" s="212"/>
    </row>
    <row r="71" spans="1:12" s="213" customFormat="1" ht="13.5" customHeight="1" outlineLevel="1">
      <c r="B71" s="207"/>
      <c r="C71" s="722"/>
      <c r="D71" s="731"/>
      <c r="E71" s="712" t="s">
        <v>287</v>
      </c>
      <c r="F71" s="713"/>
      <c r="G71" s="238"/>
      <c r="H71" s="215"/>
      <c r="I71" s="215"/>
      <c r="J71" s="215"/>
      <c r="K71" s="216"/>
      <c r="L71" s="212"/>
    </row>
    <row r="72" spans="1:12" s="213" customFormat="1" ht="13.5" customHeight="1" outlineLevel="1">
      <c r="B72" s="207"/>
      <c r="C72" s="722"/>
      <c r="D72" s="731"/>
      <c r="E72" s="712" t="s">
        <v>288</v>
      </c>
      <c r="F72" s="713"/>
      <c r="G72" s="238"/>
      <c r="H72" s="215"/>
      <c r="I72" s="215"/>
      <c r="J72" s="215"/>
      <c r="K72" s="216"/>
      <c r="L72" s="212"/>
    </row>
    <row r="73" spans="1:12" s="213" customFormat="1" ht="27" customHeight="1" outlineLevel="1">
      <c r="B73" s="207"/>
      <c r="C73" s="722"/>
      <c r="E73" s="712" t="s">
        <v>289</v>
      </c>
      <c r="F73" s="713"/>
      <c r="G73" s="238"/>
      <c r="H73" s="215"/>
      <c r="I73" s="215"/>
      <c r="J73" s="215"/>
      <c r="K73" s="216"/>
      <c r="L73" s="212"/>
    </row>
    <row r="74" spans="1:12" s="186" customFormat="1" ht="15" customHeight="1">
      <c r="A74" s="213"/>
      <c r="B74" s="203"/>
      <c r="C74" s="722"/>
      <c r="D74" s="686" t="s">
        <v>290</v>
      </c>
      <c r="E74" s="688"/>
      <c r="F74" s="687"/>
      <c r="G74" s="217">
        <f>SUM(G75:G81)</f>
        <v>0</v>
      </c>
      <c r="H74" s="217">
        <f>SUM(H75:H81)</f>
        <v>0</v>
      </c>
      <c r="I74" s="217">
        <f>SUM(I75:I81)</f>
        <v>0</v>
      </c>
      <c r="J74" s="217">
        <f>SUM(J75:J81)</f>
        <v>0</v>
      </c>
      <c r="K74" s="218"/>
      <c r="L74" s="185"/>
    </row>
    <row r="75" spans="1:12" s="213" customFormat="1" ht="13.5" customHeight="1" outlineLevel="1">
      <c r="A75" s="186"/>
      <c r="B75" s="207"/>
      <c r="C75" s="722"/>
      <c r="D75" s="730"/>
      <c r="E75" s="724" t="s">
        <v>291</v>
      </c>
      <c r="F75" s="725"/>
      <c r="G75" s="210"/>
      <c r="H75" s="210"/>
      <c r="I75" s="210"/>
      <c r="J75" s="210"/>
      <c r="K75" s="211"/>
      <c r="L75" s="212"/>
    </row>
    <row r="76" spans="1:12" s="213" customFormat="1" ht="13.5" customHeight="1" outlineLevel="1">
      <c r="B76" s="207"/>
      <c r="C76" s="722"/>
      <c r="D76" s="731"/>
      <c r="E76" s="726" t="s">
        <v>292</v>
      </c>
      <c r="F76" s="727"/>
      <c r="G76" s="215"/>
      <c r="H76" s="215"/>
      <c r="I76" s="215"/>
      <c r="J76" s="215"/>
      <c r="K76" s="216"/>
      <c r="L76" s="212"/>
    </row>
    <row r="77" spans="1:12" s="213" customFormat="1" ht="13.5" customHeight="1" outlineLevel="1">
      <c r="B77" s="207"/>
      <c r="C77" s="722"/>
      <c r="D77" s="731"/>
      <c r="E77" s="726" t="s">
        <v>293</v>
      </c>
      <c r="F77" s="727"/>
      <c r="G77" s="215"/>
      <c r="H77" s="215"/>
      <c r="I77" s="215"/>
      <c r="J77" s="215"/>
      <c r="K77" s="216"/>
      <c r="L77" s="212"/>
    </row>
    <row r="78" spans="1:12" s="213" customFormat="1" ht="13.5" customHeight="1" outlineLevel="1">
      <c r="B78" s="207"/>
      <c r="C78" s="722"/>
      <c r="D78" s="731"/>
      <c r="E78" s="726" t="s">
        <v>294</v>
      </c>
      <c r="F78" s="727"/>
      <c r="G78" s="215"/>
      <c r="H78" s="215"/>
      <c r="I78" s="215"/>
      <c r="J78" s="215"/>
      <c r="K78" s="216"/>
      <c r="L78" s="212"/>
    </row>
    <row r="79" spans="1:12" s="213" customFormat="1" ht="13.5" customHeight="1" outlineLevel="1">
      <c r="B79" s="207"/>
      <c r="C79" s="722"/>
      <c r="D79" s="731"/>
      <c r="E79" s="726" t="s">
        <v>295</v>
      </c>
      <c r="F79" s="727"/>
      <c r="G79" s="215"/>
      <c r="H79" s="215"/>
      <c r="I79" s="215"/>
      <c r="J79" s="215"/>
      <c r="K79" s="216"/>
      <c r="L79" s="212"/>
    </row>
    <row r="80" spans="1:12" s="213" customFormat="1" ht="13.5" customHeight="1" outlineLevel="1">
      <c r="B80" s="207"/>
      <c r="C80" s="722"/>
      <c r="D80" s="731"/>
      <c r="E80" s="726" t="s">
        <v>296</v>
      </c>
      <c r="F80" s="727"/>
      <c r="G80" s="215"/>
      <c r="H80" s="215"/>
      <c r="I80" s="215"/>
      <c r="J80" s="215"/>
      <c r="K80" s="216"/>
      <c r="L80" s="212"/>
    </row>
    <row r="81" spans="1:12" s="213" customFormat="1" ht="13.5" customHeight="1" outlineLevel="1" thickBot="1">
      <c r="B81" s="207"/>
      <c r="C81" s="723"/>
      <c r="D81" s="732"/>
      <c r="E81" s="733" t="s">
        <v>124</v>
      </c>
      <c r="F81" s="734"/>
      <c r="G81" s="230"/>
      <c r="H81" s="230"/>
      <c r="I81" s="230"/>
      <c r="J81" s="230"/>
      <c r="K81" s="231"/>
      <c r="L81" s="212"/>
    </row>
    <row r="82" spans="1:12" ht="16.5" customHeight="1" thickBot="1">
      <c r="A82" s="213"/>
      <c r="B82" s="176"/>
      <c r="C82" s="728" t="s">
        <v>297</v>
      </c>
      <c r="D82" s="729"/>
      <c r="E82" s="729"/>
      <c r="F82" s="729"/>
      <c r="G82" s="232">
        <f>G66-G68+G74</f>
        <v>0</v>
      </c>
      <c r="H82" s="232">
        <f>H66-H68+H74</f>
        <v>0</v>
      </c>
      <c r="I82" s="232">
        <f>I66-I68+I74</f>
        <v>0</v>
      </c>
      <c r="J82" s="232">
        <f>J66-J68+J74</f>
        <v>0</v>
      </c>
      <c r="K82" s="233">
        <f>K66-K68+K74</f>
        <v>0</v>
      </c>
      <c r="L82" s="175"/>
    </row>
    <row r="83" spans="1:12" ht="7.5" customHeight="1">
      <c r="B83" s="176"/>
      <c r="C83" s="694"/>
      <c r="D83" s="695"/>
      <c r="E83" s="695"/>
      <c r="F83" s="695"/>
      <c r="G83" s="695"/>
      <c r="H83" s="695"/>
      <c r="I83" s="695"/>
      <c r="J83" s="695"/>
      <c r="K83" s="696"/>
      <c r="L83" s="175"/>
    </row>
    <row r="84" spans="1:12" s="186" customFormat="1" ht="15" customHeight="1" thickBot="1">
      <c r="A84" s="171"/>
      <c r="B84" s="203"/>
      <c r="C84" s="203"/>
      <c r="D84" s="740" t="s">
        <v>298</v>
      </c>
      <c r="E84" s="741"/>
      <c r="F84" s="742"/>
      <c r="G84" s="239"/>
      <c r="H84" s="219"/>
      <c r="I84" s="219"/>
      <c r="J84" s="219"/>
      <c r="K84" s="220"/>
      <c r="L84" s="240"/>
    </row>
    <row r="85" spans="1:12" ht="16.5" customHeight="1" thickBot="1">
      <c r="A85" s="186"/>
      <c r="B85" s="176"/>
      <c r="C85" s="692" t="s">
        <v>299</v>
      </c>
      <c r="D85" s="693"/>
      <c r="E85" s="693"/>
      <c r="F85" s="693"/>
      <c r="G85" s="223">
        <f>G82+G84</f>
        <v>0</v>
      </c>
      <c r="H85" s="223">
        <f>H82+H84</f>
        <v>0</v>
      </c>
      <c r="I85" s="223">
        <f>I82+I84</f>
        <v>0</v>
      </c>
      <c r="J85" s="223">
        <f>J82+J84</f>
        <v>0</v>
      </c>
      <c r="K85" s="224">
        <f>K82+K84</f>
        <v>0</v>
      </c>
      <c r="L85" s="175"/>
    </row>
    <row r="86" spans="1:12" ht="7.5" customHeight="1">
      <c r="B86" s="176"/>
      <c r="C86" s="743"/>
      <c r="D86" s="744"/>
      <c r="E86" s="744"/>
      <c r="F86" s="744"/>
      <c r="G86" s="744"/>
      <c r="H86" s="744"/>
      <c r="I86" s="744"/>
      <c r="J86" s="744"/>
      <c r="K86" s="745"/>
      <c r="L86" s="175"/>
    </row>
    <row r="87" spans="1:12" s="186" customFormat="1" ht="15" customHeight="1">
      <c r="B87" s="203"/>
      <c r="C87" s="203"/>
      <c r="D87" s="746" t="s">
        <v>300</v>
      </c>
      <c r="E87" s="746"/>
      <c r="F87" s="747"/>
      <c r="G87" s="201">
        <f>SUM(G88,G89)</f>
        <v>0</v>
      </c>
      <c r="H87" s="201">
        <f>SUM(H88,H89)</f>
        <v>0</v>
      </c>
      <c r="I87" s="201">
        <f>SUM(I88,I89)</f>
        <v>0</v>
      </c>
      <c r="J87" s="201">
        <f>SUM(J88,J89)</f>
        <v>0</v>
      </c>
      <c r="K87" s="202">
        <f>SUM(K88,K89)</f>
        <v>0</v>
      </c>
      <c r="L87" s="185"/>
    </row>
    <row r="88" spans="1:12" s="213" customFormat="1" ht="15" customHeight="1" outlineLevel="1">
      <c r="B88" s="207"/>
      <c r="C88" s="722"/>
      <c r="D88" s="208"/>
      <c r="E88" s="720" t="s">
        <v>301</v>
      </c>
      <c r="F88" s="721"/>
      <c r="G88" s="210"/>
      <c r="H88" s="210"/>
      <c r="I88" s="210"/>
      <c r="J88" s="210"/>
      <c r="K88" s="211"/>
      <c r="L88" s="212"/>
    </row>
    <row r="89" spans="1:12" s="213" customFormat="1" ht="15" customHeight="1" outlineLevel="1">
      <c r="B89" s="207"/>
      <c r="C89" s="722"/>
      <c r="E89" s="712" t="s">
        <v>302</v>
      </c>
      <c r="F89" s="713"/>
      <c r="G89" s="215"/>
      <c r="H89" s="215"/>
      <c r="I89" s="215"/>
      <c r="J89" s="215"/>
      <c r="K89" s="216"/>
      <c r="L89" s="212"/>
    </row>
    <row r="90" spans="1:12" s="186" customFormat="1" ht="15" customHeight="1">
      <c r="B90" s="203"/>
      <c r="C90" s="722"/>
      <c r="D90" s="686" t="s">
        <v>303</v>
      </c>
      <c r="E90" s="688"/>
      <c r="F90" s="687"/>
      <c r="G90" s="241" t="str">
        <f>IFERROR(G88/G85,"-")</f>
        <v>-</v>
      </c>
      <c r="H90" s="241" t="str">
        <f>IFERROR(H88/H85,"-")</f>
        <v>-</v>
      </c>
      <c r="I90" s="241" t="str">
        <f>IFERROR(I88/I85,"-")</f>
        <v>-</v>
      </c>
      <c r="J90" s="241" t="str">
        <f>IFERROR(J88/J85,"-")</f>
        <v>-</v>
      </c>
      <c r="K90" s="242" t="str">
        <f>IFERROR(K88/K85,"-")</f>
        <v>-</v>
      </c>
      <c r="L90" s="185"/>
    </row>
    <row r="91" spans="1:12" s="248" customFormat="1" ht="12.75">
      <c r="A91" s="243"/>
      <c r="B91" s="244"/>
      <c r="C91" s="735"/>
      <c r="D91" s="736" t="s">
        <v>304</v>
      </c>
      <c r="E91" s="736"/>
      <c r="F91" s="737"/>
      <c r="G91" s="245"/>
      <c r="H91" s="245"/>
      <c r="I91" s="245"/>
      <c r="J91" s="245"/>
      <c r="K91" s="246"/>
      <c r="L91" s="247"/>
    </row>
    <row r="92" spans="1:12" s="249" customFormat="1" ht="12" thickBot="1">
      <c r="B92" s="250"/>
      <c r="C92" s="735"/>
      <c r="D92" s="738" t="s">
        <v>305</v>
      </c>
      <c r="E92" s="738"/>
      <c r="F92" s="739"/>
      <c r="G92" s="251"/>
      <c r="H92" s="252">
        <f>IF((H91-G91)/30&lt;0,"No Data",(H91-G91)/30)</f>
        <v>0</v>
      </c>
      <c r="I92" s="252">
        <f>IF((I91-H91)/30&lt;0,"No Data",(I91-H91)/30)</f>
        <v>0</v>
      </c>
      <c r="J92" s="252">
        <f>IF((J91-I91)/30&lt;0,"No Data",(J91-I91)/30)</f>
        <v>0</v>
      </c>
      <c r="K92" s="253">
        <f>IF((K91-J91)/30&lt;0,"No Data",(K91-J91)/30)</f>
        <v>0</v>
      </c>
      <c r="L92" s="254"/>
    </row>
    <row r="93" spans="1:12" ht="16.5" customHeight="1" thickBot="1">
      <c r="A93" s="249"/>
      <c r="B93" s="176"/>
      <c r="C93" s="757" t="s">
        <v>9</v>
      </c>
      <c r="D93" s="758"/>
      <c r="E93" s="758"/>
      <c r="F93" s="758"/>
      <c r="G93" s="255">
        <f>G85-SUM(G88:G89)</f>
        <v>0</v>
      </c>
      <c r="H93" s="255">
        <f>H85-SUM(H88:H89)</f>
        <v>0</v>
      </c>
      <c r="I93" s="255">
        <f>I85-SUM(I88:I89)</f>
        <v>0</v>
      </c>
      <c r="J93" s="255">
        <f>J85-SUM(J88:J89)</f>
        <v>0</v>
      </c>
      <c r="K93" s="256">
        <f>K85-SUM(K88:K89)</f>
        <v>0</v>
      </c>
      <c r="L93" s="175"/>
    </row>
    <row r="94" spans="1:12" ht="7.5" customHeight="1">
      <c r="B94" s="176"/>
      <c r="C94" s="694"/>
      <c r="D94" s="695"/>
      <c r="E94" s="695"/>
      <c r="F94" s="695"/>
      <c r="G94" s="695"/>
      <c r="H94" s="695"/>
      <c r="I94" s="695"/>
      <c r="J94" s="695"/>
      <c r="K94" s="696"/>
      <c r="L94" s="175"/>
    </row>
    <row r="95" spans="1:12" ht="14.25" customHeight="1" thickBot="1">
      <c r="B95" s="176"/>
      <c r="C95" s="176"/>
      <c r="D95" s="686" t="s">
        <v>306</v>
      </c>
      <c r="E95" s="688"/>
      <c r="F95" s="687"/>
      <c r="G95" s="217"/>
      <c r="H95" s="217"/>
      <c r="I95" s="217"/>
      <c r="J95" s="217"/>
      <c r="K95" s="218"/>
      <c r="L95" s="175"/>
    </row>
    <row r="96" spans="1:12" ht="16.5" customHeight="1" thickBot="1">
      <c r="A96" s="249"/>
      <c r="B96" s="176"/>
      <c r="C96" s="757" t="s">
        <v>307</v>
      </c>
      <c r="D96" s="758"/>
      <c r="E96" s="758"/>
      <c r="F96" s="758"/>
      <c r="G96" s="255">
        <f>G93+G95</f>
        <v>0</v>
      </c>
      <c r="H96" s="255">
        <f>H93+H95</f>
        <v>0</v>
      </c>
      <c r="I96" s="255">
        <f>I93+I95</f>
        <v>0</v>
      </c>
      <c r="J96" s="255">
        <f>J93+J95</f>
        <v>0</v>
      </c>
      <c r="K96" s="256">
        <f>K93+K95</f>
        <v>0</v>
      </c>
      <c r="L96" s="175"/>
    </row>
    <row r="97" spans="1:12" ht="15" customHeight="1">
      <c r="B97" s="176"/>
      <c r="C97" s="176"/>
      <c r="D97" s="686" t="s">
        <v>308</v>
      </c>
      <c r="E97" s="688"/>
      <c r="F97" s="687"/>
      <c r="G97" s="217">
        <f>G98+G99</f>
        <v>0</v>
      </c>
      <c r="H97" s="217">
        <f>H98+H99</f>
        <v>0</v>
      </c>
      <c r="I97" s="217">
        <f>I98+I99</f>
        <v>0</v>
      </c>
      <c r="J97" s="217">
        <f>J98+J99</f>
        <v>0</v>
      </c>
      <c r="K97" s="218">
        <f>K98+K99</f>
        <v>0</v>
      </c>
      <c r="L97" s="175"/>
    </row>
    <row r="98" spans="1:12" s="213" customFormat="1" ht="15" customHeight="1" outlineLevel="1">
      <c r="B98" s="207"/>
      <c r="C98" s="207"/>
      <c r="D98" s="208"/>
      <c r="E98" s="724" t="s">
        <v>309</v>
      </c>
      <c r="F98" s="725"/>
      <c r="G98" s="210"/>
      <c r="H98" s="210"/>
      <c r="I98" s="210"/>
      <c r="J98" s="210"/>
      <c r="K98" s="211"/>
      <c r="L98" s="212"/>
    </row>
    <row r="99" spans="1:12" s="213" customFormat="1" ht="15" customHeight="1" outlineLevel="1">
      <c r="B99" s="207"/>
      <c r="C99" s="207"/>
      <c r="E99" s="726" t="s">
        <v>310</v>
      </c>
      <c r="F99" s="727"/>
      <c r="G99" s="215"/>
      <c r="H99" s="215"/>
      <c r="I99" s="215"/>
      <c r="J99" s="215"/>
      <c r="K99" s="216"/>
      <c r="L99" s="212"/>
    </row>
    <row r="100" spans="1:12" s="186" customFormat="1" ht="15" customHeight="1">
      <c r="A100" s="171"/>
      <c r="B100" s="203"/>
      <c r="C100" s="748" t="s">
        <v>311</v>
      </c>
      <c r="D100" s="749"/>
      <c r="E100" s="749"/>
      <c r="F100" s="750"/>
      <c r="G100" s="257">
        <f>G93-G97</f>
        <v>0</v>
      </c>
      <c r="H100" s="257">
        <f>H93-H97</f>
        <v>0</v>
      </c>
      <c r="I100" s="257">
        <f>I93-I97</f>
        <v>0</v>
      </c>
      <c r="J100" s="257">
        <f>J93-J97</f>
        <v>0</v>
      </c>
      <c r="K100" s="258">
        <f>K93-K97</f>
        <v>0</v>
      </c>
      <c r="L100" s="185"/>
    </row>
    <row r="101" spans="1:12" s="186" customFormat="1" ht="15" customHeight="1">
      <c r="B101" s="203"/>
      <c r="C101" s="748" t="s">
        <v>312</v>
      </c>
      <c r="D101" s="749"/>
      <c r="E101" s="749"/>
      <c r="F101" s="750"/>
      <c r="G101" s="257">
        <f>G93+G58+G59+G64+G50</f>
        <v>0</v>
      </c>
      <c r="H101" s="257">
        <f>H93+H58+H59+H64+H50</f>
        <v>0</v>
      </c>
      <c r="I101" s="257">
        <f>I93+I58+I59+I64+I50</f>
        <v>0</v>
      </c>
      <c r="J101" s="257">
        <f>J93+J58+J59+J64+J50</f>
        <v>0</v>
      </c>
      <c r="K101" s="258">
        <f>K93+K58+K59+K64+K50</f>
        <v>0</v>
      </c>
      <c r="L101" s="185"/>
    </row>
    <row r="102" spans="1:12" ht="13.5" customHeight="1" thickBot="1">
      <c r="A102" s="186"/>
      <c r="B102" s="176"/>
      <c r="C102" s="259"/>
      <c r="D102" s="260"/>
      <c r="E102" s="260"/>
      <c r="F102" s="261"/>
      <c r="G102" s="262"/>
      <c r="H102" s="263"/>
      <c r="I102" s="263"/>
      <c r="J102" s="263"/>
      <c r="K102" s="264"/>
      <c r="L102" s="175"/>
    </row>
    <row r="103" spans="1:12" ht="20.25" thickBot="1">
      <c r="B103" s="176"/>
      <c r="C103" s="751" t="s">
        <v>313</v>
      </c>
      <c r="D103" s="752"/>
      <c r="E103" s="752"/>
      <c r="F103" s="752"/>
      <c r="G103" s="752"/>
      <c r="H103" s="752"/>
      <c r="I103" s="752"/>
      <c r="J103" s="752"/>
      <c r="K103" s="753"/>
      <c r="L103" s="175"/>
    </row>
    <row r="104" spans="1:12" ht="16.5" customHeight="1" thickBot="1">
      <c r="B104" s="176"/>
      <c r="C104" s="754" t="s">
        <v>163</v>
      </c>
      <c r="D104" s="755"/>
      <c r="E104" s="755"/>
      <c r="F104" s="756" t="s">
        <v>313</v>
      </c>
      <c r="G104" s="265" t="str">
        <f>G6</f>
        <v>-</v>
      </c>
      <c r="H104" s="265" t="str">
        <f>H6</f>
        <v>-</v>
      </c>
      <c r="I104" s="265" t="str">
        <f>I6</f>
        <v>-</v>
      </c>
      <c r="J104" s="265">
        <f>J6</f>
        <v>0</v>
      </c>
      <c r="K104" s="266">
        <f>K6</f>
        <v>366</v>
      </c>
      <c r="L104" s="175"/>
    </row>
    <row r="105" spans="1:12" ht="15" thickBot="1">
      <c r="B105" s="176"/>
      <c r="C105" s="743"/>
      <c r="D105" s="744"/>
      <c r="E105" s="744"/>
      <c r="F105" s="744"/>
      <c r="G105" s="744"/>
      <c r="H105" s="744"/>
      <c r="I105" s="744"/>
      <c r="J105" s="744"/>
      <c r="K105" s="745"/>
      <c r="L105" s="175"/>
    </row>
    <row r="106" spans="1:12" ht="18.75" thickBot="1">
      <c r="B106" s="176"/>
      <c r="C106" s="763" t="s">
        <v>314</v>
      </c>
      <c r="D106" s="764"/>
      <c r="E106" s="764"/>
      <c r="F106" s="764"/>
      <c r="G106" s="764"/>
      <c r="H106" s="764"/>
      <c r="I106" s="764"/>
      <c r="J106" s="764"/>
      <c r="K106" s="765"/>
      <c r="L106" s="175"/>
    </row>
    <row r="107" spans="1:12" ht="16.5" customHeight="1">
      <c r="B107" s="176"/>
      <c r="C107" s="705" t="s">
        <v>315</v>
      </c>
      <c r="D107" s="706"/>
      <c r="E107" s="706"/>
      <c r="F107" s="706"/>
      <c r="G107" s="284"/>
      <c r="H107" s="285"/>
      <c r="I107" s="285"/>
      <c r="J107" s="285"/>
      <c r="K107" s="286"/>
      <c r="L107" s="175"/>
    </row>
    <row r="108" spans="1:12" ht="16.5" customHeight="1">
      <c r="B108" s="176"/>
      <c r="C108" s="270"/>
      <c r="D108" s="766" t="s">
        <v>316</v>
      </c>
      <c r="E108" s="766"/>
      <c r="F108" s="767"/>
      <c r="G108" s="404">
        <f>SUM(G109:G113)</f>
        <v>0</v>
      </c>
      <c r="H108" s="404">
        <f>SUM(H109:H113)</f>
        <v>0</v>
      </c>
      <c r="I108" s="404">
        <f>SUM(I109:I113)</f>
        <v>0</v>
      </c>
      <c r="J108" s="404">
        <f>SUM(J109:J113)</f>
        <v>0</v>
      </c>
      <c r="K108" s="218">
        <f>SUM(K109:K113)</f>
        <v>0</v>
      </c>
      <c r="L108" s="175"/>
    </row>
    <row r="109" spans="1:12" s="213" customFormat="1" ht="15" customHeight="1" outlineLevel="1">
      <c r="B109" s="207"/>
      <c r="C109" s="722"/>
      <c r="D109" s="208"/>
      <c r="E109" s="720" t="s">
        <v>317</v>
      </c>
      <c r="F109" s="721"/>
      <c r="G109" s="210"/>
      <c r="H109" s="210"/>
      <c r="I109" s="271"/>
      <c r="J109" s="271"/>
      <c r="K109" s="405"/>
      <c r="L109" s="212"/>
    </row>
    <row r="110" spans="1:12" s="213" customFormat="1" ht="15" customHeight="1" outlineLevel="1">
      <c r="B110" s="207"/>
      <c r="C110" s="722"/>
      <c r="D110" s="399"/>
      <c r="E110" s="759" t="s">
        <v>318</v>
      </c>
      <c r="F110" s="727"/>
      <c r="G110" s="400"/>
      <c r="H110" s="400"/>
      <c r="I110" s="400"/>
      <c r="J110" s="400"/>
      <c r="K110" s="216"/>
      <c r="L110" s="212"/>
    </row>
    <row r="111" spans="1:12" s="213" customFormat="1" ht="15" customHeight="1" outlineLevel="1">
      <c r="B111" s="207"/>
      <c r="C111" s="722"/>
      <c r="D111" s="399"/>
      <c r="E111" s="759" t="s">
        <v>319</v>
      </c>
      <c r="F111" s="727"/>
      <c r="G111" s="400"/>
      <c r="H111" s="400"/>
      <c r="I111" s="400"/>
      <c r="J111" s="400"/>
      <c r="K111" s="216"/>
      <c r="L111" s="212"/>
    </row>
    <row r="112" spans="1:12" s="213" customFormat="1" ht="15" customHeight="1" outlineLevel="1">
      <c r="B112" s="207"/>
      <c r="C112" s="722"/>
      <c r="D112" s="399"/>
      <c r="E112" s="759" t="s">
        <v>320</v>
      </c>
      <c r="F112" s="727"/>
      <c r="G112" s="400"/>
      <c r="H112" s="400"/>
      <c r="I112" s="400"/>
      <c r="J112" s="400"/>
      <c r="K112" s="216"/>
      <c r="L112" s="212"/>
    </row>
    <row r="113" spans="1:12" s="213" customFormat="1" ht="15" customHeight="1" outlineLevel="1">
      <c r="B113" s="207"/>
      <c r="C113" s="722"/>
      <c r="D113" s="399"/>
      <c r="E113" s="759" t="s">
        <v>321</v>
      </c>
      <c r="F113" s="727"/>
      <c r="G113" s="400"/>
      <c r="H113" s="400"/>
      <c r="I113" s="400"/>
      <c r="J113" s="400"/>
      <c r="K113" s="216"/>
      <c r="L113" s="212"/>
    </row>
    <row r="114" spans="1:12" s="186" customFormat="1" ht="15" customHeight="1">
      <c r="B114" s="203"/>
      <c r="C114" s="722"/>
      <c r="D114" s="768" t="s">
        <v>322</v>
      </c>
      <c r="E114" s="769"/>
      <c r="F114" s="687"/>
      <c r="G114" s="404">
        <f>SUM(G115:G120)</f>
        <v>0</v>
      </c>
      <c r="H114" s="404">
        <f t="shared" ref="H114:K114" si="1">SUM(H115:H120)</f>
        <v>0</v>
      </c>
      <c r="I114" s="404">
        <f t="shared" si="1"/>
        <v>0</v>
      </c>
      <c r="J114" s="404">
        <f t="shared" si="1"/>
        <v>0</v>
      </c>
      <c r="K114" s="218">
        <f t="shared" si="1"/>
        <v>0</v>
      </c>
      <c r="L114" s="185"/>
    </row>
    <row r="115" spans="1:12" s="213" customFormat="1" ht="15" customHeight="1" outlineLevel="1">
      <c r="B115" s="207"/>
      <c r="C115" s="722"/>
      <c r="D115" s="208"/>
      <c r="E115" s="724" t="s">
        <v>323</v>
      </c>
      <c r="F115" s="725"/>
      <c r="G115" s="237"/>
      <c r="H115" s="237"/>
      <c r="I115" s="237"/>
      <c r="J115" s="237"/>
      <c r="K115" s="405"/>
      <c r="L115" s="212"/>
    </row>
    <row r="116" spans="1:12" s="213" customFormat="1" ht="15" customHeight="1" outlineLevel="1">
      <c r="B116" s="207"/>
      <c r="C116" s="722"/>
      <c r="D116" s="399"/>
      <c r="E116" s="759" t="s">
        <v>324</v>
      </c>
      <c r="F116" s="727"/>
      <c r="G116" s="400"/>
      <c r="H116" s="400"/>
      <c r="I116" s="400"/>
      <c r="J116" s="400"/>
      <c r="K116" s="216"/>
      <c r="L116" s="212"/>
    </row>
    <row r="117" spans="1:12" s="213" customFormat="1" ht="15" customHeight="1" outlineLevel="1">
      <c r="B117" s="207"/>
      <c r="C117" s="722"/>
      <c r="D117" s="399"/>
      <c r="E117" s="760" t="s">
        <v>13</v>
      </c>
      <c r="F117" s="713"/>
      <c r="G117" s="406"/>
      <c r="H117" s="400"/>
      <c r="I117" s="400"/>
      <c r="J117" s="400"/>
      <c r="K117" s="216"/>
      <c r="L117" s="212"/>
    </row>
    <row r="118" spans="1:12" s="213" customFormat="1" ht="15" customHeight="1" outlineLevel="1">
      <c r="B118" s="207"/>
      <c r="C118" s="722"/>
      <c r="D118" s="399"/>
      <c r="E118" s="760" t="s">
        <v>325</v>
      </c>
      <c r="F118" s="713"/>
      <c r="G118" s="400"/>
      <c r="H118" s="400"/>
      <c r="I118" s="400"/>
      <c r="J118" s="400"/>
      <c r="K118" s="216"/>
      <c r="L118" s="212"/>
    </row>
    <row r="119" spans="1:12" s="213" customFormat="1" ht="15" customHeight="1" outlineLevel="1" thickBot="1">
      <c r="B119" s="207"/>
      <c r="C119" s="722"/>
      <c r="D119" s="399"/>
      <c r="E119" s="760" t="s">
        <v>326</v>
      </c>
      <c r="F119" s="713"/>
      <c r="G119" s="406"/>
      <c r="H119" s="401"/>
      <c r="I119" s="401"/>
      <c r="J119" s="401"/>
      <c r="K119" s="216"/>
      <c r="L119" s="212"/>
    </row>
    <row r="120" spans="1:12" s="213" customFormat="1" ht="15" customHeight="1" outlineLevel="1" thickBot="1">
      <c r="B120" s="207"/>
      <c r="C120" s="402"/>
      <c r="D120" s="403"/>
      <c r="E120" s="761" t="s">
        <v>440</v>
      </c>
      <c r="F120" s="762"/>
      <c r="G120" s="272"/>
      <c r="H120" s="272"/>
      <c r="I120" s="272"/>
      <c r="J120" s="272"/>
      <c r="K120" s="407"/>
      <c r="L120" s="212"/>
    </row>
    <row r="121" spans="1:12" ht="16.5" customHeight="1" thickBot="1">
      <c r="A121" s="186"/>
      <c r="B121" s="176"/>
      <c r="C121" s="692" t="s">
        <v>327</v>
      </c>
      <c r="D121" s="693"/>
      <c r="E121" s="693"/>
      <c r="F121" s="693"/>
      <c r="G121" s="223">
        <f>SUM(G108,G114)</f>
        <v>0</v>
      </c>
      <c r="H121" s="223">
        <f>SUM(H108,H114)</f>
        <v>0</v>
      </c>
      <c r="I121" s="223">
        <f>SUM(I108,I114)</f>
        <v>0</v>
      </c>
      <c r="J121" s="223">
        <f>SUM(J108,J114)</f>
        <v>0</v>
      </c>
      <c r="K121" s="224">
        <f>SUM(K108,K114)</f>
        <v>0</v>
      </c>
      <c r="L121" s="175"/>
    </row>
    <row r="122" spans="1:12" s="186" customFormat="1" ht="7.5" customHeight="1" thickBot="1">
      <c r="A122" s="171"/>
      <c r="B122" s="203"/>
      <c r="C122" s="722"/>
      <c r="D122" s="770"/>
      <c r="E122" s="770"/>
      <c r="F122" s="770"/>
      <c r="G122" s="770"/>
      <c r="H122" s="770"/>
      <c r="I122" s="770"/>
      <c r="J122" s="770"/>
      <c r="K122" s="771"/>
      <c r="L122" s="185"/>
    </row>
    <row r="123" spans="1:12" ht="16.5" customHeight="1" thickBot="1">
      <c r="A123" s="273"/>
      <c r="B123" s="176"/>
      <c r="C123" s="692" t="s">
        <v>328</v>
      </c>
      <c r="D123" s="693"/>
      <c r="E123" s="693"/>
      <c r="F123" s="693" t="s">
        <v>329</v>
      </c>
      <c r="G123" s="223">
        <f>G121-G117+G131+G151-G162-G182-G205</f>
        <v>0</v>
      </c>
      <c r="H123" s="223">
        <f>H121-H117+H131+H151-H162-H182-H205</f>
        <v>0</v>
      </c>
      <c r="I123" s="223">
        <f>I121-I117+I131+I151-I162-I182-I205</f>
        <v>0</v>
      </c>
      <c r="J123" s="223">
        <f>J121-J117+J131+J151-J162-J182-J205</f>
        <v>0</v>
      </c>
      <c r="K123" s="224">
        <f>K121-K117+K131+K151-K162-K182-K205</f>
        <v>0</v>
      </c>
      <c r="L123" s="175"/>
    </row>
    <row r="124" spans="1:12" ht="7.5" customHeight="1">
      <c r="B124" s="176"/>
      <c r="C124" s="694"/>
      <c r="D124" s="695"/>
      <c r="E124" s="695"/>
      <c r="F124" s="695"/>
      <c r="G124" s="695"/>
      <c r="H124" s="695"/>
      <c r="I124" s="695"/>
      <c r="J124" s="695"/>
      <c r="K124" s="696"/>
      <c r="L124" s="175"/>
    </row>
    <row r="125" spans="1:12" ht="16.5" customHeight="1">
      <c r="B125" s="176"/>
      <c r="C125" s="772" t="s">
        <v>330</v>
      </c>
      <c r="D125" s="773"/>
      <c r="E125" s="773"/>
      <c r="F125" s="773"/>
      <c r="G125" s="267"/>
      <c r="H125" s="268"/>
      <c r="I125" s="268"/>
      <c r="J125" s="268"/>
      <c r="K125" s="269"/>
      <c r="L125" s="175"/>
    </row>
    <row r="126" spans="1:12" ht="16.5" customHeight="1">
      <c r="B126" s="176"/>
      <c r="C126" s="772" t="s">
        <v>331</v>
      </c>
      <c r="D126" s="773"/>
      <c r="E126" s="773"/>
      <c r="F126" s="773"/>
      <c r="G126" s="267"/>
      <c r="H126" s="268"/>
      <c r="I126" s="268"/>
      <c r="J126" s="268"/>
      <c r="K126" s="269"/>
      <c r="L126" s="175"/>
    </row>
    <row r="127" spans="1:12" s="186" customFormat="1" ht="15" customHeight="1">
      <c r="A127" s="171"/>
      <c r="B127" s="203"/>
      <c r="C127" s="274"/>
      <c r="D127" s="686" t="s">
        <v>332</v>
      </c>
      <c r="E127" s="688"/>
      <c r="F127" s="687"/>
      <c r="G127" s="217">
        <f>SUM(G128:G134)</f>
        <v>0</v>
      </c>
      <c r="H127" s="217">
        <f>SUM(H128:H134)</f>
        <v>0</v>
      </c>
      <c r="I127" s="217">
        <f>SUM(I128:I134)</f>
        <v>0</v>
      </c>
      <c r="J127" s="217">
        <f>SUM(J128:J134)</f>
        <v>0</v>
      </c>
      <c r="K127" s="218">
        <f>SUM(K128:K134)</f>
        <v>0</v>
      </c>
      <c r="L127" s="185"/>
    </row>
    <row r="128" spans="1:12" s="213" customFormat="1" ht="13.5" customHeight="1" outlineLevel="1">
      <c r="A128" s="186"/>
      <c r="B128" s="207"/>
      <c r="C128" s="274"/>
      <c r="D128" s="208"/>
      <c r="E128" s="720" t="s">
        <v>333</v>
      </c>
      <c r="F128" s="721"/>
      <c r="G128" s="237"/>
      <c r="H128" s="210"/>
      <c r="I128" s="210"/>
      <c r="J128" s="210"/>
      <c r="K128" s="211"/>
      <c r="L128" s="212"/>
    </row>
    <row r="129" spans="1:12" s="213" customFormat="1" ht="13.5" customHeight="1" outlineLevel="1">
      <c r="B129" s="207"/>
      <c r="C129" s="274"/>
      <c r="E129" s="712" t="s">
        <v>334</v>
      </c>
      <c r="F129" s="713"/>
      <c r="G129" s="215"/>
      <c r="H129" s="215"/>
      <c r="I129" s="215"/>
      <c r="J129" s="215"/>
      <c r="K129" s="216"/>
      <c r="L129" s="212"/>
    </row>
    <row r="130" spans="1:12" s="213" customFormat="1" ht="13.5" customHeight="1" outlineLevel="1">
      <c r="B130" s="207"/>
      <c r="C130" s="274"/>
      <c r="E130" s="712" t="s">
        <v>335</v>
      </c>
      <c r="F130" s="713"/>
      <c r="G130" s="215"/>
      <c r="H130" s="215"/>
      <c r="I130" s="215"/>
      <c r="J130" s="215"/>
      <c r="K130" s="216"/>
      <c r="L130" s="212"/>
    </row>
    <row r="131" spans="1:12" s="186" customFormat="1" ht="15" customHeight="1" outlineLevel="1">
      <c r="B131" s="275"/>
      <c r="C131" s="203"/>
      <c r="E131" s="712" t="s">
        <v>336</v>
      </c>
      <c r="F131" s="713"/>
      <c r="G131" s="215"/>
      <c r="H131" s="215"/>
      <c r="I131" s="215"/>
      <c r="J131" s="215"/>
      <c r="K131" s="216"/>
      <c r="L131" s="185"/>
    </row>
    <row r="132" spans="1:12" s="213" customFormat="1" ht="13.5" customHeight="1" outlineLevel="1">
      <c r="B132" s="207"/>
      <c r="C132" s="274"/>
      <c r="E132" s="712" t="s">
        <v>337</v>
      </c>
      <c r="F132" s="713"/>
      <c r="G132" s="215"/>
      <c r="H132" s="215"/>
      <c r="I132" s="215"/>
      <c r="J132" s="215"/>
      <c r="K132" s="216"/>
      <c r="L132" s="212"/>
    </row>
    <row r="133" spans="1:12" s="213" customFormat="1" ht="13.5" customHeight="1" outlineLevel="1">
      <c r="B133" s="207"/>
      <c r="C133" s="274"/>
      <c r="E133" s="712" t="s">
        <v>338</v>
      </c>
      <c r="F133" s="713"/>
      <c r="G133" s="215"/>
      <c r="H133" s="215"/>
      <c r="I133" s="215"/>
      <c r="J133" s="215"/>
      <c r="K133" s="216"/>
      <c r="L133" s="212"/>
    </row>
    <row r="134" spans="1:12" s="186" customFormat="1" ht="15" customHeight="1" outlineLevel="1">
      <c r="B134" s="203"/>
      <c r="C134" s="274"/>
      <c r="E134" s="712" t="s">
        <v>339</v>
      </c>
      <c r="F134" s="713"/>
      <c r="G134" s="215"/>
      <c r="H134" s="215"/>
      <c r="I134" s="215"/>
      <c r="J134" s="215"/>
      <c r="K134" s="216"/>
      <c r="L134" s="185"/>
    </row>
    <row r="135" spans="1:12" s="186" customFormat="1" ht="15" customHeight="1">
      <c r="A135" s="213"/>
      <c r="B135" s="203"/>
      <c r="C135" s="274"/>
      <c r="D135" s="686" t="s">
        <v>340</v>
      </c>
      <c r="E135" s="688"/>
      <c r="F135" s="687"/>
      <c r="G135" s="215"/>
      <c r="H135" s="219"/>
      <c r="I135" s="219"/>
      <c r="J135" s="219"/>
      <c r="K135" s="220"/>
      <c r="L135" s="185"/>
    </row>
    <row r="136" spans="1:12" s="186" customFormat="1" ht="15" customHeight="1">
      <c r="B136" s="203"/>
      <c r="C136" s="274"/>
      <c r="D136" s="686" t="s">
        <v>341</v>
      </c>
      <c r="E136" s="688"/>
      <c r="F136" s="687"/>
      <c r="G136" s="217">
        <f>SUM(G137:G138)</f>
        <v>0</v>
      </c>
      <c r="H136" s="217">
        <f>SUM(H137:H138)</f>
        <v>0</v>
      </c>
      <c r="I136" s="217">
        <f>SUM(I137:I138)</f>
        <v>0</v>
      </c>
      <c r="J136" s="217">
        <f>SUM(J137:J138)</f>
        <v>0</v>
      </c>
      <c r="K136" s="218">
        <f>SUM(K137:K138)</f>
        <v>0</v>
      </c>
      <c r="L136" s="185"/>
    </row>
    <row r="137" spans="1:12" s="186" customFormat="1" ht="15" customHeight="1" outlineLevel="1">
      <c r="B137" s="203"/>
      <c r="C137" s="274"/>
      <c r="D137" s="208"/>
      <c r="E137" s="720" t="s">
        <v>342</v>
      </c>
      <c r="F137" s="721"/>
      <c r="G137" s="237"/>
      <c r="H137" s="210"/>
      <c r="I137" s="210"/>
      <c r="J137" s="210"/>
      <c r="K137" s="211"/>
      <c r="L137" s="185"/>
    </row>
    <row r="138" spans="1:12" s="186" customFormat="1" ht="15" customHeight="1" outlineLevel="1">
      <c r="B138" s="203"/>
      <c r="C138" s="274"/>
      <c r="D138" s="276"/>
      <c r="E138" s="712" t="s">
        <v>124</v>
      </c>
      <c r="F138" s="713"/>
      <c r="G138" s="215"/>
      <c r="H138" s="219"/>
      <c r="I138" s="219"/>
      <c r="J138" s="219"/>
      <c r="K138" s="220"/>
      <c r="L138" s="185"/>
    </row>
    <row r="139" spans="1:12" s="186" customFormat="1" ht="15" customHeight="1">
      <c r="B139" s="203"/>
      <c r="C139" s="274"/>
      <c r="D139" s="686" t="s">
        <v>343</v>
      </c>
      <c r="E139" s="688"/>
      <c r="F139" s="687"/>
      <c r="G139" s="219">
        <f>SUM(G140:G141)</f>
        <v>0</v>
      </c>
      <c r="H139" s="219">
        <f t="shared" ref="H139:K139" si="2">SUM(H140:H141)</f>
        <v>0</v>
      </c>
      <c r="I139" s="219">
        <f t="shared" si="2"/>
        <v>0</v>
      </c>
      <c r="J139" s="219">
        <f t="shared" si="2"/>
        <v>0</v>
      </c>
      <c r="K139" s="220">
        <f t="shared" si="2"/>
        <v>0</v>
      </c>
      <c r="L139" s="185"/>
    </row>
    <row r="140" spans="1:12" s="186" customFormat="1" ht="15" customHeight="1" outlineLevel="1">
      <c r="B140" s="203"/>
      <c r="C140" s="274"/>
      <c r="D140" s="208"/>
      <c r="E140" s="720" t="s">
        <v>344</v>
      </c>
      <c r="F140" s="721"/>
      <c r="G140" s="237"/>
      <c r="H140" s="210"/>
      <c r="I140" s="210"/>
      <c r="J140" s="210"/>
      <c r="K140" s="211"/>
      <c r="L140" s="185"/>
    </row>
    <row r="141" spans="1:12" s="213" customFormat="1" ht="13.5" customHeight="1" outlineLevel="1">
      <c r="B141" s="207"/>
      <c r="C141" s="274"/>
      <c r="E141" s="712" t="s">
        <v>124</v>
      </c>
      <c r="F141" s="713"/>
      <c r="G141" s="215"/>
      <c r="H141" s="215"/>
      <c r="I141" s="215"/>
      <c r="J141" s="215"/>
      <c r="K141" s="216"/>
      <c r="L141" s="212"/>
    </row>
    <row r="142" spans="1:12" s="186" customFormat="1" ht="15" customHeight="1" thickBot="1">
      <c r="B142" s="203"/>
      <c r="C142" s="277"/>
      <c r="D142" s="689" t="s">
        <v>345</v>
      </c>
      <c r="E142" s="690"/>
      <c r="F142" s="691"/>
      <c r="G142" s="278"/>
      <c r="H142" s="221"/>
      <c r="I142" s="221"/>
      <c r="J142" s="221"/>
      <c r="K142" s="222"/>
      <c r="L142" s="185"/>
    </row>
    <row r="143" spans="1:12" ht="16.5" customHeight="1" thickBot="1">
      <c r="A143" s="186"/>
      <c r="B143" s="176"/>
      <c r="C143" s="728" t="s">
        <v>346</v>
      </c>
      <c r="D143" s="729"/>
      <c r="E143" s="729"/>
      <c r="F143" s="729"/>
      <c r="G143" s="232">
        <f>G127+G135+G136+G139+G142</f>
        <v>0</v>
      </c>
      <c r="H143" s="232">
        <f>H127+H135+H136+H139+H142</f>
        <v>0</v>
      </c>
      <c r="I143" s="232">
        <f>I127+I135+I136+I139+I142</f>
        <v>0</v>
      </c>
      <c r="J143" s="232">
        <f>SUM(J135,J136,J139,J142,J127)</f>
        <v>0</v>
      </c>
      <c r="K143" s="233">
        <f>SUM(K135:K142,K127)</f>
        <v>0</v>
      </c>
      <c r="L143" s="175"/>
    </row>
    <row r="144" spans="1:12" ht="7.5" customHeight="1">
      <c r="B144" s="176"/>
      <c r="C144" s="694"/>
      <c r="D144" s="695"/>
      <c r="E144" s="695"/>
      <c r="F144" s="695"/>
      <c r="G144" s="695"/>
      <c r="H144" s="695"/>
      <c r="I144" s="695"/>
      <c r="J144" s="695"/>
      <c r="K144" s="696"/>
      <c r="L144" s="175"/>
    </row>
    <row r="145" spans="1:12" ht="16.5" customHeight="1">
      <c r="B145" s="176"/>
      <c r="C145" s="772" t="s">
        <v>347</v>
      </c>
      <c r="D145" s="773"/>
      <c r="E145" s="773"/>
      <c r="F145" s="773"/>
      <c r="G145" s="267"/>
      <c r="H145" s="268"/>
      <c r="I145" s="268"/>
      <c r="J145" s="268"/>
      <c r="K145" s="269"/>
      <c r="L145" s="175"/>
    </row>
    <row r="146" spans="1:12" s="186" customFormat="1" ht="15" customHeight="1">
      <c r="A146" s="171"/>
      <c r="B146" s="203"/>
      <c r="C146" s="772"/>
      <c r="D146" s="686" t="s">
        <v>348</v>
      </c>
      <c r="E146" s="688"/>
      <c r="F146" s="687"/>
      <c r="G146" s="217">
        <f>SUM(G147:G153)</f>
        <v>0</v>
      </c>
      <c r="H146" s="217">
        <f>SUM(H147:H153)</f>
        <v>0</v>
      </c>
      <c r="I146" s="217">
        <f>SUM(I147:I153)</f>
        <v>0</v>
      </c>
      <c r="J146" s="217">
        <f>SUM(J147:J153)</f>
        <v>0</v>
      </c>
      <c r="K146" s="218">
        <f>SUM(K147:K153)</f>
        <v>0</v>
      </c>
      <c r="L146" s="185"/>
    </row>
    <row r="147" spans="1:12" s="213" customFormat="1" ht="13.5" customHeight="1" outlineLevel="1">
      <c r="B147" s="207"/>
      <c r="C147" s="772"/>
      <c r="D147" s="208"/>
      <c r="E147" s="720" t="s">
        <v>349</v>
      </c>
      <c r="F147" s="721"/>
      <c r="G147" s="237"/>
      <c r="H147" s="210"/>
      <c r="I147" s="210"/>
      <c r="J147" s="210"/>
      <c r="K147" s="211"/>
      <c r="L147" s="212"/>
    </row>
    <row r="148" spans="1:12" s="213" customFormat="1" ht="15" customHeight="1" outlineLevel="1">
      <c r="B148" s="279"/>
      <c r="C148" s="772"/>
      <c r="E148" s="712" t="s">
        <v>350</v>
      </c>
      <c r="F148" s="713"/>
      <c r="G148" s="238"/>
      <c r="H148" s="238"/>
      <c r="I148" s="238"/>
      <c r="J148" s="238"/>
      <c r="K148" s="280"/>
      <c r="L148" s="212"/>
    </row>
    <row r="149" spans="1:12" s="213" customFormat="1" ht="15" customHeight="1" outlineLevel="1">
      <c r="B149" s="279"/>
      <c r="C149" s="772"/>
      <c r="E149" s="712" t="s">
        <v>351</v>
      </c>
      <c r="F149" s="713"/>
      <c r="G149" s="238"/>
      <c r="H149" s="238"/>
      <c r="I149" s="238"/>
      <c r="J149" s="238"/>
      <c r="K149" s="280"/>
      <c r="L149" s="212"/>
    </row>
    <row r="150" spans="1:12" s="213" customFormat="1" ht="15" customHeight="1" outlineLevel="1">
      <c r="B150" s="279"/>
      <c r="C150" s="772"/>
      <c r="E150" s="712" t="s">
        <v>335</v>
      </c>
      <c r="F150" s="713"/>
      <c r="G150" s="238"/>
      <c r="H150" s="238"/>
      <c r="I150" s="238"/>
      <c r="J150" s="238"/>
      <c r="K150" s="280"/>
      <c r="L150" s="212"/>
    </row>
    <row r="151" spans="1:12" s="213" customFormat="1" ht="13.5" customHeight="1" outlineLevel="1">
      <c r="B151" s="207"/>
      <c r="C151" s="772"/>
      <c r="E151" s="726" t="s">
        <v>336</v>
      </c>
      <c r="F151" s="727"/>
      <c r="G151" s="238"/>
      <c r="H151" s="215"/>
      <c r="I151" s="215"/>
      <c r="J151" s="215"/>
      <c r="K151" s="216"/>
      <c r="L151" s="212"/>
    </row>
    <row r="152" spans="1:12" s="213" customFormat="1" ht="13.5" customHeight="1" outlineLevel="1">
      <c r="B152" s="207"/>
      <c r="C152" s="772"/>
      <c r="E152" s="712" t="s">
        <v>337</v>
      </c>
      <c r="F152" s="713"/>
      <c r="G152" s="238"/>
      <c r="H152" s="215"/>
      <c r="I152" s="215"/>
      <c r="J152" s="215"/>
      <c r="K152" s="216"/>
      <c r="L152" s="212"/>
    </row>
    <row r="153" spans="1:12" s="213" customFormat="1" ht="13.5" customHeight="1" outlineLevel="1">
      <c r="B153" s="207"/>
      <c r="C153" s="772"/>
      <c r="E153" s="712" t="s">
        <v>124</v>
      </c>
      <c r="F153" s="713"/>
      <c r="G153" s="238"/>
      <c r="H153" s="238"/>
      <c r="I153" s="215"/>
      <c r="J153" s="215"/>
      <c r="K153" s="216"/>
      <c r="L153" s="212"/>
    </row>
    <row r="154" spans="1:12" s="186" customFormat="1" ht="15" customHeight="1">
      <c r="A154" s="213"/>
      <c r="B154" s="203"/>
      <c r="C154" s="772"/>
      <c r="D154" s="686" t="s">
        <v>352</v>
      </c>
      <c r="E154" s="688"/>
      <c r="F154" s="687"/>
      <c r="G154" s="217">
        <f>SUM(G155:G158)</f>
        <v>0</v>
      </c>
      <c r="H154" s="217">
        <f>SUM(H155:H158)</f>
        <v>0</v>
      </c>
      <c r="I154" s="217">
        <f>SUM(I155:I158)</f>
        <v>0</v>
      </c>
      <c r="J154" s="217">
        <f>SUM(J155:J158)</f>
        <v>0</v>
      </c>
      <c r="K154" s="218">
        <f>SUM(K155:K158)</f>
        <v>0</v>
      </c>
      <c r="L154" s="185"/>
    </row>
    <row r="155" spans="1:12" s="213" customFormat="1" ht="15" customHeight="1" outlineLevel="1">
      <c r="B155" s="207"/>
      <c r="C155" s="772"/>
      <c r="D155" s="234"/>
      <c r="E155" s="720" t="s">
        <v>353</v>
      </c>
      <c r="F155" s="721"/>
      <c r="G155" s="237"/>
      <c r="H155" s="210"/>
      <c r="I155" s="210"/>
      <c r="J155" s="210"/>
      <c r="K155" s="211"/>
      <c r="L155" s="212"/>
    </row>
    <row r="156" spans="1:12" s="213" customFormat="1" ht="15" customHeight="1" outlineLevel="1">
      <c r="B156" s="207"/>
      <c r="C156" s="772"/>
      <c r="E156" s="731" t="s">
        <v>354</v>
      </c>
      <c r="F156" s="777"/>
      <c r="G156" s="215"/>
      <c r="H156" s="215"/>
      <c r="I156" s="215"/>
      <c r="J156" s="215"/>
      <c r="K156" s="216"/>
      <c r="L156" s="212"/>
    </row>
    <row r="157" spans="1:12" s="213" customFormat="1" ht="15" customHeight="1" outlineLevel="1">
      <c r="B157" s="207"/>
      <c r="C157" s="772"/>
      <c r="E157" s="778" t="s">
        <v>344</v>
      </c>
      <c r="F157" s="779"/>
      <c r="G157" s="215"/>
      <c r="H157" s="215"/>
      <c r="I157" s="215"/>
      <c r="J157" s="215"/>
      <c r="K157" s="216"/>
      <c r="L157" s="212"/>
    </row>
    <row r="158" spans="1:12" s="213" customFormat="1" ht="15" customHeight="1" outlineLevel="1">
      <c r="B158" s="207"/>
      <c r="C158" s="772"/>
      <c r="E158" s="778" t="s">
        <v>124</v>
      </c>
      <c r="F158" s="779"/>
      <c r="G158" s="215"/>
      <c r="H158" s="215"/>
      <c r="I158" s="238"/>
      <c r="J158" s="238"/>
      <c r="K158" s="216"/>
      <c r="L158" s="212"/>
    </row>
    <row r="159" spans="1:12" s="186" customFormat="1" ht="15" customHeight="1">
      <c r="B159" s="203"/>
      <c r="C159" s="772"/>
      <c r="D159" s="686" t="s">
        <v>355</v>
      </c>
      <c r="E159" s="688"/>
      <c r="F159" s="687"/>
      <c r="G159" s="219"/>
      <c r="H159" s="219"/>
      <c r="I159" s="217"/>
      <c r="J159" s="217"/>
      <c r="K159" s="220"/>
      <c r="L159" s="185"/>
    </row>
    <row r="160" spans="1:12" s="186" customFormat="1" ht="15" customHeight="1">
      <c r="B160" s="203"/>
      <c r="C160" s="772"/>
      <c r="D160" s="686" t="s">
        <v>356</v>
      </c>
      <c r="E160" s="688"/>
      <c r="F160" s="687"/>
      <c r="G160" s="217">
        <f>SUM(G161:G163)</f>
        <v>0</v>
      </c>
      <c r="H160" s="217">
        <f>SUM(H161:H163)</f>
        <v>0</v>
      </c>
      <c r="I160" s="217">
        <f>SUM(I161:I163)</f>
        <v>0</v>
      </c>
      <c r="J160" s="217">
        <f>SUM(J161:J163)</f>
        <v>0</v>
      </c>
      <c r="K160" s="218">
        <f>SUM(K161:K163)</f>
        <v>0</v>
      </c>
      <c r="L160" s="185"/>
    </row>
    <row r="161" spans="1:13" s="213" customFormat="1" ht="15" customHeight="1" outlineLevel="1">
      <c r="B161" s="207"/>
      <c r="C161" s="772"/>
      <c r="D161" s="234"/>
      <c r="E161" s="720" t="s">
        <v>357</v>
      </c>
      <c r="F161" s="721"/>
      <c r="G161" s="237"/>
      <c r="H161" s="210"/>
      <c r="I161" s="210"/>
      <c r="J161" s="210"/>
      <c r="K161" s="211"/>
      <c r="L161" s="212"/>
    </row>
    <row r="162" spans="1:13" s="213" customFormat="1" ht="15" customHeight="1" outlineLevel="1">
      <c r="B162" s="207"/>
      <c r="C162" s="772"/>
      <c r="D162" s="228"/>
      <c r="E162" s="712" t="s">
        <v>358</v>
      </c>
      <c r="F162" s="713"/>
      <c r="G162" s="238"/>
      <c r="H162" s="215"/>
      <c r="I162" s="215"/>
      <c r="J162" s="215"/>
      <c r="K162" s="216"/>
      <c r="L162" s="212"/>
    </row>
    <row r="163" spans="1:13" s="213" customFormat="1" ht="15" customHeight="1" outlineLevel="1" thickBot="1">
      <c r="B163" s="207"/>
      <c r="C163" s="774"/>
      <c r="D163" s="281"/>
      <c r="E163" s="733" t="s">
        <v>124</v>
      </c>
      <c r="F163" s="734"/>
      <c r="G163" s="272"/>
      <c r="H163" s="230"/>
      <c r="I163" s="230"/>
      <c r="J163" s="230"/>
      <c r="K163" s="231"/>
      <c r="L163" s="212"/>
    </row>
    <row r="164" spans="1:13" ht="16.5" customHeight="1" thickBot="1">
      <c r="A164" s="186"/>
      <c r="B164" s="176"/>
      <c r="C164" s="692" t="s">
        <v>359</v>
      </c>
      <c r="D164" s="693"/>
      <c r="E164" s="693"/>
      <c r="F164" s="693" t="s">
        <v>360</v>
      </c>
      <c r="G164" s="223">
        <f>G146+G154+G159+G160</f>
        <v>0</v>
      </c>
      <c r="H164" s="223">
        <f>H146+H154+H159+H160</f>
        <v>0</v>
      </c>
      <c r="I164" s="223">
        <f>I146+I154+I159+I160</f>
        <v>0</v>
      </c>
      <c r="J164" s="223">
        <f>SUM(J146,J154,J159,J160)</f>
        <v>0</v>
      </c>
      <c r="K164" s="224">
        <f>SUM(K146,K154,K159,K160)</f>
        <v>0</v>
      </c>
      <c r="L164" s="175"/>
    </row>
    <row r="165" spans="1:13" ht="16.5" customHeight="1" thickBot="1">
      <c r="A165" s="186"/>
      <c r="B165" s="176"/>
      <c r="C165" s="775" t="s">
        <v>360</v>
      </c>
      <c r="D165" s="776"/>
      <c r="E165" s="776"/>
      <c r="F165" s="776"/>
      <c r="G165" s="282">
        <f>G121+G143+G164</f>
        <v>0</v>
      </c>
      <c r="H165" s="282">
        <f>H121+H143+H164</f>
        <v>0</v>
      </c>
      <c r="I165" s="282">
        <f>I121+I143+I164</f>
        <v>0</v>
      </c>
      <c r="J165" s="282">
        <f>J121+J143+J164</f>
        <v>0</v>
      </c>
      <c r="K165" s="283">
        <f>K121+K143+K164</f>
        <v>0</v>
      </c>
      <c r="L165" s="175"/>
    </row>
    <row r="166" spans="1:13" ht="16.5" customHeight="1" thickBot="1">
      <c r="B166" s="176"/>
      <c r="C166" s="694"/>
      <c r="D166" s="695"/>
      <c r="E166" s="695"/>
      <c r="F166" s="695"/>
      <c r="G166" s="695"/>
      <c r="H166" s="695"/>
      <c r="I166" s="695"/>
      <c r="J166" s="695"/>
      <c r="K166" s="696"/>
      <c r="L166" s="175"/>
    </row>
    <row r="167" spans="1:13" ht="18.75" thickBot="1">
      <c r="B167" s="176"/>
      <c r="C167" s="780" t="s">
        <v>361</v>
      </c>
      <c r="D167" s="781"/>
      <c r="E167" s="781"/>
      <c r="F167" s="781" t="s">
        <v>361</v>
      </c>
      <c r="G167" s="781"/>
      <c r="H167" s="781"/>
      <c r="I167" s="781"/>
      <c r="J167" s="781"/>
      <c r="K167" s="782"/>
      <c r="L167" s="175"/>
      <c r="M167" s="215"/>
    </row>
    <row r="168" spans="1:13" ht="16.5" customHeight="1">
      <c r="B168" s="176"/>
      <c r="C168" s="705" t="s">
        <v>362</v>
      </c>
      <c r="D168" s="706"/>
      <c r="E168" s="706"/>
      <c r="F168" s="706"/>
      <c r="G168" s="284"/>
      <c r="H168" s="285"/>
      <c r="I168" s="285"/>
      <c r="J168" s="285"/>
      <c r="K168" s="286"/>
      <c r="L168" s="175"/>
    </row>
    <row r="169" spans="1:13" s="186" customFormat="1" ht="15" customHeight="1">
      <c r="A169" s="171"/>
      <c r="B169" s="203"/>
      <c r="C169" s="772"/>
      <c r="D169" s="686" t="s">
        <v>363</v>
      </c>
      <c r="E169" s="688"/>
      <c r="F169" s="687"/>
      <c r="G169" s="217">
        <f>G170-G174+G175-G176+G177+G178</f>
        <v>0</v>
      </c>
      <c r="H169" s="217">
        <f>H170-H174+H175-H176+H177+H178</f>
        <v>0</v>
      </c>
      <c r="I169" s="217">
        <f>I170-I174+I175-I176+I177+I178</f>
        <v>0</v>
      </c>
      <c r="J169" s="217">
        <f>J170-J174+J175-J176+J177+J178</f>
        <v>0</v>
      </c>
      <c r="K169" s="218">
        <f>K170-K174+K175-K176+K177+K178</f>
        <v>0</v>
      </c>
      <c r="L169" s="185"/>
    </row>
    <row r="170" spans="1:13" s="186" customFormat="1" ht="12.75" outlineLevel="1">
      <c r="B170" s="203"/>
      <c r="C170" s="772"/>
      <c r="D170" s="204"/>
      <c r="E170" s="783" t="s">
        <v>364</v>
      </c>
      <c r="F170" s="784"/>
      <c r="G170" s="205">
        <f>SUM(G171:G173)</f>
        <v>0</v>
      </c>
      <c r="H170" s="205">
        <f>SUM(H171:H173)</f>
        <v>0</v>
      </c>
      <c r="I170" s="205">
        <f>SUM(I171:I173)</f>
        <v>0</v>
      </c>
      <c r="J170" s="205">
        <f>SUM(J171:J173)</f>
        <v>0</v>
      </c>
      <c r="K170" s="206">
        <f>SUM(K171:K173)</f>
        <v>0</v>
      </c>
      <c r="L170" s="185"/>
    </row>
    <row r="171" spans="1:13" s="213" customFormat="1" ht="13.5" customHeight="1" outlineLevel="1">
      <c r="B171" s="207"/>
      <c r="C171" s="772"/>
      <c r="E171" s="234"/>
      <c r="F171" s="209" t="s">
        <v>365</v>
      </c>
      <c r="G171" s="237"/>
      <c r="H171" s="210"/>
      <c r="I171" s="271"/>
      <c r="J171" s="271"/>
      <c r="K171" s="211"/>
      <c r="L171" s="212"/>
    </row>
    <row r="172" spans="1:13" s="213" customFormat="1" ht="13.5" customHeight="1" outlineLevel="1">
      <c r="B172" s="207"/>
      <c r="C172" s="772"/>
      <c r="E172" s="228"/>
      <c r="F172" s="214" t="s">
        <v>366</v>
      </c>
      <c r="G172" s="215"/>
      <c r="H172" s="215"/>
      <c r="I172" s="215"/>
      <c r="J172" s="215"/>
      <c r="K172" s="216"/>
      <c r="L172" s="212"/>
    </row>
    <row r="173" spans="1:13" s="213" customFormat="1" ht="13.5" customHeight="1" outlineLevel="1">
      <c r="B173" s="207"/>
      <c r="C173" s="772"/>
      <c r="E173" s="228"/>
      <c r="F173" s="214" t="s">
        <v>263</v>
      </c>
      <c r="G173" s="215"/>
      <c r="H173" s="215"/>
      <c r="I173" s="287"/>
      <c r="J173" s="287"/>
      <c r="K173" s="216"/>
      <c r="L173" s="212"/>
    </row>
    <row r="174" spans="1:13" s="213" customFormat="1" ht="15" customHeight="1" outlineLevel="1">
      <c r="B174" s="207"/>
      <c r="C174" s="772"/>
      <c r="E174" s="712" t="s">
        <v>367</v>
      </c>
      <c r="F174" s="713"/>
      <c r="G174" s="238"/>
      <c r="H174" s="215"/>
      <c r="I174" s="215"/>
      <c r="J174" s="215"/>
      <c r="K174" s="216"/>
      <c r="L174" s="212"/>
    </row>
    <row r="175" spans="1:13" s="213" customFormat="1" ht="13.5" customHeight="1" outlineLevel="1">
      <c r="B175" s="207"/>
      <c r="C175" s="772"/>
      <c r="E175" s="712" t="s">
        <v>368</v>
      </c>
      <c r="F175" s="713"/>
      <c r="G175" s="215"/>
      <c r="H175" s="215"/>
      <c r="I175" s="215"/>
      <c r="J175" s="215"/>
      <c r="K175" s="216"/>
      <c r="L175" s="212"/>
    </row>
    <row r="176" spans="1:13" s="213" customFormat="1" ht="13.5" customHeight="1" outlineLevel="1">
      <c r="B176" s="207"/>
      <c r="C176" s="772"/>
      <c r="E176" s="712" t="s">
        <v>367</v>
      </c>
      <c r="F176" s="713"/>
      <c r="G176" s="215"/>
      <c r="H176" s="215"/>
      <c r="I176" s="215"/>
      <c r="J176" s="215"/>
      <c r="K176" s="216"/>
      <c r="L176" s="212"/>
    </row>
    <row r="177" spans="1:12" s="213" customFormat="1" ht="13.5" customHeight="1" outlineLevel="1">
      <c r="B177" s="207"/>
      <c r="C177" s="772"/>
      <c r="E177" s="712" t="s">
        <v>369</v>
      </c>
      <c r="F177" s="713"/>
      <c r="G177" s="238"/>
      <c r="H177" s="215"/>
      <c r="I177" s="215"/>
      <c r="J177" s="215"/>
      <c r="K177" s="216"/>
      <c r="L177" s="212"/>
    </row>
    <row r="178" spans="1:12" s="213" customFormat="1" ht="13.5" customHeight="1" outlineLevel="1">
      <c r="B178" s="207"/>
      <c r="C178" s="772"/>
      <c r="E178" s="712" t="s">
        <v>370</v>
      </c>
      <c r="F178" s="713"/>
      <c r="G178" s="238"/>
      <c r="H178" s="215"/>
      <c r="I178" s="215"/>
      <c r="J178" s="215"/>
      <c r="K178" s="216"/>
      <c r="L178" s="212"/>
    </row>
    <row r="179" spans="1:12" s="186" customFormat="1" ht="15" customHeight="1">
      <c r="A179" s="213"/>
      <c r="B179" s="203"/>
      <c r="C179" s="772"/>
      <c r="D179" s="686" t="s">
        <v>371</v>
      </c>
      <c r="E179" s="688"/>
      <c r="F179" s="687"/>
      <c r="G179" s="217">
        <f>SUM(G180:G183)</f>
        <v>0</v>
      </c>
      <c r="H179" s="217">
        <f>SUM(H180:H183)</f>
        <v>0</v>
      </c>
      <c r="I179" s="217">
        <f>SUM(I180:I183)</f>
        <v>0</v>
      </c>
      <c r="J179" s="217">
        <f>SUM(J180:J183)</f>
        <v>0</v>
      </c>
      <c r="K179" s="218">
        <f>SUM(K180:K183)</f>
        <v>0</v>
      </c>
      <c r="L179" s="185"/>
    </row>
    <row r="180" spans="1:12" s="213" customFormat="1" ht="13.5" customHeight="1" outlineLevel="1">
      <c r="B180" s="207"/>
      <c r="C180" s="772"/>
      <c r="D180" s="208"/>
      <c r="E180" s="791" t="s">
        <v>372</v>
      </c>
      <c r="F180" s="792"/>
      <c r="G180" s="210"/>
      <c r="H180" s="210"/>
      <c r="I180" s="210"/>
      <c r="J180" s="210"/>
      <c r="K180" s="211"/>
      <c r="L180" s="212"/>
    </row>
    <row r="181" spans="1:12" s="213" customFormat="1" ht="13.5" customHeight="1" outlineLevel="1">
      <c r="B181" s="207"/>
      <c r="C181" s="772"/>
      <c r="E181" s="793" t="s">
        <v>373</v>
      </c>
      <c r="F181" s="794"/>
      <c r="G181" s="215"/>
      <c r="H181" s="215"/>
      <c r="I181" s="215"/>
      <c r="J181" s="215"/>
      <c r="K181" s="216"/>
      <c r="L181" s="212"/>
    </row>
    <row r="182" spans="1:12" s="213" customFormat="1" ht="13.5" customHeight="1" outlineLevel="1">
      <c r="B182" s="207"/>
      <c r="C182" s="772"/>
      <c r="E182" s="793" t="s">
        <v>374</v>
      </c>
      <c r="F182" s="794"/>
      <c r="G182" s="215"/>
      <c r="H182" s="215"/>
      <c r="I182" s="215"/>
      <c r="J182" s="215"/>
      <c r="K182" s="216"/>
      <c r="L182" s="212"/>
    </row>
    <row r="183" spans="1:12" s="213" customFormat="1" ht="13.5" customHeight="1" outlineLevel="1">
      <c r="B183" s="207"/>
      <c r="C183" s="772"/>
      <c r="E183" s="793" t="s">
        <v>375</v>
      </c>
      <c r="F183" s="794"/>
      <c r="G183" s="215">
        <f>SUM(G184:G185)</f>
        <v>0</v>
      </c>
      <c r="H183" s="215">
        <f t="shared" ref="H183:K183" si="3">SUM(H184:H185)</f>
        <v>0</v>
      </c>
      <c r="I183" s="215">
        <f t="shared" si="3"/>
        <v>0</v>
      </c>
      <c r="J183" s="215">
        <f t="shared" si="3"/>
        <v>0</v>
      </c>
      <c r="K183" s="216">
        <f t="shared" si="3"/>
        <v>0</v>
      </c>
      <c r="L183" s="212"/>
    </row>
    <row r="184" spans="1:12" s="213" customFormat="1" ht="13.5" customHeight="1" outlineLevel="1">
      <c r="B184" s="207"/>
      <c r="C184" s="772"/>
      <c r="E184" s="305"/>
      <c r="F184" s="209" t="s">
        <v>365</v>
      </c>
      <c r="G184" s="288"/>
      <c r="H184" s="288"/>
      <c r="I184" s="288"/>
      <c r="J184" s="288"/>
      <c r="K184" s="289"/>
      <c r="L184" s="212"/>
    </row>
    <row r="185" spans="1:12" s="213" customFormat="1" ht="13.5" customHeight="1" outlineLevel="1">
      <c r="B185" s="207"/>
      <c r="C185" s="772"/>
      <c r="E185" s="307"/>
      <c r="F185" s="308" t="s">
        <v>263</v>
      </c>
      <c r="G185" s="215"/>
      <c r="H185" s="215"/>
      <c r="I185" s="215"/>
      <c r="J185" s="215"/>
      <c r="K185" s="216"/>
      <c r="L185" s="212"/>
    </row>
    <row r="186" spans="1:12" s="186" customFormat="1" ht="15" customHeight="1">
      <c r="A186" s="213"/>
      <c r="B186" s="203"/>
      <c r="C186" s="772"/>
      <c r="D186" s="686" t="s">
        <v>376</v>
      </c>
      <c r="E186" s="688"/>
      <c r="F186" s="687"/>
      <c r="G186" s="217">
        <f>SUM(G187,G191)</f>
        <v>0</v>
      </c>
      <c r="H186" s="217">
        <f>SUM(H187,H191)</f>
        <v>0</v>
      </c>
      <c r="I186" s="217">
        <f>SUM(I187,I191)</f>
        <v>0</v>
      </c>
      <c r="J186" s="217">
        <f>SUM(J187,J191)</f>
        <v>0</v>
      </c>
      <c r="K186" s="218">
        <f>SUM(K187,K191)</f>
        <v>0</v>
      </c>
      <c r="L186" s="185"/>
    </row>
    <row r="187" spans="1:12" s="213" customFormat="1" ht="13.5" customHeight="1" outlineLevel="1">
      <c r="B187" s="207"/>
      <c r="C187" s="772"/>
      <c r="D187" s="208"/>
      <c r="E187" s="785" t="s">
        <v>344</v>
      </c>
      <c r="F187" s="786"/>
      <c r="G187" s="288">
        <f>SUM(G188:G190)</f>
        <v>0</v>
      </c>
      <c r="H187" s="288">
        <f>SUM(H188:H190)</f>
        <v>0</v>
      </c>
      <c r="I187" s="288">
        <f>SUM(I188:I190)</f>
        <v>0</v>
      </c>
      <c r="J187" s="288">
        <f>SUM(J188:J190)</f>
        <v>0</v>
      </c>
      <c r="K187" s="289">
        <f>SUM(K188:K190)</f>
        <v>0</v>
      </c>
      <c r="L187" s="212"/>
    </row>
    <row r="188" spans="1:12" s="213" customFormat="1" ht="13.5" customHeight="1" outlineLevel="1">
      <c r="B188" s="207"/>
      <c r="C188" s="772"/>
      <c r="E188" s="290"/>
      <c r="F188" s="291" t="s">
        <v>377</v>
      </c>
      <c r="G188" s="288"/>
      <c r="H188" s="288"/>
      <c r="I188" s="288"/>
      <c r="J188" s="288"/>
      <c r="K188" s="289"/>
      <c r="L188" s="212"/>
    </row>
    <row r="189" spans="1:12" s="213" customFormat="1" ht="13.5" customHeight="1" outlineLevel="1">
      <c r="B189" s="207"/>
      <c r="C189" s="772"/>
      <c r="E189" s="292"/>
      <c r="F189" s="293" t="s">
        <v>378</v>
      </c>
      <c r="G189" s="294"/>
      <c r="H189" s="294"/>
      <c r="I189" s="294"/>
      <c r="J189" s="294"/>
      <c r="K189" s="295"/>
      <c r="L189" s="212"/>
    </row>
    <row r="190" spans="1:12" s="213" customFormat="1" ht="13.5" customHeight="1" outlineLevel="1">
      <c r="B190" s="207"/>
      <c r="C190" s="772"/>
      <c r="E190" s="292"/>
      <c r="F190" s="293" t="s">
        <v>379</v>
      </c>
      <c r="G190" s="294"/>
      <c r="H190" s="294"/>
      <c r="I190" s="294"/>
      <c r="J190" s="294"/>
      <c r="K190" s="295"/>
      <c r="L190" s="212"/>
    </row>
    <row r="191" spans="1:12" s="213" customFormat="1" ht="13.5" customHeight="1" outlineLevel="1">
      <c r="B191" s="207"/>
      <c r="C191" s="772"/>
      <c r="E191" s="787" t="s">
        <v>124</v>
      </c>
      <c r="F191" s="788"/>
      <c r="G191" s="215"/>
      <c r="H191" s="215"/>
      <c r="I191" s="215"/>
      <c r="J191" s="215"/>
      <c r="K191" s="216"/>
      <c r="L191" s="212"/>
    </row>
    <row r="192" spans="1:12" s="186" customFormat="1" ht="15" customHeight="1">
      <c r="A192" s="213"/>
      <c r="B192" s="203"/>
      <c r="C192" s="772"/>
      <c r="D192" s="686" t="s">
        <v>380</v>
      </c>
      <c r="E192" s="688"/>
      <c r="F192" s="687"/>
      <c r="G192" s="296"/>
      <c r="H192" s="296"/>
      <c r="I192" s="296"/>
      <c r="J192" s="296"/>
      <c r="K192" s="297"/>
      <c r="L192" s="185"/>
    </row>
    <row r="193" spans="1:12" s="186" customFormat="1" ht="15" customHeight="1">
      <c r="A193" s="213"/>
      <c r="B193" s="203"/>
      <c r="C193" s="772"/>
      <c r="D193" s="686" t="s">
        <v>381</v>
      </c>
      <c r="E193" s="688"/>
      <c r="F193" s="687"/>
      <c r="G193" s="296">
        <f>SUM(G194:G196)</f>
        <v>0</v>
      </c>
      <c r="H193" s="296">
        <f>SUM(H194:H196)</f>
        <v>0</v>
      </c>
      <c r="I193" s="296">
        <f>SUM(I194:I196)</f>
        <v>0</v>
      </c>
      <c r="J193" s="296">
        <f>SUM(J194:J196)</f>
        <v>0</v>
      </c>
      <c r="K193" s="297">
        <f>SUM(K194:K196)</f>
        <v>0</v>
      </c>
      <c r="L193" s="185"/>
    </row>
    <row r="194" spans="1:12" s="213" customFormat="1" ht="15" customHeight="1" outlineLevel="1">
      <c r="B194" s="207"/>
      <c r="C194" s="772"/>
      <c r="D194" s="290"/>
      <c r="E194" s="789" t="s">
        <v>382</v>
      </c>
      <c r="F194" s="790"/>
      <c r="G194" s="298"/>
      <c r="H194" s="298"/>
      <c r="I194" s="298"/>
      <c r="J194" s="298"/>
      <c r="K194" s="299"/>
      <c r="L194" s="212"/>
    </row>
    <row r="195" spans="1:12" s="213" customFormat="1" ht="15" customHeight="1" outlineLevel="1">
      <c r="B195" s="207"/>
      <c r="C195" s="772"/>
      <c r="D195" s="292"/>
      <c r="E195" s="795" t="s">
        <v>383</v>
      </c>
      <c r="F195" s="796"/>
      <c r="G195" s="300"/>
      <c r="H195" s="300"/>
      <c r="I195" s="300"/>
      <c r="J195" s="300"/>
      <c r="K195" s="301"/>
      <c r="L195" s="212"/>
    </row>
    <row r="196" spans="1:12" s="213" customFormat="1" ht="15" customHeight="1" outlineLevel="1" thickBot="1">
      <c r="B196" s="207"/>
      <c r="C196" s="774"/>
      <c r="D196" s="302"/>
      <c r="E196" s="797" t="s">
        <v>124</v>
      </c>
      <c r="F196" s="798"/>
      <c r="G196" s="303"/>
      <c r="H196" s="304"/>
      <c r="I196" s="304"/>
      <c r="J196" s="304"/>
      <c r="K196" s="222"/>
      <c r="L196" s="212"/>
    </row>
    <row r="197" spans="1:12" ht="16.5" customHeight="1" thickBot="1">
      <c r="A197" s="186"/>
      <c r="B197" s="176"/>
      <c r="C197" s="692" t="s">
        <v>384</v>
      </c>
      <c r="D197" s="693"/>
      <c r="E197" s="693"/>
      <c r="F197" s="693" t="s">
        <v>385</v>
      </c>
      <c r="G197" s="223">
        <f>SUM(G169,G179,G186,G192,G193)</f>
        <v>0</v>
      </c>
      <c r="H197" s="223">
        <f>SUM(H169,H179,H186,H192,H193)</f>
        <v>0</v>
      </c>
      <c r="I197" s="223">
        <f>SUM(I169,I179,I186,I192,I193)</f>
        <v>0</v>
      </c>
      <c r="J197" s="223">
        <f>SUM(J169,J179,J186,J192,J193)</f>
        <v>0</v>
      </c>
      <c r="K197" s="224">
        <f>SUM(K169,K179,K186,K192,K193)</f>
        <v>0</v>
      </c>
      <c r="L197" s="175"/>
    </row>
    <row r="198" spans="1:12" ht="7.5" customHeight="1">
      <c r="B198" s="176"/>
      <c r="C198" s="694"/>
      <c r="D198" s="695"/>
      <c r="E198" s="695"/>
      <c r="F198" s="695"/>
      <c r="G198" s="695"/>
      <c r="H198" s="695"/>
      <c r="I198" s="695"/>
      <c r="J198" s="695"/>
      <c r="K198" s="696"/>
      <c r="L198" s="175"/>
    </row>
    <row r="199" spans="1:12" ht="16.5" customHeight="1">
      <c r="B199" s="176"/>
      <c r="C199" s="772" t="s">
        <v>20</v>
      </c>
      <c r="D199" s="773"/>
      <c r="E199" s="773"/>
      <c r="F199" s="773"/>
      <c r="G199" s="267"/>
      <c r="H199" s="268"/>
      <c r="I199" s="268"/>
      <c r="J199" s="268"/>
      <c r="K199" s="269"/>
      <c r="L199" s="175"/>
    </row>
    <row r="200" spans="1:12" s="186" customFormat="1" ht="15" customHeight="1">
      <c r="A200" s="171"/>
      <c r="B200" s="203"/>
      <c r="C200" s="743"/>
      <c r="D200" s="686" t="s">
        <v>386</v>
      </c>
      <c r="E200" s="688"/>
      <c r="F200" s="687"/>
      <c r="G200" s="217">
        <f>SUM(G201,G204,G205,G206)</f>
        <v>0</v>
      </c>
      <c r="H200" s="217">
        <f t="shared" ref="H200:K200" si="4">SUM(H201,H204,H205,H206)</f>
        <v>0</v>
      </c>
      <c r="I200" s="217">
        <f t="shared" si="4"/>
        <v>0</v>
      </c>
      <c r="J200" s="217">
        <f t="shared" si="4"/>
        <v>0</v>
      </c>
      <c r="K200" s="218">
        <f t="shared" si="4"/>
        <v>0</v>
      </c>
      <c r="L200" s="185"/>
    </row>
    <row r="201" spans="1:12" s="213" customFormat="1" ht="13.5" customHeight="1" outlineLevel="1">
      <c r="B201" s="207"/>
      <c r="C201" s="743"/>
      <c r="D201" s="208"/>
      <c r="E201" s="791" t="s">
        <v>372</v>
      </c>
      <c r="F201" s="792"/>
      <c r="G201" s="210">
        <f>SUM(G202:G203)</f>
        <v>0</v>
      </c>
      <c r="H201" s="210">
        <f>SUM(H202:H203)</f>
        <v>0</v>
      </c>
      <c r="I201" s="210">
        <f>SUM(I202:I203)</f>
        <v>0</v>
      </c>
      <c r="J201" s="210">
        <f>SUM(J202:J203)</f>
        <v>0</v>
      </c>
      <c r="K201" s="211">
        <f>SUM(K202:K203)</f>
        <v>0</v>
      </c>
      <c r="L201" s="212"/>
    </row>
    <row r="202" spans="1:12" s="213" customFormat="1" ht="13.5" customHeight="1" outlineLevel="2">
      <c r="B202" s="207"/>
      <c r="C202" s="743"/>
      <c r="E202" s="305"/>
      <c r="F202" s="306" t="s">
        <v>387</v>
      </c>
      <c r="G202" s="210"/>
      <c r="H202" s="210"/>
      <c r="I202" s="210"/>
      <c r="J202" s="210"/>
      <c r="K202" s="211"/>
      <c r="L202" s="212"/>
    </row>
    <row r="203" spans="1:12" s="213" customFormat="1" ht="13.5" customHeight="1" outlineLevel="2">
      <c r="B203" s="207"/>
      <c r="C203" s="743"/>
      <c r="E203" s="307"/>
      <c r="F203" s="308" t="s">
        <v>388</v>
      </c>
      <c r="G203" s="215"/>
      <c r="H203" s="215"/>
      <c r="I203" s="215"/>
      <c r="J203" s="215"/>
      <c r="K203" s="216"/>
      <c r="L203" s="212"/>
    </row>
    <row r="204" spans="1:12" s="213" customFormat="1" ht="13.5" customHeight="1" outlineLevel="1">
      <c r="B204" s="207"/>
      <c r="C204" s="743"/>
      <c r="E204" s="793" t="s">
        <v>373</v>
      </c>
      <c r="F204" s="794"/>
      <c r="G204" s="215"/>
      <c r="H204" s="215"/>
      <c r="I204" s="215"/>
      <c r="J204" s="215"/>
      <c r="K204" s="216"/>
      <c r="L204" s="212"/>
    </row>
    <row r="205" spans="1:12" s="213" customFormat="1" ht="13.5" customHeight="1" outlineLevel="1">
      <c r="B205" s="207"/>
      <c r="C205" s="743"/>
      <c r="E205" s="793" t="s">
        <v>374</v>
      </c>
      <c r="F205" s="794"/>
      <c r="G205" s="215"/>
      <c r="H205" s="215"/>
      <c r="I205" s="215"/>
      <c r="J205" s="215"/>
      <c r="K205" s="216"/>
      <c r="L205" s="212"/>
    </row>
    <row r="206" spans="1:12" s="213" customFormat="1" ht="13.5" customHeight="1" outlineLevel="1">
      <c r="B206" s="207"/>
      <c r="C206" s="743"/>
      <c r="E206" s="793" t="s">
        <v>375</v>
      </c>
      <c r="F206" s="794"/>
      <c r="G206" s="215"/>
      <c r="H206" s="215"/>
      <c r="I206" s="215"/>
      <c r="J206" s="215"/>
      <c r="K206" s="216"/>
      <c r="L206" s="212"/>
    </row>
    <row r="207" spans="1:12" s="186" customFormat="1" ht="15" customHeight="1">
      <c r="A207" s="213"/>
      <c r="B207" s="203"/>
      <c r="C207" s="743"/>
      <c r="D207" s="686" t="s">
        <v>389</v>
      </c>
      <c r="E207" s="688"/>
      <c r="F207" s="687"/>
      <c r="G207" s="296">
        <f>SUM(G208:G211)</f>
        <v>0</v>
      </c>
      <c r="H207" s="296">
        <f>SUM(H208:H211)</f>
        <v>0</v>
      </c>
      <c r="I207" s="296">
        <f>SUM(I208:I211)</f>
        <v>0</v>
      </c>
      <c r="J207" s="296">
        <f>SUM(J208:J211)</f>
        <v>0</v>
      </c>
      <c r="K207" s="297">
        <f>SUM(K208:K211)</f>
        <v>0</v>
      </c>
      <c r="L207" s="185"/>
    </row>
    <row r="208" spans="1:12" s="213" customFormat="1" ht="15" customHeight="1" outlineLevel="1">
      <c r="B208" s="207"/>
      <c r="C208" s="743"/>
      <c r="D208" s="290"/>
      <c r="E208" s="800" t="s">
        <v>390</v>
      </c>
      <c r="F208" s="801"/>
      <c r="G208" s="298"/>
      <c r="H208" s="298"/>
      <c r="I208" s="298"/>
      <c r="J208" s="298"/>
      <c r="K208" s="299"/>
      <c r="L208" s="212"/>
    </row>
    <row r="209" spans="1:12" s="213" customFormat="1" ht="15" customHeight="1" outlineLevel="1">
      <c r="B209" s="207"/>
      <c r="C209" s="743"/>
      <c r="D209" s="292"/>
      <c r="E209" s="802" t="s">
        <v>391</v>
      </c>
      <c r="F209" s="803"/>
      <c r="G209" s="300"/>
      <c r="H209" s="300"/>
      <c r="I209" s="300"/>
      <c r="J209" s="300"/>
      <c r="K209" s="301"/>
      <c r="L209" s="212"/>
    </row>
    <row r="210" spans="1:12" s="213" customFormat="1" ht="15" customHeight="1" outlineLevel="1">
      <c r="B210" s="207"/>
      <c r="C210" s="743"/>
      <c r="D210" s="292"/>
      <c r="E210" s="802" t="s">
        <v>392</v>
      </c>
      <c r="F210" s="803"/>
      <c r="G210" s="300"/>
      <c r="H210" s="300"/>
      <c r="I210" s="300"/>
      <c r="J210" s="300"/>
      <c r="K210" s="301"/>
      <c r="L210" s="212"/>
    </row>
    <row r="211" spans="1:12" s="213" customFormat="1" ht="15" customHeight="1" outlineLevel="1">
      <c r="B211" s="207"/>
      <c r="C211" s="743"/>
      <c r="D211" s="292"/>
      <c r="E211" s="802" t="s">
        <v>393</v>
      </c>
      <c r="F211" s="803"/>
      <c r="G211" s="300"/>
      <c r="H211" s="300"/>
      <c r="I211" s="300"/>
      <c r="J211" s="300"/>
      <c r="K211" s="301"/>
      <c r="L211" s="212"/>
    </row>
    <row r="212" spans="1:12" s="186" customFormat="1" ht="15" customHeight="1">
      <c r="B212" s="203"/>
      <c r="C212" s="743"/>
      <c r="D212" s="686" t="s">
        <v>394</v>
      </c>
      <c r="E212" s="688"/>
      <c r="F212" s="687"/>
      <c r="G212" s="217">
        <f>SUM(G213:G215)-G216</f>
        <v>0</v>
      </c>
      <c r="H212" s="217">
        <f t="shared" ref="H212:K212" si="5">SUM(H213:H215)-H216</f>
        <v>0</v>
      </c>
      <c r="I212" s="217">
        <f t="shared" si="5"/>
        <v>0</v>
      </c>
      <c r="J212" s="217">
        <f t="shared" si="5"/>
        <v>0</v>
      </c>
      <c r="K212" s="218">
        <f t="shared" si="5"/>
        <v>0</v>
      </c>
      <c r="L212" s="185"/>
    </row>
    <row r="213" spans="1:12" s="213" customFormat="1" ht="13.5" customHeight="1" outlineLevel="1">
      <c r="B213" s="207"/>
      <c r="C213" s="743"/>
      <c r="D213" s="208"/>
      <c r="E213" s="785" t="s">
        <v>395</v>
      </c>
      <c r="F213" s="786"/>
      <c r="G213" s="298"/>
      <c r="H213" s="298"/>
      <c r="I213" s="298"/>
      <c r="J213" s="298"/>
      <c r="K213" s="299"/>
      <c r="L213" s="212"/>
    </row>
    <row r="214" spans="1:12" s="213" customFormat="1" ht="13.5" customHeight="1" outlineLevel="1">
      <c r="B214" s="207"/>
      <c r="C214" s="743"/>
      <c r="E214" s="787" t="s">
        <v>396</v>
      </c>
      <c r="F214" s="788"/>
      <c r="G214" s="300"/>
      <c r="H214" s="300"/>
      <c r="I214" s="300"/>
      <c r="J214" s="300"/>
      <c r="K214" s="301"/>
      <c r="L214" s="212"/>
    </row>
    <row r="215" spans="1:12" s="213" customFormat="1" ht="13.5" customHeight="1" outlineLevel="1">
      <c r="B215" s="207"/>
      <c r="C215" s="743"/>
      <c r="E215" s="787" t="s">
        <v>344</v>
      </c>
      <c r="F215" s="788"/>
      <c r="G215" s="300"/>
      <c r="H215" s="300"/>
      <c r="I215" s="300"/>
      <c r="J215" s="300"/>
      <c r="K215" s="301"/>
      <c r="L215" s="212"/>
    </row>
    <row r="216" spans="1:12" s="213" customFormat="1" ht="13.5" customHeight="1" outlineLevel="1">
      <c r="B216" s="207"/>
      <c r="C216" s="743"/>
      <c r="E216" s="795" t="s">
        <v>397</v>
      </c>
      <c r="F216" s="796"/>
      <c r="G216" s="300"/>
      <c r="H216" s="300"/>
      <c r="I216" s="300"/>
      <c r="J216" s="300"/>
      <c r="K216" s="301"/>
      <c r="L216" s="212"/>
    </row>
    <row r="217" spans="1:12" s="186" customFormat="1" ht="15" customHeight="1">
      <c r="A217" s="213"/>
      <c r="B217" s="203"/>
      <c r="C217" s="743"/>
      <c r="D217" s="686" t="s">
        <v>398</v>
      </c>
      <c r="E217" s="688"/>
      <c r="F217" s="687"/>
      <c r="G217" s="296"/>
      <c r="H217" s="296"/>
      <c r="I217" s="296"/>
      <c r="J217" s="296"/>
      <c r="K217" s="297"/>
      <c r="L217" s="185"/>
    </row>
    <row r="218" spans="1:12" s="186" customFormat="1" ht="15" customHeight="1">
      <c r="B218" s="203"/>
      <c r="C218" s="743"/>
      <c r="D218" s="686" t="s">
        <v>399</v>
      </c>
      <c r="E218" s="688"/>
      <c r="F218" s="687"/>
      <c r="G218" s="217">
        <f>SUM(G219,G223)</f>
        <v>0</v>
      </c>
      <c r="H218" s="217">
        <f>SUM(H219,H223)</f>
        <v>0</v>
      </c>
      <c r="I218" s="217">
        <f>SUM(I219,I223)</f>
        <v>0</v>
      </c>
      <c r="J218" s="217">
        <f>SUM(J219,J223)</f>
        <v>0</v>
      </c>
      <c r="K218" s="218">
        <f>SUM(K219,K223)</f>
        <v>0</v>
      </c>
      <c r="L218" s="185"/>
    </row>
    <row r="219" spans="1:12" s="213" customFormat="1" ht="13.5" customHeight="1" outlineLevel="1">
      <c r="A219" s="186"/>
      <c r="B219" s="207"/>
      <c r="C219" s="743"/>
      <c r="D219" s="208"/>
      <c r="E219" s="785" t="s">
        <v>344</v>
      </c>
      <c r="F219" s="786"/>
      <c r="G219" s="309">
        <f>SUM(G220:G222)</f>
        <v>0</v>
      </c>
      <c r="H219" s="309">
        <f>SUM(H220:H222)</f>
        <v>0</v>
      </c>
      <c r="I219" s="309">
        <f>SUM(I220:I222)</f>
        <v>0</v>
      </c>
      <c r="J219" s="309">
        <f>SUM(J220:J222)</f>
        <v>0</v>
      </c>
      <c r="K219" s="310">
        <f>SUM(K220:K222)</f>
        <v>0</v>
      </c>
      <c r="L219" s="212"/>
    </row>
    <row r="220" spans="1:12" s="213" customFormat="1" ht="13.5" customHeight="1" outlineLevel="1">
      <c r="A220" s="186"/>
      <c r="B220" s="207"/>
      <c r="C220" s="743"/>
      <c r="E220" s="290"/>
      <c r="F220" s="291" t="s">
        <v>377</v>
      </c>
      <c r="G220" s="309"/>
      <c r="H220" s="309"/>
      <c r="I220" s="309"/>
      <c r="J220" s="309"/>
      <c r="K220" s="310"/>
      <c r="L220" s="212"/>
    </row>
    <row r="221" spans="1:12" s="213" customFormat="1" ht="13.5" customHeight="1" outlineLevel="1">
      <c r="A221" s="186"/>
      <c r="B221" s="207"/>
      <c r="C221" s="743"/>
      <c r="E221" s="292"/>
      <c r="F221" s="293" t="s">
        <v>378</v>
      </c>
      <c r="G221" s="311"/>
      <c r="H221" s="311"/>
      <c r="I221" s="311"/>
      <c r="J221" s="311"/>
      <c r="K221" s="312"/>
      <c r="L221" s="212"/>
    </row>
    <row r="222" spans="1:12" s="213" customFormat="1" ht="13.5" customHeight="1" outlineLevel="1">
      <c r="A222" s="186"/>
      <c r="B222" s="207"/>
      <c r="C222" s="743"/>
      <c r="E222" s="292"/>
      <c r="F222" s="293" t="s">
        <v>379</v>
      </c>
      <c r="G222" s="311"/>
      <c r="H222" s="311"/>
      <c r="I222" s="311"/>
      <c r="J222" s="311"/>
      <c r="K222" s="312"/>
      <c r="L222" s="212"/>
    </row>
    <row r="223" spans="1:12" s="213" customFormat="1" ht="13.5" customHeight="1" outlineLevel="1">
      <c r="B223" s="207"/>
      <c r="C223" s="743"/>
      <c r="E223" s="787" t="s">
        <v>124</v>
      </c>
      <c r="F223" s="788"/>
      <c r="G223" s="215"/>
      <c r="H223" s="215"/>
      <c r="I223" s="215"/>
      <c r="J223" s="215"/>
      <c r="K223" s="216"/>
      <c r="L223" s="212"/>
    </row>
    <row r="224" spans="1:12" s="186" customFormat="1" ht="15" customHeight="1" thickBot="1">
      <c r="A224" s="213"/>
      <c r="B224" s="203"/>
      <c r="C224" s="799"/>
      <c r="D224" s="686" t="s">
        <v>135</v>
      </c>
      <c r="E224" s="688"/>
      <c r="F224" s="687"/>
      <c r="G224" s="304"/>
      <c r="H224" s="304"/>
      <c r="I224" s="304"/>
      <c r="J224" s="304"/>
      <c r="K224" s="313"/>
      <c r="L224" s="185"/>
    </row>
    <row r="225" spans="1:12" ht="16.5" customHeight="1" thickBot="1">
      <c r="A225" s="186"/>
      <c r="B225" s="176"/>
      <c r="C225" s="757" t="s">
        <v>400</v>
      </c>
      <c r="D225" s="758"/>
      <c r="E225" s="758"/>
      <c r="F225" s="812" t="s">
        <v>385</v>
      </c>
      <c r="G225" s="223">
        <f>SUM(G200,G207,G212,G217:G218,G224)</f>
        <v>0</v>
      </c>
      <c r="H225" s="223">
        <f>SUM(H200,H207,H212,H217:H218,H224)</f>
        <v>0</v>
      </c>
      <c r="I225" s="223">
        <f>SUM(I200,I207,I212,I217:I218,I224)</f>
        <v>0</v>
      </c>
      <c r="J225" s="223">
        <f>SUM(J200,J207,J212,J217:J218,J224)</f>
        <v>0</v>
      </c>
      <c r="K225" s="224">
        <f>SUM(K200,K207,K212,K217:K218,K224)</f>
        <v>0</v>
      </c>
      <c r="L225" s="175"/>
    </row>
    <row r="226" spans="1:12" ht="16.5" customHeight="1" thickBot="1">
      <c r="A226" s="186"/>
      <c r="B226" s="176"/>
      <c r="C226" s="775" t="s">
        <v>401</v>
      </c>
      <c r="D226" s="776"/>
      <c r="E226" s="776"/>
      <c r="F226" s="776" t="s">
        <v>401</v>
      </c>
      <c r="G226" s="282">
        <f>SUM(G197,G225)</f>
        <v>0</v>
      </c>
      <c r="H226" s="282">
        <f>SUM(H197,H225)</f>
        <v>0</v>
      </c>
      <c r="I226" s="282">
        <f>SUM(I197,I225)</f>
        <v>0</v>
      </c>
      <c r="J226" s="282">
        <f>SUM(J197,J225)</f>
        <v>0</v>
      </c>
      <c r="K226" s="283">
        <f>SUM(K197,K225)</f>
        <v>0</v>
      </c>
      <c r="L226" s="175"/>
    </row>
    <row r="227" spans="1:12" ht="13.5" customHeight="1">
      <c r="B227" s="176"/>
      <c r="F227" s="314"/>
      <c r="G227" s="315"/>
      <c r="H227" s="316"/>
      <c r="I227" s="316"/>
      <c r="J227" s="316"/>
      <c r="K227" s="316"/>
      <c r="L227" s="175"/>
    </row>
    <row r="228" spans="1:12" s="213" customFormat="1" ht="15" customHeight="1">
      <c r="B228" s="207"/>
      <c r="C228" s="804" t="s">
        <v>402</v>
      </c>
      <c r="D228" s="805"/>
      <c r="E228" s="805"/>
      <c r="F228" s="805"/>
      <c r="G228" s="317">
        <f>G165-G226</f>
        <v>0</v>
      </c>
      <c r="H228" s="317">
        <f>H165-H226</f>
        <v>0</v>
      </c>
      <c r="I228" s="317">
        <f>I165-I226</f>
        <v>0</v>
      </c>
      <c r="J228" s="317">
        <f>J165-J226</f>
        <v>0</v>
      </c>
      <c r="K228" s="318">
        <f>K165-K226</f>
        <v>0</v>
      </c>
      <c r="L228" s="212"/>
    </row>
    <row r="229" spans="1:12" s="273" customFormat="1" ht="13.5" customHeight="1" thickBot="1">
      <c r="A229" s="186"/>
      <c r="B229" s="176"/>
      <c r="C229" s="171"/>
      <c r="D229" s="171"/>
      <c r="E229" s="171"/>
      <c r="F229" s="319"/>
      <c r="G229" s="320"/>
      <c r="H229" s="321"/>
      <c r="I229" s="321"/>
      <c r="J229" s="321"/>
      <c r="K229" s="321"/>
      <c r="L229" s="175"/>
    </row>
    <row r="230" spans="1:12" s="273" customFormat="1" ht="20.25" thickBot="1">
      <c r="A230" s="171"/>
      <c r="B230" s="176"/>
      <c r="C230" s="751" t="s">
        <v>403</v>
      </c>
      <c r="D230" s="752"/>
      <c r="E230" s="752"/>
      <c r="F230" s="752"/>
      <c r="G230" s="752"/>
      <c r="H230" s="752"/>
      <c r="I230" s="752"/>
      <c r="J230" s="752"/>
      <c r="K230" s="753"/>
      <c r="L230" s="175"/>
    </row>
    <row r="231" spans="1:12" s="273" customFormat="1" ht="16.5" customHeight="1" thickBot="1">
      <c r="A231" s="171"/>
      <c r="B231" s="176"/>
      <c r="C231" s="754" t="s">
        <v>163</v>
      </c>
      <c r="D231" s="755"/>
      <c r="E231" s="755"/>
      <c r="F231" s="756" t="s">
        <v>313</v>
      </c>
      <c r="G231" s="265" t="str">
        <f>G6</f>
        <v>-</v>
      </c>
      <c r="H231" s="265" t="str">
        <f>H6</f>
        <v>-</v>
      </c>
      <c r="I231" s="265" t="str">
        <f>I6</f>
        <v>-</v>
      </c>
      <c r="J231" s="265">
        <f>J6</f>
        <v>0</v>
      </c>
      <c r="K231" s="266">
        <f>K6</f>
        <v>366</v>
      </c>
      <c r="L231" s="175"/>
    </row>
    <row r="232" spans="1:12" s="324" customFormat="1" ht="16.5">
      <c r="A232" s="171"/>
      <c r="B232" s="322"/>
      <c r="C232" s="806" t="s">
        <v>404</v>
      </c>
      <c r="D232" s="807"/>
      <c r="E232" s="807"/>
      <c r="F232" s="807"/>
      <c r="G232" s="807"/>
      <c r="H232" s="807"/>
      <c r="I232" s="807"/>
      <c r="J232" s="807"/>
      <c r="K232" s="808"/>
      <c r="L232" s="323"/>
    </row>
    <row r="233" spans="1:12" s="273" customFormat="1" ht="15" customHeight="1">
      <c r="A233" s="325"/>
      <c r="B233" s="203"/>
      <c r="C233" s="809" t="s">
        <v>405</v>
      </c>
      <c r="D233" s="810"/>
      <c r="E233" s="810"/>
      <c r="F233" s="811"/>
      <c r="G233" s="326"/>
      <c r="H233" s="327" t="str">
        <f>IFERROR((H24-G24)/G24,"-")</f>
        <v>-</v>
      </c>
      <c r="I233" s="327" t="str">
        <f>IFERROR((I24-H24)/H24,"-")</f>
        <v>-</v>
      </c>
      <c r="J233" s="327" t="str">
        <f>IFERROR((J24-I24)/I24,"-")</f>
        <v>-</v>
      </c>
      <c r="K233" s="328" t="str">
        <f>IFERROR((K24-J24)/J24,"-")</f>
        <v>-</v>
      </c>
      <c r="L233" s="185"/>
    </row>
    <row r="234" spans="1:12" s="273" customFormat="1" ht="15" customHeight="1">
      <c r="A234" s="186"/>
      <c r="B234" s="203"/>
      <c r="C234" s="809" t="s">
        <v>406</v>
      </c>
      <c r="D234" s="810"/>
      <c r="E234" s="810"/>
      <c r="F234" s="811"/>
      <c r="G234" s="326"/>
      <c r="H234" s="327" t="str">
        <f>IFERROR(H56/G56-1,"-")</f>
        <v>-</v>
      </c>
      <c r="I234" s="327" t="str">
        <f>IFERROR(I56/H56-1,"-")</f>
        <v>-</v>
      </c>
      <c r="J234" s="327" t="str">
        <f>IFERROR(J56/I56-1,"-")</f>
        <v>-</v>
      </c>
      <c r="K234" s="328" t="str">
        <f>IFERROR(K56/J56-1,"-")</f>
        <v>-</v>
      </c>
      <c r="L234" s="185"/>
    </row>
    <row r="235" spans="1:12" s="273" customFormat="1" ht="15" customHeight="1">
      <c r="A235" s="186"/>
      <c r="B235" s="203"/>
      <c r="C235" s="809" t="s">
        <v>407</v>
      </c>
      <c r="D235" s="810"/>
      <c r="E235" s="810"/>
      <c r="F235" s="811"/>
      <c r="G235" s="326"/>
      <c r="H235" s="327" t="str">
        <f>IFERROR((H93-G93)/G93,"-")</f>
        <v>-</v>
      </c>
      <c r="I235" s="327" t="str">
        <f>IFERROR((I93-H93)/H93,"-")</f>
        <v>-</v>
      </c>
      <c r="J235" s="327" t="str">
        <f>IFERROR((J93-I93)/I93,"-")</f>
        <v>-</v>
      </c>
      <c r="K235" s="328" t="str">
        <f>IFERROR((K93-J93)/J93,"-")</f>
        <v>-</v>
      </c>
      <c r="L235" s="185"/>
    </row>
    <row r="236" spans="1:12" ht="7.5" customHeight="1" thickBot="1">
      <c r="A236" s="186"/>
      <c r="B236" s="176"/>
      <c r="C236" s="743"/>
      <c r="D236" s="744"/>
      <c r="E236" s="744"/>
      <c r="F236" s="744"/>
      <c r="G236" s="744"/>
      <c r="H236" s="744"/>
      <c r="I236" s="744"/>
      <c r="J236" s="744"/>
      <c r="K236" s="745"/>
      <c r="L236" s="175"/>
    </row>
    <row r="237" spans="1:12" s="324" customFormat="1" ht="16.5">
      <c r="A237" s="171"/>
      <c r="B237" s="322"/>
      <c r="C237" s="806" t="s">
        <v>408</v>
      </c>
      <c r="D237" s="807"/>
      <c r="E237" s="807"/>
      <c r="F237" s="807"/>
      <c r="G237" s="807"/>
      <c r="H237" s="807"/>
      <c r="I237" s="807"/>
      <c r="J237" s="807"/>
      <c r="K237" s="808"/>
      <c r="L237" s="323"/>
    </row>
    <row r="238" spans="1:12" s="273" customFormat="1" ht="15" customHeight="1">
      <c r="A238" s="325"/>
      <c r="B238" s="203"/>
      <c r="C238" s="813" t="s">
        <v>409</v>
      </c>
      <c r="D238" s="814"/>
      <c r="E238" s="814"/>
      <c r="F238" s="815"/>
      <c r="G238" s="327" t="str">
        <f>IFERROR(G56/G24,"-")</f>
        <v>-</v>
      </c>
      <c r="H238" s="327" t="str">
        <f>IFERROR(H56/H24,"-")</f>
        <v>-</v>
      </c>
      <c r="I238" s="327" t="str">
        <f>IFERROR(I56/I24,"-")</f>
        <v>-</v>
      </c>
      <c r="J238" s="327" t="str">
        <f>IFERROR(J56/J24,"-")</f>
        <v>-</v>
      </c>
      <c r="K238" s="328" t="str">
        <f>IFERROR(K56/K24,"-")</f>
        <v>-</v>
      </c>
      <c r="L238" s="185"/>
    </row>
    <row r="239" spans="1:12" s="273" customFormat="1" ht="15" customHeight="1">
      <c r="A239" s="186"/>
      <c r="B239" s="203"/>
      <c r="C239" s="816" t="s">
        <v>410</v>
      </c>
      <c r="D239" s="817"/>
      <c r="E239" s="817"/>
      <c r="F239" s="818"/>
      <c r="G239" s="327" t="str">
        <f>IFERROR((G93-G74)/G24,"-")</f>
        <v>-</v>
      </c>
      <c r="H239" s="327" t="str">
        <f>IFERROR((H93-H74)/H24,"-")</f>
        <v>-</v>
      </c>
      <c r="I239" s="327" t="str">
        <f>IFERROR((I93-I74)/I24,"-")</f>
        <v>-</v>
      </c>
      <c r="J239" s="327" t="str">
        <f>IFERROR((J93-J74)/J24,"-")</f>
        <v>-</v>
      </c>
      <c r="K239" s="328" t="str">
        <f>IFERROR((K93-K74)/K24,"-")</f>
        <v>-</v>
      </c>
      <c r="L239" s="185"/>
    </row>
    <row r="240" spans="1:12" s="273" customFormat="1" ht="15" customHeight="1">
      <c r="A240" s="186"/>
      <c r="B240" s="203"/>
      <c r="C240" s="813" t="s">
        <v>411</v>
      </c>
      <c r="D240" s="814"/>
      <c r="E240" s="814"/>
      <c r="F240" s="815"/>
      <c r="G240" s="327" t="str">
        <f>IFERROR((G101-G74)/G24,"-")</f>
        <v>-</v>
      </c>
      <c r="H240" s="327" t="str">
        <f>IFERROR((H101-H74)/H24,"-")</f>
        <v>-</v>
      </c>
      <c r="I240" s="327" t="str">
        <f>IFERROR((I101-I74)/I24,"-")</f>
        <v>-</v>
      </c>
      <c r="J240" s="327" t="str">
        <f>IFERROR((J101-J74)/J24,"-")</f>
        <v>-</v>
      </c>
      <c r="K240" s="328" t="str">
        <f>IFERROR((K101-K74)/K24,"-")</f>
        <v>-</v>
      </c>
      <c r="L240" s="185"/>
    </row>
    <row r="241" spans="1:12" s="273" customFormat="1" ht="15" customHeight="1">
      <c r="A241" s="186"/>
      <c r="B241" s="203"/>
      <c r="C241" s="813" t="s">
        <v>412</v>
      </c>
      <c r="D241" s="814"/>
      <c r="E241" s="814"/>
      <c r="F241" s="815"/>
      <c r="G241" s="327" t="str">
        <f>IFERROR(G66/(G226-G164),"-")</f>
        <v>-</v>
      </c>
      <c r="H241" s="327" t="str">
        <f>IFERROR(H66/(H226-H164),"-")</f>
        <v>-</v>
      </c>
      <c r="I241" s="327" t="str">
        <f>IFERROR(I66/(I226-I164),"-")</f>
        <v>-</v>
      </c>
      <c r="J241" s="327" t="str">
        <f>IFERROR(J66/(J226-J164),"-")</f>
        <v>-</v>
      </c>
      <c r="K241" s="328" t="str">
        <f>IFERROR(K66/(K226-K164),"-")</f>
        <v>-</v>
      </c>
      <c r="L241" s="185"/>
    </row>
    <row r="242" spans="1:12" s="273" customFormat="1" ht="15" customHeight="1">
      <c r="A242" s="186"/>
      <c r="B242" s="203"/>
      <c r="C242" s="813" t="s">
        <v>413</v>
      </c>
      <c r="D242" s="814"/>
      <c r="E242" s="814"/>
      <c r="F242" s="815"/>
      <c r="G242" s="327" t="str">
        <f>IFERROR(G93/G121,"-")</f>
        <v>-</v>
      </c>
      <c r="H242" s="327" t="str">
        <f>IFERROR(H93/H121,"-")</f>
        <v>-</v>
      </c>
      <c r="I242" s="327" t="str">
        <f>IFERROR(I93/I121,"-")</f>
        <v>-</v>
      </c>
      <c r="J242" s="327" t="str">
        <f>IFERROR(J93/J121,"-")</f>
        <v>-</v>
      </c>
      <c r="K242" s="328" t="str">
        <f>IFERROR(K93/K121,"-")</f>
        <v>-</v>
      </c>
      <c r="L242" s="185"/>
    </row>
    <row r="243" spans="1:12" s="273" customFormat="1" ht="15" customHeight="1">
      <c r="A243" s="186"/>
      <c r="B243" s="203"/>
      <c r="C243" s="813" t="s">
        <v>414</v>
      </c>
      <c r="D243" s="814"/>
      <c r="E243" s="814"/>
      <c r="F243" s="815"/>
      <c r="G243" s="327" t="str">
        <f>IFERROR(G93/G226,"-")</f>
        <v>-</v>
      </c>
      <c r="H243" s="327" t="str">
        <f>IFERROR(H93/H226,"-")</f>
        <v>-</v>
      </c>
      <c r="I243" s="327" t="str">
        <f>IFERROR(I93/I226,"-")</f>
        <v>-</v>
      </c>
      <c r="J243" s="327" t="str">
        <f>IFERROR(J93/J226,"-")</f>
        <v>-</v>
      </c>
      <c r="K243" s="328" t="str">
        <f>IFERROR(K93/K226,"-")</f>
        <v>-</v>
      </c>
      <c r="L243" s="185"/>
    </row>
    <row r="244" spans="1:12" ht="7.5" customHeight="1" thickBot="1">
      <c r="A244" s="186"/>
      <c r="B244" s="176"/>
      <c r="C244" s="743"/>
      <c r="D244" s="744"/>
      <c r="E244" s="744"/>
      <c r="F244" s="744"/>
      <c r="G244" s="744"/>
      <c r="H244" s="744"/>
      <c r="I244" s="744"/>
      <c r="J244" s="744"/>
      <c r="K244" s="745"/>
      <c r="L244" s="175"/>
    </row>
    <row r="245" spans="1:12" s="324" customFormat="1" ht="16.5">
      <c r="A245" s="171"/>
      <c r="B245" s="322"/>
      <c r="C245" s="806" t="s">
        <v>415</v>
      </c>
      <c r="D245" s="807"/>
      <c r="E245" s="807"/>
      <c r="F245" s="807"/>
      <c r="G245" s="807"/>
      <c r="H245" s="807"/>
      <c r="I245" s="807"/>
      <c r="J245" s="807"/>
      <c r="K245" s="808"/>
      <c r="L245" s="323"/>
    </row>
    <row r="246" spans="1:12" s="273" customFormat="1" ht="15" customHeight="1">
      <c r="A246" s="325"/>
      <c r="B246" s="203"/>
      <c r="C246" s="813" t="s">
        <v>416</v>
      </c>
      <c r="D246" s="814"/>
      <c r="E246" s="814"/>
      <c r="F246" s="815"/>
      <c r="G246" s="329" t="str">
        <f>IFERROR(G225/G164,"-")</f>
        <v>-</v>
      </c>
      <c r="H246" s="329" t="str">
        <f>IFERROR(H225/H164,"-")</f>
        <v>-</v>
      </c>
      <c r="I246" s="329" t="str">
        <f>IFERROR(I225/I164,"-")</f>
        <v>-</v>
      </c>
      <c r="J246" s="329" t="str">
        <f>IFERROR(J225/J164,"-")</f>
        <v>-</v>
      </c>
      <c r="K246" s="330" t="str">
        <f>IFERROR(K225/K164,"-")</f>
        <v>-</v>
      </c>
      <c r="L246" s="185"/>
    </row>
    <row r="247" spans="1:12" s="273" customFormat="1" ht="15" customHeight="1">
      <c r="A247" s="186"/>
      <c r="B247" s="203"/>
      <c r="C247" s="813" t="s">
        <v>417</v>
      </c>
      <c r="D247" s="814"/>
      <c r="E247" s="814"/>
      <c r="F247" s="815"/>
      <c r="G247" s="329">
        <f>G225-G164</f>
        <v>0</v>
      </c>
      <c r="H247" s="329">
        <f>H225-H164</f>
        <v>0</v>
      </c>
      <c r="I247" s="329">
        <f>I225-I164</f>
        <v>0</v>
      </c>
      <c r="J247" s="329">
        <f>J225-J164</f>
        <v>0</v>
      </c>
      <c r="K247" s="330">
        <f>K225-K164</f>
        <v>0</v>
      </c>
      <c r="L247" s="185"/>
    </row>
    <row r="248" spans="1:12" s="273" customFormat="1" ht="15" customHeight="1">
      <c r="A248" s="186"/>
      <c r="B248" s="203"/>
      <c r="C248" s="813" t="s">
        <v>418</v>
      </c>
      <c r="D248" s="814"/>
      <c r="E248" s="814"/>
      <c r="F248" s="815"/>
      <c r="G248" s="329" t="str">
        <f>IFERROR((G24/G247),"-")</f>
        <v>-</v>
      </c>
      <c r="H248" s="329" t="str">
        <f>IFERROR((H24/H247),"-")</f>
        <v>-</v>
      </c>
      <c r="I248" s="329" t="str">
        <f>IFERROR((I24/I247),"-")</f>
        <v>-</v>
      </c>
      <c r="J248" s="329" t="str">
        <f>IFERROR((J24/J247),"-")</f>
        <v>-</v>
      </c>
      <c r="K248" s="330" t="str">
        <f>IFERROR((K24/K247),"-")</f>
        <v>-</v>
      </c>
      <c r="L248" s="185"/>
    </row>
    <row r="249" spans="1:12" s="273" customFormat="1" ht="15" customHeight="1">
      <c r="A249" s="186"/>
      <c r="B249" s="203"/>
      <c r="C249" s="813" t="s">
        <v>99</v>
      </c>
      <c r="D249" s="814"/>
      <c r="E249" s="814"/>
      <c r="F249" s="815"/>
      <c r="G249" s="329" t="str">
        <f>IFERROR((G225-G224-G207)/G164,"-")</f>
        <v>-</v>
      </c>
      <c r="H249" s="329" t="str">
        <f>IFERROR((H225-H224-H207)/H164,"-")</f>
        <v>-</v>
      </c>
      <c r="I249" s="329" t="str">
        <f>IFERROR((I225-I224-I207)/I164,"-")</f>
        <v>-</v>
      </c>
      <c r="J249" s="329" t="str">
        <f>IFERROR((J225-J224-J207)/J164,"-")</f>
        <v>-</v>
      </c>
      <c r="K249" s="330" t="str">
        <f>IFERROR((K225-K224-K207)/K164,"-")</f>
        <v>-</v>
      </c>
      <c r="L249" s="185"/>
    </row>
    <row r="250" spans="1:12" ht="7.5" customHeight="1" thickBot="1">
      <c r="A250" s="186"/>
      <c r="B250" s="176"/>
      <c r="C250" s="743"/>
      <c r="D250" s="744"/>
      <c r="E250" s="744"/>
      <c r="F250" s="744"/>
      <c r="G250" s="744"/>
      <c r="H250" s="744"/>
      <c r="I250" s="744"/>
      <c r="J250" s="744"/>
      <c r="K250" s="745"/>
      <c r="L250" s="175"/>
    </row>
    <row r="251" spans="1:12" s="324" customFormat="1" ht="16.5">
      <c r="A251" s="171"/>
      <c r="B251" s="322"/>
      <c r="C251" s="806" t="s">
        <v>419</v>
      </c>
      <c r="D251" s="807"/>
      <c r="E251" s="807"/>
      <c r="F251" s="807"/>
      <c r="G251" s="807"/>
      <c r="H251" s="807"/>
      <c r="I251" s="807"/>
      <c r="J251" s="807"/>
      <c r="K251" s="808"/>
      <c r="L251" s="323"/>
    </row>
    <row r="252" spans="1:12" s="273" customFormat="1" ht="15" customHeight="1">
      <c r="A252" s="325"/>
      <c r="B252" s="203"/>
      <c r="C252" s="813" t="s">
        <v>420</v>
      </c>
      <c r="D252" s="814"/>
      <c r="E252" s="814"/>
      <c r="F252" s="815"/>
      <c r="G252" s="329" t="str">
        <f>IFERROR((G27/G207),"-")</f>
        <v>-</v>
      </c>
      <c r="H252" s="329" t="str">
        <f>IFERROR((H27/H207),"-")</f>
        <v>-</v>
      </c>
      <c r="I252" s="329" t="str">
        <f>IFERROR((I27/I207),"-")</f>
        <v>-</v>
      </c>
      <c r="J252" s="329" t="str">
        <f>IFERROR((J27/J207),"-")</f>
        <v>-</v>
      </c>
      <c r="K252" s="330" t="str">
        <f>IFERROR((K27/K207),"-")</f>
        <v>-</v>
      </c>
      <c r="L252" s="185"/>
    </row>
    <row r="253" spans="1:12" s="273" customFormat="1" ht="15" customHeight="1">
      <c r="A253" s="186"/>
      <c r="B253" s="203"/>
      <c r="C253" s="813" t="s">
        <v>421</v>
      </c>
      <c r="D253" s="814"/>
      <c r="E253" s="814"/>
      <c r="F253" s="815"/>
      <c r="G253" s="329" t="str">
        <f>IFERROR(365/G252,"-")</f>
        <v>-</v>
      </c>
      <c r="H253" s="329" t="str">
        <f>IFERROR(365/H252,"-")</f>
        <v>-</v>
      </c>
      <c r="I253" s="329" t="str">
        <f>IFERROR(365/I252,"-")</f>
        <v>-</v>
      </c>
      <c r="J253" s="329" t="str">
        <f>IFERROR(365/J252,"-")</f>
        <v>-</v>
      </c>
      <c r="K253" s="330" t="str">
        <f>IFERROR(365/K252,"-")</f>
        <v>-</v>
      </c>
      <c r="L253" s="185"/>
    </row>
    <row r="254" spans="1:12" s="273" customFormat="1" ht="15" customHeight="1">
      <c r="A254" s="186"/>
      <c r="B254" s="203"/>
      <c r="C254" s="813" t="s">
        <v>422</v>
      </c>
      <c r="D254" s="814"/>
      <c r="E254" s="814"/>
      <c r="F254" s="815"/>
      <c r="G254" s="329" t="str">
        <f>IFERROR(G24/G212,"-")</f>
        <v>-</v>
      </c>
      <c r="H254" s="329" t="str">
        <f>IFERROR(H24/H212,"-")</f>
        <v>-</v>
      </c>
      <c r="I254" s="329" t="str">
        <f>IFERROR(I24/I212,"-")</f>
        <v>-</v>
      </c>
      <c r="J254" s="329" t="str">
        <f>IFERROR(J24/J212,"-")</f>
        <v>-</v>
      </c>
      <c r="K254" s="330" t="str">
        <f>IFERROR(K24/K212,"-")</f>
        <v>-</v>
      </c>
      <c r="L254" s="185"/>
    </row>
    <row r="255" spans="1:12" s="273" customFormat="1" ht="15" customHeight="1">
      <c r="A255" s="186"/>
      <c r="B255" s="203"/>
      <c r="C255" s="813" t="s">
        <v>423</v>
      </c>
      <c r="D255" s="814"/>
      <c r="E255" s="814"/>
      <c r="F255" s="815"/>
      <c r="G255" s="329" t="str">
        <f>IFERROR(365/G254,"-")</f>
        <v>-</v>
      </c>
      <c r="H255" s="329" t="str">
        <f>IFERROR(365/H254,"-")</f>
        <v>-</v>
      </c>
      <c r="I255" s="329" t="str">
        <f>IFERROR(365/I254,"-")</f>
        <v>-</v>
      </c>
      <c r="J255" s="329" t="str">
        <f>IFERROR(365/J254,"-")</f>
        <v>-</v>
      </c>
      <c r="K255" s="330" t="str">
        <f>IFERROR(365/K254,"-")</f>
        <v>-</v>
      </c>
      <c r="L255" s="185"/>
    </row>
    <row r="256" spans="1:12" s="273" customFormat="1" ht="15" customHeight="1">
      <c r="A256" s="186"/>
      <c r="B256" s="203"/>
      <c r="C256" s="813" t="s">
        <v>424</v>
      </c>
      <c r="D256" s="814"/>
      <c r="E256" s="814"/>
      <c r="F256" s="815"/>
      <c r="G256" s="329" t="str">
        <f>IFERROR((G27+G39)/G154,"-")</f>
        <v>-</v>
      </c>
      <c r="H256" s="329" t="str">
        <f>IFERROR((H27+H39)/H154,"-")</f>
        <v>-</v>
      </c>
      <c r="I256" s="329" t="str">
        <f>IFERROR((I27+I39)/I154,"-")</f>
        <v>-</v>
      </c>
      <c r="J256" s="329" t="str">
        <f>IFERROR((J27+J39)/J154,"-")</f>
        <v>-</v>
      </c>
      <c r="K256" s="330" t="str">
        <f>IFERROR((K27+K39)/K154,"-")</f>
        <v>-</v>
      </c>
      <c r="L256" s="185"/>
    </row>
    <row r="257" spans="1:12" s="273" customFormat="1" ht="15" customHeight="1">
      <c r="A257" s="186"/>
      <c r="B257" s="203"/>
      <c r="C257" s="813" t="s">
        <v>425</v>
      </c>
      <c r="D257" s="814"/>
      <c r="E257" s="814"/>
      <c r="F257" s="815"/>
      <c r="G257" s="329" t="str">
        <f>IFERROR(365/G256,"-")</f>
        <v>-</v>
      </c>
      <c r="H257" s="329" t="str">
        <f>IFERROR(365/H256,"-")</f>
        <v>-</v>
      </c>
      <c r="I257" s="329" t="str">
        <f>IFERROR(365/I256,"-")</f>
        <v>-</v>
      </c>
      <c r="J257" s="329" t="str">
        <f>IFERROR(365/J256,"-")</f>
        <v>-</v>
      </c>
      <c r="K257" s="330" t="str">
        <f>IFERROR(365/K256,"-")</f>
        <v>-</v>
      </c>
      <c r="L257" s="185"/>
    </row>
    <row r="258" spans="1:12" s="273" customFormat="1" ht="15" customHeight="1">
      <c r="A258" s="186"/>
      <c r="B258" s="203"/>
      <c r="C258" s="813" t="s">
        <v>426</v>
      </c>
      <c r="D258" s="814"/>
      <c r="E258" s="814"/>
      <c r="F258" s="815"/>
      <c r="G258" s="329" t="str">
        <f>IFERROR(G253+G255-G257,"-")</f>
        <v>-</v>
      </c>
      <c r="H258" s="329" t="str">
        <f>IFERROR(H253+H255-H257,"-")</f>
        <v>-</v>
      </c>
      <c r="I258" s="329" t="str">
        <f>IFERROR(I253+I255-I257,"-")</f>
        <v>-</v>
      </c>
      <c r="J258" s="329" t="str">
        <f>IFERROR(J253+J255-J257,"-")</f>
        <v>-</v>
      </c>
      <c r="K258" s="330" t="str">
        <f>IFERROR(K253+K255-K257,"-")</f>
        <v>-</v>
      </c>
      <c r="L258" s="185"/>
    </row>
    <row r="259" spans="1:12" s="273" customFormat="1" ht="15" customHeight="1">
      <c r="A259" s="186"/>
      <c r="B259" s="203"/>
      <c r="C259" s="813" t="s">
        <v>427</v>
      </c>
      <c r="D259" s="814"/>
      <c r="E259" s="814"/>
      <c r="F259" s="815"/>
      <c r="G259" s="329" t="str">
        <f>IFERROR(G24/(G170-G174),"-")</f>
        <v>-</v>
      </c>
      <c r="H259" s="329" t="str">
        <f>IFERROR(H24/(H170-H174),"-")</f>
        <v>-</v>
      </c>
      <c r="I259" s="329" t="str">
        <f>IFERROR(I24/(I170-I174),"-")</f>
        <v>-</v>
      </c>
      <c r="J259" s="329" t="str">
        <f>IFERROR(J24/(J170-J174),"-")</f>
        <v>-</v>
      </c>
      <c r="K259" s="330" t="str">
        <f>IFERROR(K24/(K170-K174),"-")</f>
        <v>-</v>
      </c>
      <c r="L259" s="185"/>
    </row>
    <row r="260" spans="1:12" s="273" customFormat="1" ht="15" customHeight="1">
      <c r="A260" s="186"/>
      <c r="B260" s="203"/>
      <c r="C260" s="813" t="s">
        <v>428</v>
      </c>
      <c r="D260" s="814"/>
      <c r="E260" s="814"/>
      <c r="F260" s="815"/>
      <c r="G260" s="329" t="str">
        <f>IFERROR(G24/G226,"-")</f>
        <v>-</v>
      </c>
      <c r="H260" s="329" t="str">
        <f>IFERROR(H24/H226,"-")</f>
        <v>-</v>
      </c>
      <c r="I260" s="329" t="str">
        <f>IFERROR(I24/I226,"-")</f>
        <v>-</v>
      </c>
      <c r="J260" s="329" t="str">
        <f>IFERROR(J24/J226,"-")</f>
        <v>-</v>
      </c>
      <c r="K260" s="330" t="str">
        <f>IFERROR(K24/K226,"-")</f>
        <v>-</v>
      </c>
      <c r="L260" s="185"/>
    </row>
    <row r="261" spans="1:12" s="273" customFormat="1" ht="7.5" customHeight="1" thickBot="1">
      <c r="A261" s="186"/>
      <c r="B261" s="203"/>
      <c r="C261" s="743"/>
      <c r="D261" s="744"/>
      <c r="E261" s="744"/>
      <c r="F261" s="744"/>
      <c r="G261" s="744"/>
      <c r="H261" s="744"/>
      <c r="I261" s="744"/>
      <c r="J261" s="744"/>
      <c r="K261" s="745"/>
      <c r="L261" s="185"/>
    </row>
    <row r="262" spans="1:12" s="324" customFormat="1" ht="16.5">
      <c r="A262" s="186"/>
      <c r="B262" s="322"/>
      <c r="C262" s="806" t="s">
        <v>429</v>
      </c>
      <c r="D262" s="807"/>
      <c r="E262" s="807"/>
      <c r="F262" s="807"/>
      <c r="G262" s="807"/>
      <c r="H262" s="807"/>
      <c r="I262" s="807"/>
      <c r="J262" s="807"/>
      <c r="K262" s="808"/>
      <c r="L262" s="323"/>
    </row>
    <row r="263" spans="1:12" s="186" customFormat="1" ht="15" customHeight="1">
      <c r="A263" s="325"/>
      <c r="B263" s="203"/>
      <c r="C263" s="813" t="s">
        <v>430</v>
      </c>
      <c r="D263" s="814"/>
      <c r="E263" s="814"/>
      <c r="F263" s="815"/>
      <c r="G263" s="329" t="str">
        <f>IFERROR(G56/G68,"-")</f>
        <v>-</v>
      </c>
      <c r="H263" s="329" t="str">
        <f>IFERROR(H66/H68,"-")</f>
        <v>-</v>
      </c>
      <c r="I263" s="329" t="str">
        <f>IFERROR(I66/I68,"-")</f>
        <v>-</v>
      </c>
      <c r="J263" s="329" t="str">
        <f>IFERROR(J56/J68,"-")</f>
        <v>-</v>
      </c>
      <c r="K263" s="330" t="str">
        <f>IFERROR(K56/K68,"-")</f>
        <v>-</v>
      </c>
      <c r="L263" s="185"/>
    </row>
    <row r="264" spans="1:12" s="186" customFormat="1" ht="27.75" customHeight="1">
      <c r="B264" s="203"/>
      <c r="C264" s="813" t="s">
        <v>431</v>
      </c>
      <c r="D264" s="814"/>
      <c r="E264" s="814"/>
      <c r="F264" s="815"/>
      <c r="G264" s="331" t="str">
        <f>IF(G146+G154=0,"No Short Term Obligation", G56/(G146+G154))</f>
        <v>No Short Term Obligation</v>
      </c>
      <c r="H264" s="331" t="str">
        <f>IF(H146+H154=0,"No Short Term Obligation", H56/(H146+H154))</f>
        <v>No Short Term Obligation</v>
      </c>
      <c r="I264" s="331" t="str">
        <f>IF(I146+I154=0,"No Short Term Obligation", I56/(I146+I154))</f>
        <v>No Short Term Obligation</v>
      </c>
      <c r="J264" s="331" t="str">
        <f>IF(J146+J154=0,"No Short Term Obligation", J56/(J146+J154))</f>
        <v>No Short Term Obligation</v>
      </c>
      <c r="K264" s="332" t="str">
        <f>IF(K146+K154=0,"No Short Term Obligation", K56/(K146+K154))</f>
        <v>No Short Term Obligation</v>
      </c>
      <c r="L264" s="185"/>
    </row>
    <row r="265" spans="1:12" s="186" customFormat="1" ht="15" customHeight="1">
      <c r="B265" s="203"/>
      <c r="C265" s="813" t="s">
        <v>432</v>
      </c>
      <c r="D265" s="814"/>
      <c r="E265" s="814"/>
      <c r="F265" s="815"/>
      <c r="G265" s="329" t="str">
        <f>IFERROR((G143+G164+#REF!)/G121,"-")</f>
        <v>-</v>
      </c>
      <c r="H265" s="329" t="str">
        <f>IFERROR((H143+H164+#REF!)/H121,"-")</f>
        <v>-</v>
      </c>
      <c r="I265" s="329" t="str">
        <f>IFERROR((I143+I164+#REF!)/I121,"-")</f>
        <v>-</v>
      </c>
      <c r="J265" s="329" t="str">
        <f>IFERROR((J143+J164+#REF!)/J121,"-")</f>
        <v>-</v>
      </c>
      <c r="K265" s="330" t="str">
        <f>IFERROR((K143+K164+#REF!)/K121,"-")</f>
        <v>-</v>
      </c>
      <c r="L265" s="185"/>
    </row>
    <row r="266" spans="1:12" s="186" customFormat="1" ht="40.5" customHeight="1">
      <c r="B266" s="203"/>
      <c r="C266" s="813" t="s">
        <v>433</v>
      </c>
      <c r="D266" s="814"/>
      <c r="E266" s="814"/>
      <c r="F266" s="815"/>
      <c r="G266" s="329" t="str">
        <f>IFERROR((G127+SUM(G146,G154))/(G93+G58),"-")</f>
        <v>-</v>
      </c>
      <c r="H266" s="329" t="str">
        <f>IFERROR((H127+SUM(H146,H154))/(H93+H58),"-")</f>
        <v>-</v>
      </c>
      <c r="I266" s="329" t="str">
        <f>IFERROR((I127+SUM(I146,I154))/(I93+I58),"-")</f>
        <v>-</v>
      </c>
      <c r="J266" s="329" t="str">
        <f>IFERROR((J127+SUM(J146,J154))/(J93+J58),"-")</f>
        <v>-</v>
      </c>
      <c r="K266" s="330" t="str">
        <f>IFERROR((K127+SUM(K146,K154))/(K93+K58),"-")</f>
        <v>-</v>
      </c>
      <c r="L266" s="185"/>
    </row>
    <row r="267" spans="1:12" s="186" customFormat="1" ht="15" customHeight="1">
      <c r="B267" s="203"/>
      <c r="C267" s="813" t="s">
        <v>434</v>
      </c>
      <c r="D267" s="814"/>
      <c r="E267" s="814"/>
      <c r="F267" s="815"/>
      <c r="G267" s="329" t="str">
        <f>IFERROR((SUM(G146,G154,G127))/G121,"-")</f>
        <v>-</v>
      </c>
      <c r="H267" s="329" t="str">
        <f>IFERROR((SUM(H146,H154,H127))/H121,"-")</f>
        <v>-</v>
      </c>
      <c r="I267" s="329" t="str">
        <f>IFERROR((SUM(I146,I154,I127))/I121,"-")</f>
        <v>-</v>
      </c>
      <c r="J267" s="329" t="str">
        <f>IFERROR((SUM(J146,J154,J127))/J121,"-")</f>
        <v>-</v>
      </c>
      <c r="K267" s="330" t="str">
        <f>IFERROR((SUM(K146,K154,K127))/K121,"-")</f>
        <v>-</v>
      </c>
      <c r="L267" s="185"/>
    </row>
    <row r="268" spans="1:12" s="186" customFormat="1" ht="15" customHeight="1" thickBot="1">
      <c r="B268" s="203"/>
      <c r="C268" s="819" t="s">
        <v>435</v>
      </c>
      <c r="D268" s="820"/>
      <c r="E268" s="820"/>
      <c r="F268" s="821"/>
      <c r="G268" s="333" t="str">
        <f>IF((G127+G146+G154)=0,"No Debt", ((G226-(G175+G176)-G195)-(G164-(G146+G154)))/(G127+G146+G154))</f>
        <v>No Debt</v>
      </c>
      <c r="H268" s="333" t="str">
        <f>IF((H127+H146+H154)=0,"No Debt", ((H226-(H175+H176)-H195)-(H164-(H146+H154)))/(H127+H146+H154))</f>
        <v>No Debt</v>
      </c>
      <c r="I268" s="333" t="str">
        <f>IF((I127+I146+I154)=0,"No Debt", ((I226-(I175+I176)-I195)-(I164-(I146+I154)))/(I127+I146+I154))</f>
        <v>No Debt</v>
      </c>
      <c r="J268" s="333" t="str">
        <f>IF((J127+J146+J154)=0,"No Debt", ((J226-(J175+J176)-J195)-(J164-(J146+J154)))/(J127+J146+J154))</f>
        <v>No Debt</v>
      </c>
      <c r="K268" s="334" t="str">
        <f>IF((K127+K146+K154)=0,"No Debt", ((K226-(K175+K176)-K195)-(K164-(K146+K154)))/(K127+K146+K154))</f>
        <v>No Debt</v>
      </c>
      <c r="L268" s="185"/>
    </row>
    <row r="269" spans="1:12" ht="12.75" customHeight="1" thickBot="1">
      <c r="A269" s="186"/>
      <c r="B269" s="259"/>
      <c r="C269" s="260"/>
      <c r="D269" s="260"/>
      <c r="E269" s="260"/>
      <c r="F269" s="335"/>
      <c r="G269" s="260"/>
      <c r="H269" s="260"/>
      <c r="I269" s="260"/>
      <c r="J269" s="260"/>
      <c r="K269" s="260"/>
      <c r="L269" s="336"/>
    </row>
  </sheetData>
  <mergeCells count="255">
    <mergeCell ref="C266:F266"/>
    <mergeCell ref="C267:F267"/>
    <mergeCell ref="C268:F268"/>
    <mergeCell ref="C4:E4"/>
    <mergeCell ref="E120:F120"/>
    <mergeCell ref="C260:F260"/>
    <mergeCell ref="C261:K261"/>
    <mergeCell ref="C262:K262"/>
    <mergeCell ref="C263:F263"/>
    <mergeCell ref="C264:F264"/>
    <mergeCell ref="C265:F265"/>
    <mergeCell ref="C254:F254"/>
    <mergeCell ref="C255:F255"/>
    <mergeCell ref="C256:F256"/>
    <mergeCell ref="C257:F257"/>
    <mergeCell ref="C258:F258"/>
    <mergeCell ref="C259:F259"/>
    <mergeCell ref="C248:F248"/>
    <mergeCell ref="C249:F249"/>
    <mergeCell ref="C250:K250"/>
    <mergeCell ref="C251:K251"/>
    <mergeCell ref="C252:F252"/>
    <mergeCell ref="C253:F253"/>
    <mergeCell ref="C242:F242"/>
    <mergeCell ref="C243:F243"/>
    <mergeCell ref="C244:K244"/>
    <mergeCell ref="C245:K245"/>
    <mergeCell ref="C246:F246"/>
    <mergeCell ref="C247:F247"/>
    <mergeCell ref="C236:K236"/>
    <mergeCell ref="C237:K237"/>
    <mergeCell ref="C238:F238"/>
    <mergeCell ref="C239:F239"/>
    <mergeCell ref="C240:F240"/>
    <mergeCell ref="C241:F241"/>
    <mergeCell ref="C230:K230"/>
    <mergeCell ref="C231:F231"/>
    <mergeCell ref="C232:K232"/>
    <mergeCell ref="C233:F233"/>
    <mergeCell ref="C234:F234"/>
    <mergeCell ref="C235:F235"/>
    <mergeCell ref="E219:F219"/>
    <mergeCell ref="E223:F223"/>
    <mergeCell ref="D224:F224"/>
    <mergeCell ref="C225:F225"/>
    <mergeCell ref="C226:F226"/>
    <mergeCell ref="C228:F228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E206:F206"/>
    <mergeCell ref="E213:F213"/>
    <mergeCell ref="E214:F214"/>
    <mergeCell ref="E215:F215"/>
    <mergeCell ref="E216:F216"/>
    <mergeCell ref="D217:F217"/>
    <mergeCell ref="D218:F218"/>
    <mergeCell ref="D207:F207"/>
    <mergeCell ref="E208:F208"/>
    <mergeCell ref="E209:F209"/>
    <mergeCell ref="E210:F210"/>
    <mergeCell ref="E211:F211"/>
    <mergeCell ref="D212:F212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E178:F178"/>
    <mergeCell ref="E187:F187"/>
    <mergeCell ref="E191:F191"/>
    <mergeCell ref="D192:F192"/>
    <mergeCell ref="D193:F193"/>
    <mergeCell ref="E194:F194"/>
    <mergeCell ref="E195:F195"/>
    <mergeCell ref="D179:F179"/>
    <mergeCell ref="E180:F180"/>
    <mergeCell ref="E181:F181"/>
    <mergeCell ref="E182:F182"/>
    <mergeCell ref="E183:F183"/>
    <mergeCell ref="D186:F186"/>
    <mergeCell ref="E196:F196"/>
    <mergeCell ref="E161:F161"/>
    <mergeCell ref="E162:F162"/>
    <mergeCell ref="E163:F163"/>
    <mergeCell ref="C164:F164"/>
    <mergeCell ref="C165:F165"/>
    <mergeCell ref="C166:K166"/>
    <mergeCell ref="E155:F155"/>
    <mergeCell ref="E156:F156"/>
    <mergeCell ref="E157:F157"/>
    <mergeCell ref="E158:F158"/>
    <mergeCell ref="D159:F159"/>
    <mergeCell ref="D160:F160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54:F154"/>
    <mergeCell ref="E140:F140"/>
    <mergeCell ref="E141:F141"/>
    <mergeCell ref="D142:F142"/>
    <mergeCell ref="C143:F143"/>
    <mergeCell ref="C144:K144"/>
    <mergeCell ref="C145:F145"/>
    <mergeCell ref="E134:F134"/>
    <mergeCell ref="D135:F135"/>
    <mergeCell ref="D136:F136"/>
    <mergeCell ref="E137:F137"/>
    <mergeCell ref="E138:F138"/>
    <mergeCell ref="D139:F139"/>
    <mergeCell ref="E128:F128"/>
    <mergeCell ref="E129:F129"/>
    <mergeCell ref="E130:F130"/>
    <mergeCell ref="E131:F131"/>
    <mergeCell ref="E132:F132"/>
    <mergeCell ref="E133:F133"/>
    <mergeCell ref="C122:K122"/>
    <mergeCell ref="C123:F123"/>
    <mergeCell ref="C124:K124"/>
    <mergeCell ref="C125:F125"/>
    <mergeCell ref="C126:F126"/>
    <mergeCell ref="D127:F127"/>
    <mergeCell ref="E115:F115"/>
    <mergeCell ref="E116:F116"/>
    <mergeCell ref="E117:F117"/>
    <mergeCell ref="E118:F118"/>
    <mergeCell ref="E119:F119"/>
    <mergeCell ref="C121:F121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E51:F51"/>
    <mergeCell ref="E52:F52"/>
    <mergeCell ref="D53:F53"/>
    <mergeCell ref="E54:F54"/>
    <mergeCell ref="E55:F55"/>
    <mergeCell ref="C56:F56"/>
    <mergeCell ref="E42:F42"/>
    <mergeCell ref="E43:F43"/>
    <mergeCell ref="C44:F44"/>
    <mergeCell ref="C45:K45"/>
    <mergeCell ref="D46:F46"/>
    <mergeCell ref="C47:C55"/>
    <mergeCell ref="E47:F47"/>
    <mergeCell ref="E48:F48"/>
    <mergeCell ref="E49:F49"/>
    <mergeCell ref="D50:F50"/>
    <mergeCell ref="C28:C43"/>
    <mergeCell ref="E28:F28"/>
    <mergeCell ref="D29:D31"/>
    <mergeCell ref="E32:F32"/>
    <mergeCell ref="D33:D34"/>
    <mergeCell ref="E35:F35"/>
    <mergeCell ref="D36:D38"/>
    <mergeCell ref="D39:F39"/>
    <mergeCell ref="B2:L2"/>
    <mergeCell ref="C3:E3"/>
    <mergeCell ref="C5:K5"/>
    <mergeCell ref="C6:F6"/>
    <mergeCell ref="C7:F7"/>
    <mergeCell ref="C8:F8"/>
    <mergeCell ref="E40:F40"/>
    <mergeCell ref="E41:F41"/>
    <mergeCell ref="D22:F22"/>
    <mergeCell ref="D23:F23"/>
    <mergeCell ref="C24:F24"/>
    <mergeCell ref="C25:K25"/>
    <mergeCell ref="C26:F26"/>
    <mergeCell ref="D27:F27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E21:F21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208" priority="12">
      <formula>G$7=""</formula>
    </cfRule>
  </conditionalFormatting>
  <conditionalFormatting sqref="H120:I120 K120">
    <cfRule type="expression" dxfId="207" priority="8">
      <formula>H$7=""</formula>
    </cfRule>
  </conditionalFormatting>
  <conditionalFormatting sqref="G120">
    <cfRule type="expression" dxfId="206" priority="9">
      <formula>G$7=""</formula>
    </cfRule>
  </conditionalFormatting>
  <conditionalFormatting sqref="J12:J23">
    <cfRule type="expression" dxfId="205" priority="7">
      <formula>J$7=""</formula>
    </cfRule>
  </conditionalFormatting>
  <conditionalFormatting sqref="J27:J43">
    <cfRule type="expression" dxfId="204" priority="6">
      <formula>J$7=""</formula>
    </cfRule>
  </conditionalFormatting>
  <conditionalFormatting sqref="J46:J55">
    <cfRule type="expression" dxfId="203" priority="5">
      <formula>J$7=""</formula>
    </cfRule>
  </conditionalFormatting>
  <conditionalFormatting sqref="J108:J119">
    <cfRule type="expression" dxfId="202" priority="4">
      <formula>J$7=""</formula>
    </cfRule>
  </conditionalFormatting>
  <conditionalFormatting sqref="J120">
    <cfRule type="expression" dxfId="201" priority="3">
      <formula>J$7=""</formula>
    </cfRule>
  </conditionalFormatting>
  <conditionalFormatting sqref="J169:J196">
    <cfRule type="expression" dxfId="200" priority="2">
      <formula>J$7=""</formula>
    </cfRule>
  </conditionalFormatting>
  <conditionalFormatting sqref="J200:J224">
    <cfRule type="expression" dxfId="199" priority="1">
      <formula>J$7=""</formula>
    </cfRule>
  </conditionalFormatting>
  <dataValidations count="3">
    <dataValidation type="list" allowBlank="1" showInputMessage="1" showErrorMessage="1" sqref="K3:K4 J3" xr:uid="{243F2454-5EC3-4E51-8A69-B51CE14732E9}">
      <formula1>"Actuals, Thousands, Lakhs, Millions, Crores"</formula1>
    </dataValidation>
    <dataValidation type="list" allowBlank="1" showInputMessage="1" showErrorMessage="1" sqref="G7:K7" xr:uid="{1BBB5A0A-EBB5-4FFD-ABF3-CD4DD70AF572}">
      <formula1>"Audited,Unaudited,Provisional,Projection"</formula1>
    </dataValidation>
    <dataValidation type="list" allowBlank="1" showInputMessage="1" showErrorMessage="1" sqref="G9:K9" xr:uid="{F84DE0E2-D24B-4741-831A-EC26D7523275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C153"/>
  <sheetViews>
    <sheetView showGridLines="0" workbookViewId="0">
      <selection activeCell="B9" sqref="B9"/>
    </sheetView>
  </sheetViews>
  <sheetFormatPr defaultRowHeight="15"/>
  <cols>
    <col min="1" max="1" width="33.5" style="4" customWidth="1"/>
    <col min="2" max="2" width="11.875" style="4" customWidth="1"/>
    <col min="3" max="3" width="10.5" style="4" customWidth="1"/>
    <col min="4" max="4" width="11.125" style="24" customWidth="1"/>
    <col min="5" max="5" width="10.5" style="24" customWidth="1"/>
    <col min="6" max="6" width="10.125" style="24" customWidth="1"/>
    <col min="7" max="7" width="10.5" style="24" customWidth="1"/>
    <col min="8" max="8" width="10.375" style="24" customWidth="1"/>
    <col min="9" max="9" width="10.5" style="24" customWidth="1"/>
    <col min="10" max="10" width="16.125" style="4" customWidth="1"/>
    <col min="11" max="237" width="9" style="4"/>
    <col min="238" max="16384" width="9" style="1"/>
  </cols>
  <sheetData>
    <row r="1" spans="1:12" ht="15.75" thickBot="1"/>
    <row r="2" spans="1:12">
      <c r="A2" s="826">
        <f>'Financial Statement1'!F3</f>
        <v>0</v>
      </c>
      <c r="B2" s="827"/>
      <c r="C2" s="827"/>
      <c r="D2" s="827"/>
      <c r="E2" s="827"/>
      <c r="F2" s="827"/>
      <c r="G2" s="827"/>
      <c r="H2" s="827"/>
      <c r="I2" s="828"/>
    </row>
    <row r="3" spans="1:12">
      <c r="A3" s="829"/>
      <c r="B3" s="830"/>
      <c r="C3" s="830"/>
      <c r="D3" s="830"/>
      <c r="E3" s="830"/>
      <c r="F3" s="830"/>
      <c r="G3" s="830"/>
      <c r="H3" s="830"/>
      <c r="I3" s="831"/>
    </row>
    <row r="4" spans="1:12">
      <c r="A4" s="392" t="s">
        <v>101</v>
      </c>
      <c r="B4" s="859">
        <f>'Financial Statement1'!F4</f>
        <v>0</v>
      </c>
      <c r="C4" s="860"/>
      <c r="D4" s="860"/>
      <c r="E4" s="860"/>
      <c r="F4" s="860"/>
      <c r="G4" s="393"/>
      <c r="H4" s="394" t="s">
        <v>437</v>
      </c>
      <c r="I4" s="395" t="s">
        <v>237</v>
      </c>
    </row>
    <row r="5" spans="1:12" ht="15" customHeight="1">
      <c r="A5" s="853" t="s">
        <v>4</v>
      </c>
      <c r="B5" s="396">
        <f>'Financial Statement1'!J6</f>
        <v>0</v>
      </c>
      <c r="C5" s="397" t="s">
        <v>5</v>
      </c>
      <c r="D5" s="396" t="str">
        <f>IFERROR(EDATE(B5,-12),"-")</f>
        <v>-</v>
      </c>
      <c r="E5" s="397" t="s">
        <v>5</v>
      </c>
      <c r="F5" s="396" t="str">
        <f>IFERROR(EDATE(D5,-12),"-")</f>
        <v>-</v>
      </c>
      <c r="G5" s="397" t="s">
        <v>5</v>
      </c>
      <c r="H5" s="396" t="str">
        <f>IFERROR(EDATE(F5,-12),"-")</f>
        <v>-</v>
      </c>
      <c r="I5" s="398">
        <f>IF('Financial Statement1'!$K$4="Actuals",1, IF('Financial Statement1'!$K$4="Thousands",1000, IF('Financial Statement1'!$K$4="Lakhs",100000, IF('Financial Statement1'!$K$4="Millions",1000000, IF('Financial Statement1'!$K$4="Crores",10000000,"")))))</f>
        <v>1</v>
      </c>
    </row>
    <row r="6" spans="1:12" ht="14.25" customHeight="1" thickBot="1">
      <c r="A6" s="854"/>
      <c r="B6" s="454" t="str">
        <f>CONCATENATE("Rs."," ",$I$4)</f>
        <v>Rs. Actuals</v>
      </c>
      <c r="C6" s="455">
        <f>B5</f>
        <v>0</v>
      </c>
      <c r="D6" s="454" t="str">
        <f>CONCATENATE("Rs."," ",$I$4)</f>
        <v>Rs. Actuals</v>
      </c>
      <c r="E6" s="455" t="str">
        <f>D5</f>
        <v>-</v>
      </c>
      <c r="F6" s="454" t="str">
        <f>CONCATENATE("Rs."," ",$I$4)</f>
        <v>Rs. Actuals</v>
      </c>
      <c r="G6" s="455" t="str">
        <f>F5</f>
        <v>-</v>
      </c>
      <c r="H6" s="454" t="str">
        <f>CONCATENATE("Rs."," ",$I$4)</f>
        <v>Rs. Actuals</v>
      </c>
      <c r="I6" s="456">
        <f>IF(I4="Actuals",1, IF(I4="Thousands",1000, IF(I4="Lakhs",100000, IF(I4="Millions",1000000, IF(I4="Crores",10000000,"")))))</f>
        <v>1</v>
      </c>
    </row>
    <row r="7" spans="1:12">
      <c r="A7" s="457" t="s">
        <v>61</v>
      </c>
      <c r="B7" s="458">
        <f>IFERROR('Financial Statement1'!J91,"-")</f>
        <v>0</v>
      </c>
      <c r="C7" s="459"/>
      <c r="D7" s="458">
        <f>IFERROR('Financial Statement1'!I91,"-")</f>
        <v>0</v>
      </c>
      <c r="E7" s="459"/>
      <c r="F7" s="458">
        <f>IFERROR('Financial Statement1'!H91,"-")</f>
        <v>0</v>
      </c>
      <c r="G7" s="459"/>
      <c r="H7" s="458">
        <f>IFERROR('Financial Statement1'!G91,"-")</f>
        <v>0</v>
      </c>
      <c r="I7" s="460"/>
    </row>
    <row r="8" spans="1:12">
      <c r="A8" s="341" t="s">
        <v>103</v>
      </c>
      <c r="B8" s="342">
        <f>IFERROR(('Financial Statement1'!J13+'Financial Statement1'!J17+'Financial Statement1'!J21-'Financial Statement1'!J23)*$I$5/$I$6,"-")</f>
        <v>0</v>
      </c>
      <c r="C8" s="342" t="str">
        <f>IFERROR((B8-D8)/D8*100,"-")</f>
        <v>-</v>
      </c>
      <c r="D8" s="342">
        <f>IFERROR(('Financial Statement1'!I13+'Financial Statement1'!I17+'Financial Statement1'!I21-'Financial Statement1'!I23)*$I$5/$I$6,"-")</f>
        <v>0</v>
      </c>
      <c r="E8" s="342" t="str">
        <f>IFERROR((D8-F8)/F8*100,"-")</f>
        <v>-</v>
      </c>
      <c r="F8" s="342">
        <f>IFERROR(('Financial Statement1'!H13+'Financial Statement1'!H17+'Financial Statement1'!H21-'Financial Statement1'!H23)*$I$5/$I$6,"-")</f>
        <v>0</v>
      </c>
      <c r="G8" s="342" t="str">
        <f>IFERROR((F8-H8)/H8*100,"-")</f>
        <v>-</v>
      </c>
      <c r="H8" s="342">
        <f>IFERROR(('Financial Statement1'!G13+'Financial Statement1'!G17+'Financial Statement1'!G21-'Financial Statement1'!G23)*$I$5/$I$6,"-")</f>
        <v>0</v>
      </c>
      <c r="I8" s="347" t="str">
        <f>IFERROR((H8-J8)/J8*100,"-")</f>
        <v>-</v>
      </c>
    </row>
    <row r="9" spans="1:12">
      <c r="A9" s="341" t="s">
        <v>104</v>
      </c>
      <c r="B9" s="342">
        <f>IFERROR(('Financial Statement1'!J22)*$I$5/$I$6,"-")</f>
        <v>0</v>
      </c>
      <c r="C9" s="342" t="str">
        <f>IFERROR((B9-D9)/D9*100,"-")</f>
        <v>-</v>
      </c>
      <c r="D9" s="342">
        <f>IFERROR(('Financial Statement1'!I22)*$I$5/$I$6,"-")</f>
        <v>0</v>
      </c>
      <c r="E9" s="342" t="str">
        <f>IFERROR((D9-F9)/F9*100,"-")</f>
        <v>-</v>
      </c>
      <c r="F9" s="342">
        <f>IFERROR(('Financial Statement1'!H22)*$I$5/$I$6,"-")</f>
        <v>0</v>
      </c>
      <c r="G9" s="342" t="str">
        <f>IFERROR((F9-H9)/H9*100,"-")</f>
        <v>-</v>
      </c>
      <c r="H9" s="342">
        <f>IFERROR(('Financial Statement1'!G22)*$I$5/$I$6,"-")</f>
        <v>0</v>
      </c>
      <c r="I9" s="347" t="str">
        <f>IFERROR((H9-J9)/J9*100,"-")</f>
        <v>-</v>
      </c>
    </row>
    <row r="10" spans="1:12">
      <c r="A10" s="384" t="s">
        <v>7</v>
      </c>
      <c r="B10" s="385">
        <f>IFERROR(+B9+B8,"0.00")</f>
        <v>0</v>
      </c>
      <c r="C10" s="386" t="str">
        <f>IFERROR((B10-D10)/D10*100,"-")</f>
        <v>-</v>
      </c>
      <c r="D10" s="385">
        <f>IFERROR(+D9+D8,"0.00")</f>
        <v>0</v>
      </c>
      <c r="E10" s="386" t="str">
        <f>IFERROR((D10-F10)/F10*100,"-")</f>
        <v>-</v>
      </c>
      <c r="F10" s="385">
        <f>IFERROR(+F9+F8,"0.00")</f>
        <v>0</v>
      </c>
      <c r="G10" s="386" t="str">
        <f>IFERROR((F10-H10)/H10*100,"-")</f>
        <v>-</v>
      </c>
      <c r="H10" s="385">
        <f>IFERROR(+H9+H8,"0.00")</f>
        <v>0</v>
      </c>
      <c r="I10" s="449" t="str">
        <f>IFERROR((H10-J10)/J10*100,"-")</f>
        <v>-</v>
      </c>
    </row>
    <row r="11" spans="1:12" s="4" customFormat="1" ht="29.25" customHeight="1">
      <c r="A11" s="343"/>
      <c r="B11" s="344"/>
      <c r="C11" s="345" t="str">
        <f>CONCATENATE("Cost % of sales of ",YEAR(B5))</f>
        <v>Cost % of sales of 1900</v>
      </c>
      <c r="D11" s="344"/>
      <c r="E11" s="345" t="e">
        <f>CONCATENATE("Cost % of sales of ",YEAR(D5))</f>
        <v>#VALUE!</v>
      </c>
      <c r="F11" s="344"/>
      <c r="G11" s="345" t="e">
        <f>CONCATENATE("Cost % of sales of ",YEAR(F5))</f>
        <v>#VALUE!</v>
      </c>
      <c r="H11" s="344"/>
      <c r="I11" s="346" t="e">
        <f>CONCATENATE("Cost % of sales of ",YEAR(H5))</f>
        <v>#VALUE!</v>
      </c>
    </row>
    <row r="12" spans="1:12">
      <c r="A12" s="384" t="s">
        <v>142</v>
      </c>
      <c r="B12" s="385">
        <f>IFERROR(B13+B17+B18,"0.00")</f>
        <v>0</v>
      </c>
      <c r="C12" s="386"/>
      <c r="D12" s="385">
        <f>IFERROR(D13+D17+D18,"0.00")</f>
        <v>0</v>
      </c>
      <c r="E12" s="386"/>
      <c r="F12" s="385">
        <f>IFERROR(F13+F17+F18,"0.00")</f>
        <v>0</v>
      </c>
      <c r="G12" s="386"/>
      <c r="H12" s="385">
        <f>IFERROR(H13+H17+H18,"0.00")</f>
        <v>0</v>
      </c>
      <c r="I12" s="449"/>
    </row>
    <row r="13" spans="1:12" ht="30">
      <c r="A13" s="384" t="s">
        <v>141</v>
      </c>
      <c r="B13" s="385">
        <f>IFERROR(+B14+B15-B16,"0.00")</f>
        <v>0</v>
      </c>
      <c r="C13" s="386" t="str">
        <f>IFERROR(B13/$B$8*100,"-")</f>
        <v>-</v>
      </c>
      <c r="D13" s="385">
        <f>IFERROR(+D14+D15-D16,"0.00")</f>
        <v>0</v>
      </c>
      <c r="E13" s="386" t="str">
        <f>IFERROR(D13/$B$8*100,"-")</f>
        <v>-</v>
      </c>
      <c r="F13" s="385">
        <f>IFERROR(+F14+F15-F16,"0.00")</f>
        <v>0</v>
      </c>
      <c r="G13" s="386" t="str">
        <f>IFERROR(F13/$B$8*100,"-")</f>
        <v>-</v>
      </c>
      <c r="H13" s="385">
        <f>IFERROR(+H14+H15-H16,"0.00")</f>
        <v>0</v>
      </c>
      <c r="I13" s="449" t="str">
        <f>IFERROR(H13/$B$8*100,"-")</f>
        <v>-</v>
      </c>
    </row>
    <row r="14" spans="1:12">
      <c r="A14" s="348" t="s">
        <v>138</v>
      </c>
      <c r="B14" s="342">
        <f>IFERROR(('Financial Statement1'!J29+'Financial Statement1'!J33+'Financial Statement1'!J36)*$I$5/$I$6,"-")</f>
        <v>0</v>
      </c>
      <c r="C14" s="342"/>
      <c r="D14" s="342">
        <f>IFERROR(('Financial Statement1'!I29+'Financial Statement1'!I33+'Financial Statement1'!I36)*$I$5/$I$6,"-")</f>
        <v>0</v>
      </c>
      <c r="E14" s="342"/>
      <c r="F14" s="342">
        <f>IFERROR(('Financial Statement1'!H29+'Financial Statement1'!H33+'Financial Statement1'!H36)*$I$5/$I$6,"-")</f>
        <v>0</v>
      </c>
      <c r="G14" s="342"/>
      <c r="H14" s="342">
        <f>IFERROR(('Financial Statement1'!G29+'Financial Statement1'!G33+'Financial Statement1'!G36)*$I$5/$I$6,"-")</f>
        <v>0</v>
      </c>
      <c r="I14" s="347"/>
    </row>
    <row r="15" spans="1:12">
      <c r="A15" s="348" t="s">
        <v>139</v>
      </c>
      <c r="B15" s="342">
        <f>IFERROR(('Financial Statement1'!J30+'Financial Statement1'!J37)*$I$5/$I$6,"-")</f>
        <v>0</v>
      </c>
      <c r="C15" s="342"/>
      <c r="D15" s="342">
        <f>IFERROR(('Financial Statement1'!I30+'Financial Statement1'!I37)*$I$5/$I$6,"-")</f>
        <v>0</v>
      </c>
      <c r="E15" s="342"/>
      <c r="F15" s="342">
        <f>IFERROR(('Financial Statement1'!H30+'Financial Statement1'!H37)*$I$5/$I$6,"-")</f>
        <v>0</v>
      </c>
      <c r="G15" s="342"/>
      <c r="H15" s="342">
        <f>IFERROR(('Financial Statement1'!G30+'Financial Statement1'!G37)*$I$5/$I$6,"-")</f>
        <v>0</v>
      </c>
      <c r="I15" s="347"/>
      <c r="L15" s="4" t="s">
        <v>229</v>
      </c>
    </row>
    <row r="16" spans="1:12">
      <c r="A16" s="348" t="s">
        <v>140</v>
      </c>
      <c r="B16" s="342">
        <f>IFERROR(('Financial Statement1'!J31+'Financial Statement1'!J34+'Financial Statement1'!J38)*$I$5/$I$6,"-")</f>
        <v>0</v>
      </c>
      <c r="C16" s="342"/>
      <c r="D16" s="342">
        <f>IFERROR(('Financial Statement1'!I31+'Financial Statement1'!I34+'Financial Statement1'!I38)*$I$5/$I$6,"-")</f>
        <v>0</v>
      </c>
      <c r="E16" s="342"/>
      <c r="F16" s="342">
        <f>IFERROR(('Financial Statement1'!H31+'Financial Statement1'!H34+'Financial Statement1'!H38)*$I$5/$I$6,"-")</f>
        <v>0</v>
      </c>
      <c r="G16" s="342"/>
      <c r="H16" s="342">
        <f>IFERROR(('Financial Statement1'!G31+'Financial Statement1'!G34+'Financial Statement1'!G38)*$I$5/$I$6,"-")</f>
        <v>0</v>
      </c>
      <c r="I16" s="347"/>
    </row>
    <row r="17" spans="1:237" s="102" customFormat="1" ht="45">
      <c r="A17" s="348" t="s">
        <v>96</v>
      </c>
      <c r="B17" s="342">
        <f>IFERROR(('Financial Statement1'!J41+'Financial Statement1'!J42+'Financial Statement1'!J43)*$I$5/$I$6,"-")</f>
        <v>0</v>
      </c>
      <c r="C17" s="345" t="str">
        <f>IFERROR(B17/$B$8*100,"-")</f>
        <v>-</v>
      </c>
      <c r="D17" s="342">
        <f>IFERROR(('Financial Statement1'!I41+'Financial Statement1'!I42+'Financial Statement1'!I43)*$I$5/$I$6,"-")</f>
        <v>0</v>
      </c>
      <c r="E17" s="345" t="str">
        <f>IFERROR(D17/$B$8*100,"-")</f>
        <v>-</v>
      </c>
      <c r="F17" s="342">
        <f>IFERROR(('Financial Statement1'!H41+'Financial Statement1'!H42+'Financial Statement1'!H43)*$I$5/$I$6,"-")</f>
        <v>0</v>
      </c>
      <c r="G17" s="345" t="str">
        <f>IFERROR(F17/$B$8*100,"-")</f>
        <v>-</v>
      </c>
      <c r="H17" s="342">
        <f>IFERROR(('Financial Statement1'!G41+'Financial Statement1'!G42+'Financial Statement1'!G43)*$I$5/$I$6,"-")</f>
        <v>0</v>
      </c>
      <c r="I17" s="346" t="str">
        <f>IFERROR(H17/$B$8*100,"-")</f>
        <v>-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</row>
    <row r="18" spans="1:237" s="102" customFormat="1">
      <c r="A18" s="348" t="s">
        <v>93</v>
      </c>
      <c r="B18" s="342">
        <f>IFERROR(('Financial Statement1'!J40)*$I$5/$I$6,"-")</f>
        <v>0</v>
      </c>
      <c r="C18" s="345" t="str">
        <f>IFERROR(B18/$B$8*100,"-")</f>
        <v>-</v>
      </c>
      <c r="D18" s="342">
        <f>IFERROR(('Financial Statement1'!I40)*$I$5/$I$6,"-")</f>
        <v>0</v>
      </c>
      <c r="E18" s="345" t="str">
        <f>IFERROR(D18/$B$8*100,"-")</f>
        <v>-</v>
      </c>
      <c r="F18" s="342">
        <f>IFERROR(('Financial Statement1'!H40)*$I$5/$I$6,"-")</f>
        <v>0</v>
      </c>
      <c r="G18" s="345" t="str">
        <f>IFERROR(F18/$B$8*100,"-")</f>
        <v>-</v>
      </c>
      <c r="H18" s="342">
        <f>IFERROR(('Financial Statement1'!G40)*$I$5/$I$6,"-")</f>
        <v>0</v>
      </c>
      <c r="I18" s="346" t="str">
        <f>IFERROR(H18/$B$8*100,"-")</f>
        <v>-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101"/>
      <c r="EX18" s="101"/>
      <c r="EY18" s="101"/>
      <c r="EZ18" s="101"/>
      <c r="FA18" s="101"/>
      <c r="FB18" s="101"/>
      <c r="FC18" s="101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01"/>
      <c r="GF18" s="101"/>
      <c r="GG18" s="101"/>
      <c r="GH18" s="101"/>
      <c r="GI18" s="101"/>
      <c r="GJ18" s="101"/>
      <c r="GK18" s="101"/>
      <c r="GL18" s="101"/>
      <c r="GM18" s="101"/>
      <c r="GN18" s="101"/>
      <c r="GO18" s="101"/>
      <c r="GP18" s="101"/>
      <c r="GQ18" s="101"/>
      <c r="GR18" s="101"/>
      <c r="GS18" s="101"/>
      <c r="GT18" s="101"/>
      <c r="GU18" s="101"/>
      <c r="GV18" s="101"/>
      <c r="GW18" s="101"/>
      <c r="GX18" s="101"/>
      <c r="GY18" s="101"/>
      <c r="GZ18" s="101"/>
      <c r="HA18" s="101"/>
      <c r="HB18" s="101"/>
      <c r="HC18" s="101"/>
      <c r="HD18" s="101"/>
      <c r="HE18" s="101"/>
      <c r="HF18" s="101"/>
      <c r="HG18" s="101"/>
      <c r="HH18" s="101"/>
      <c r="HI18" s="101"/>
      <c r="HJ18" s="101"/>
      <c r="HK18" s="101"/>
      <c r="HL18" s="101"/>
      <c r="HM18" s="101"/>
      <c r="HN18" s="101"/>
      <c r="HO18" s="101"/>
      <c r="HP18" s="101"/>
      <c r="HQ18" s="101"/>
      <c r="HR18" s="101"/>
      <c r="HS18" s="101"/>
      <c r="HT18" s="101"/>
      <c r="HU18" s="101"/>
      <c r="HV18" s="101"/>
      <c r="HW18" s="101"/>
      <c r="HX18" s="101"/>
      <c r="HY18" s="101"/>
      <c r="HZ18" s="101"/>
      <c r="IA18" s="101"/>
      <c r="IB18" s="101"/>
      <c r="IC18" s="101"/>
    </row>
    <row r="19" spans="1:237">
      <c r="A19" s="384" t="s">
        <v>106</v>
      </c>
      <c r="B19" s="385">
        <f>IFERROR(B10-B13-B17-B18,"0.00")</f>
        <v>0</v>
      </c>
      <c r="C19" s="386" t="str">
        <f>IFERROR(B19/$B$8*100,"-")</f>
        <v>-</v>
      </c>
      <c r="D19" s="385">
        <f>IFERROR(D10-D13-D17-D18,"0.00")</f>
        <v>0</v>
      </c>
      <c r="E19" s="386" t="str">
        <f>IFERROR(D19/$B$8*100,"-")</f>
        <v>-</v>
      </c>
      <c r="F19" s="385">
        <f>IFERROR(F10-F13-F17-F18,"0.00")</f>
        <v>0</v>
      </c>
      <c r="G19" s="386" t="str">
        <f>IFERROR(F19/$B$8*100,"-")</f>
        <v>-</v>
      </c>
      <c r="H19" s="385">
        <f>IFERROR(H10-H13-H17-H18,"0.00")</f>
        <v>0</v>
      </c>
      <c r="I19" s="449" t="str">
        <f>IFERROR(H19/$B$8*100,"-")</f>
        <v>-</v>
      </c>
    </row>
    <row r="20" spans="1:237">
      <c r="A20" s="412" t="s">
        <v>105</v>
      </c>
      <c r="B20" s="349"/>
      <c r="C20" s="342"/>
      <c r="D20" s="349"/>
      <c r="E20" s="342"/>
      <c r="F20" s="349"/>
      <c r="G20" s="342"/>
      <c r="H20" s="349"/>
      <c r="I20" s="347"/>
    </row>
    <row r="21" spans="1:237" ht="30">
      <c r="A21" s="387" t="s">
        <v>97</v>
      </c>
      <c r="B21" s="390">
        <f>IFERROR(SUM(B22:B24),"-")</f>
        <v>0</v>
      </c>
      <c r="C21" s="388" t="str">
        <f>IFERROR(B21/$B$8*100,"-")</f>
        <v>-</v>
      </c>
      <c r="D21" s="390">
        <f>IFERROR(SUM(D22:D24),"-")</f>
        <v>0</v>
      </c>
      <c r="E21" s="388" t="str">
        <f>IFERROR(D21/$B$8*100,"-")</f>
        <v>-</v>
      </c>
      <c r="F21" s="390">
        <f>IFERROR(SUM(F22:F24),"-")</f>
        <v>0</v>
      </c>
      <c r="G21" s="388" t="str">
        <f>IFERROR(F21/$B$8*100,"-")</f>
        <v>-</v>
      </c>
      <c r="H21" s="390">
        <f>IFERROR(SUM(H22:H24),"-")</f>
        <v>0</v>
      </c>
      <c r="I21" s="389" t="str">
        <f>IFERROR(H21/$B$8*100,"-")</f>
        <v>-</v>
      </c>
    </row>
    <row r="22" spans="1:237" ht="30">
      <c r="A22" s="413" t="s">
        <v>148</v>
      </c>
      <c r="B22" s="342">
        <f>IFERROR(('Financial Statement1'!J51)*$I$5/$I$6,"-")</f>
        <v>0</v>
      </c>
      <c r="C22" s="350"/>
      <c r="D22" s="342">
        <f>IFERROR(('Financial Statement1'!I51)*$I$5/$I$6,"-")</f>
        <v>0</v>
      </c>
      <c r="E22" s="350"/>
      <c r="F22" s="342">
        <f>IFERROR(('Financial Statement1'!H51)*$I$5/$I$6,"-")</f>
        <v>0</v>
      </c>
      <c r="G22" s="350"/>
      <c r="H22" s="342">
        <f>IFERROR(('Financial Statement1'!G51)*$I$5/$I$6,"-")</f>
        <v>0</v>
      </c>
      <c r="I22" s="351"/>
    </row>
    <row r="23" spans="1:237" ht="30">
      <c r="A23" s="413" t="s">
        <v>107</v>
      </c>
      <c r="B23" s="342"/>
      <c r="C23" s="350"/>
      <c r="D23" s="342"/>
      <c r="E23" s="350"/>
      <c r="F23" s="342"/>
      <c r="G23" s="350"/>
      <c r="H23" s="342"/>
      <c r="I23" s="351"/>
    </row>
    <row r="24" spans="1:237">
      <c r="A24" s="413" t="s">
        <v>137</v>
      </c>
      <c r="B24" s="342">
        <f>IFERROR(('Financial Statement1'!J47+'Financial Statement1'!J49+'Financial Statement1'!J60+'Financial Statement1'!J63+'Financial Statement1'!J65)*$I$5/$I$6,"-")</f>
        <v>0</v>
      </c>
      <c r="C24" s="350"/>
      <c r="D24" s="342">
        <f>IFERROR(('Financial Statement1'!I47+'Financial Statement1'!I49+'Financial Statement1'!I60+'Financial Statement1'!I63+'Financial Statement1'!I65)*$I$5/$I$6,"-")</f>
        <v>0</v>
      </c>
      <c r="E24" s="350"/>
      <c r="F24" s="342">
        <f>IFERROR(('Financial Statement1'!H47+'Financial Statement1'!H49+'Financial Statement1'!H60+'Financial Statement1'!H63+'Financial Statement1'!H65)*$I$5/$I$6,"-")</f>
        <v>0</v>
      </c>
      <c r="G24" s="350"/>
      <c r="H24" s="342">
        <f>IFERROR(('Financial Statement1'!G47+'Financial Statement1'!G49+'Financial Statement1'!G60+'Financial Statement1'!G63+'Financial Statement1'!G65)*$I$5/$I$6,"-")</f>
        <v>0</v>
      </c>
      <c r="I24" s="351"/>
    </row>
    <row r="25" spans="1:237" s="102" customFormat="1" ht="15" customHeight="1">
      <c r="A25" s="414" t="s">
        <v>98</v>
      </c>
      <c r="B25" s="342">
        <f>IFERROR(('Financial Statement1'!J48)*$I$5/$I$6,"-")</f>
        <v>0</v>
      </c>
      <c r="C25" s="345" t="str">
        <f>IFERROR(B25/$B$8*100,"-")</f>
        <v>-</v>
      </c>
      <c r="D25" s="342">
        <f>IFERROR(('Financial Statement1'!I48)*$I$5/$I$6,"-")</f>
        <v>0</v>
      </c>
      <c r="E25" s="345" t="str">
        <f>IFERROR(D25/$B$8*100,"-")</f>
        <v>-</v>
      </c>
      <c r="F25" s="342">
        <f>IFERROR(('Financial Statement1'!H48)*$I$5/$I$6,"-")</f>
        <v>0</v>
      </c>
      <c r="G25" s="345" t="str">
        <f>IFERROR(F25/$B$8*100,"-")</f>
        <v>-</v>
      </c>
      <c r="H25" s="342">
        <f>IFERROR(('Financial Statement1'!G48)*$I$5/$I$6,"-")</f>
        <v>0</v>
      </c>
      <c r="I25" s="346" t="str">
        <f>IFERROR(H25/$B$8*100,"-")</f>
        <v>-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01"/>
      <c r="GF25" s="101"/>
      <c r="GG25" s="101"/>
      <c r="GH25" s="101"/>
      <c r="GI25" s="101"/>
      <c r="GJ25" s="101"/>
      <c r="GK25" s="101"/>
      <c r="GL25" s="101"/>
      <c r="GM25" s="101"/>
      <c r="GN25" s="101"/>
      <c r="GO25" s="101"/>
      <c r="GP25" s="101"/>
      <c r="GQ25" s="101"/>
      <c r="GR25" s="101"/>
      <c r="GS25" s="101"/>
      <c r="GT25" s="101"/>
      <c r="GU25" s="101"/>
      <c r="GV25" s="101"/>
      <c r="GW25" s="101"/>
      <c r="GX25" s="101"/>
      <c r="GY25" s="101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</row>
    <row r="26" spans="1:237">
      <c r="A26" s="387" t="s">
        <v>113</v>
      </c>
      <c r="B26" s="390">
        <f>IFERROR(B19-B21-B25,"-")</f>
        <v>0</v>
      </c>
      <c r="C26" s="388" t="str">
        <f>IFERROR(B26/$B$8*100,"-")</f>
        <v>-</v>
      </c>
      <c r="D26" s="390">
        <f>IFERROR(D19-D21-D25,"-")</f>
        <v>0</v>
      </c>
      <c r="E26" s="388" t="str">
        <f>IFERROR(D26/$B$8*100,"-")</f>
        <v>-</v>
      </c>
      <c r="F26" s="390">
        <f>IFERROR(F19-F21-F25,"-")</f>
        <v>0</v>
      </c>
      <c r="G26" s="388" t="str">
        <f>IFERROR(F26/$B$8*100,"-")</f>
        <v>-</v>
      </c>
      <c r="H26" s="390">
        <f>IFERROR(H19-H21-H25,"-")</f>
        <v>0</v>
      </c>
      <c r="I26" s="389" t="str">
        <f>IFERROR(H26/$B$8*100,"-")</f>
        <v>-</v>
      </c>
    </row>
    <row r="27" spans="1:237" s="102" customFormat="1">
      <c r="A27" s="348" t="s">
        <v>1</v>
      </c>
      <c r="B27" s="342">
        <f>IFERROR(('Financial Statement1'!J58)*$I$5/$I$6,"-")</f>
        <v>0</v>
      </c>
      <c r="C27" s="345" t="str">
        <f>IFERROR(B27/$B$8*100,"-")</f>
        <v>-</v>
      </c>
      <c r="D27" s="342">
        <f>IFERROR(('Financial Statement1'!I58)*$I$5/$I$6,"-")</f>
        <v>0</v>
      </c>
      <c r="E27" s="345" t="str">
        <f>IFERROR(D27/$B$8*100,"-")</f>
        <v>-</v>
      </c>
      <c r="F27" s="342">
        <f>IFERROR(('Financial Statement1'!H58)*$I$5/$I$6,"-")</f>
        <v>0</v>
      </c>
      <c r="G27" s="345" t="str">
        <f>IFERROR(F27/$B$8*100,"-")</f>
        <v>-</v>
      </c>
      <c r="H27" s="342">
        <f>IFERROR(('Financial Statement1'!G58)*$I$5/$I$6,"-")</f>
        <v>0</v>
      </c>
      <c r="I27" s="346" t="str">
        <f>IFERROR(H27/$B$8*100,"-")</f>
        <v>-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1"/>
      <c r="GG27" s="101"/>
      <c r="GH27" s="101"/>
      <c r="GI27" s="101"/>
      <c r="GJ27" s="101"/>
      <c r="GK27" s="101"/>
      <c r="GL27" s="101"/>
      <c r="GM27" s="101"/>
      <c r="GN27" s="101"/>
      <c r="GO27" s="101"/>
      <c r="GP27" s="101"/>
      <c r="GQ27" s="101"/>
      <c r="GR27" s="101"/>
      <c r="GS27" s="101"/>
      <c r="GT27" s="101"/>
      <c r="GU27" s="101"/>
      <c r="GV27" s="101"/>
      <c r="GW27" s="101"/>
      <c r="GX27" s="101"/>
      <c r="GY27" s="101"/>
      <c r="GZ27" s="101"/>
      <c r="HA27" s="101"/>
      <c r="HB27" s="101"/>
      <c r="HC27" s="101"/>
      <c r="HD27" s="101"/>
      <c r="HE27" s="101"/>
      <c r="HF27" s="101"/>
      <c r="HG27" s="101"/>
      <c r="HH27" s="101"/>
      <c r="HI27" s="101"/>
      <c r="HJ27" s="101"/>
      <c r="HK27" s="101"/>
      <c r="HL27" s="101"/>
      <c r="HM27" s="101"/>
      <c r="HN27" s="101"/>
      <c r="HO27" s="101"/>
      <c r="HP27" s="101"/>
      <c r="HQ27" s="101"/>
      <c r="HR27" s="101"/>
      <c r="HS27" s="101"/>
      <c r="HT27" s="101"/>
      <c r="HU27" s="101"/>
      <c r="HV27" s="101"/>
      <c r="HW27" s="101"/>
      <c r="HX27" s="101"/>
      <c r="HY27" s="101"/>
      <c r="HZ27" s="101"/>
      <c r="IA27" s="101"/>
      <c r="IB27" s="101"/>
      <c r="IC27" s="101"/>
    </row>
    <row r="28" spans="1:237">
      <c r="A28" s="387" t="s">
        <v>108</v>
      </c>
      <c r="B28" s="390">
        <f>IFERROR((B29+B30+B31+B32+B33),"-")</f>
        <v>0</v>
      </c>
      <c r="C28" s="388" t="str">
        <f>IFERROR(B28/$B$8*100,"-")</f>
        <v>-</v>
      </c>
      <c r="D28" s="390">
        <f>IFERROR((D29+D30+D31+D32+D33),"-")</f>
        <v>0</v>
      </c>
      <c r="E28" s="388" t="str">
        <f>IFERROR(D28/$B$8*100,"-")</f>
        <v>-</v>
      </c>
      <c r="F28" s="390">
        <f>IFERROR((F29+F30+F31+F32+F33),"-")</f>
        <v>0</v>
      </c>
      <c r="G28" s="388" t="str">
        <f>IFERROR(F28/$B$8*100,"-")</f>
        <v>-</v>
      </c>
      <c r="H28" s="390">
        <f>IFERROR((H29+H30+H31+H32+H33),"-")</f>
        <v>0</v>
      </c>
      <c r="I28" s="389" t="str">
        <f>IFERROR(H28/$B$8*100,"-")</f>
        <v>-</v>
      </c>
    </row>
    <row r="29" spans="1:237">
      <c r="A29" s="415" t="s">
        <v>109</v>
      </c>
      <c r="B29" s="342">
        <f>IFERROR(('Financial Statement1'!J69)*$I$5/$I$6,"-")</f>
        <v>0</v>
      </c>
      <c r="C29" s="342"/>
      <c r="D29" s="342">
        <f>IFERROR(('Financial Statement1'!I69)*$I$5/$I$6,"-")</f>
        <v>0</v>
      </c>
      <c r="E29" s="342"/>
      <c r="F29" s="342">
        <f>IFERROR(('Financial Statement1'!H69)*$I$5/$I$6,"-")</f>
        <v>0</v>
      </c>
      <c r="G29" s="342"/>
      <c r="H29" s="342">
        <f>IFERROR(('Financial Statement1'!G69)*$I$5/$I$6,"-")</f>
        <v>0</v>
      </c>
      <c r="I29" s="347"/>
    </row>
    <row r="30" spans="1:237">
      <c r="A30" s="415" t="s">
        <v>110</v>
      </c>
      <c r="B30" s="342">
        <f>IFERROR(('Financial Statement1'!J72)*$I$5/$I$6,"-")</f>
        <v>0</v>
      </c>
      <c r="C30" s="342"/>
      <c r="D30" s="342">
        <f>IFERROR(('Financial Statement1'!I72)*$I$5/$I$6,"-")</f>
        <v>0</v>
      </c>
      <c r="E30" s="342"/>
      <c r="F30" s="342">
        <f>IFERROR(('Financial Statement1'!H72)*$I$5/$I$6,"-")</f>
        <v>0</v>
      </c>
      <c r="G30" s="342"/>
      <c r="H30" s="342">
        <f>IFERROR(('Financial Statement1'!G72)*$I$5/$I$6,"-")</f>
        <v>0</v>
      </c>
      <c r="I30" s="347"/>
    </row>
    <row r="31" spans="1:237">
      <c r="A31" s="413" t="s">
        <v>149</v>
      </c>
      <c r="B31" s="342">
        <f>IFERROR(('Financial Statement1'!J52)*$I$5/$I$6,"-")</f>
        <v>0</v>
      </c>
      <c r="C31" s="342"/>
      <c r="D31" s="342">
        <f>IFERROR(('Financial Statement1'!I52)*$I$5/$I$6,"-")</f>
        <v>0</v>
      </c>
      <c r="E31" s="342"/>
      <c r="F31" s="342">
        <f>IFERROR(('Financial Statement1'!H52)*$I$5/$I$6,"-")</f>
        <v>0</v>
      </c>
      <c r="G31" s="342"/>
      <c r="H31" s="342">
        <f>IFERROR(('Financial Statement1'!G52)*$I$5/$I$6,"-")</f>
        <v>0</v>
      </c>
      <c r="I31" s="347"/>
    </row>
    <row r="32" spans="1:237" ht="30.75" customHeight="1">
      <c r="A32" s="415" t="s">
        <v>111</v>
      </c>
      <c r="B32" s="342">
        <f>IFERROR(('Financial Statement1'!J70+'Financial Statement1'!J71)*$I$5/$I$6,"-")</f>
        <v>0</v>
      </c>
      <c r="C32" s="342"/>
      <c r="D32" s="342">
        <f>IFERROR(('Financial Statement1'!I70+'Financial Statement1'!I71)*$I$5/$I$6,"-")</f>
        <v>0</v>
      </c>
      <c r="E32" s="342"/>
      <c r="F32" s="342">
        <f>IFERROR(('Financial Statement1'!H70+'Financial Statement1'!H71)*$I$5/$I$6,"-")</f>
        <v>0</v>
      </c>
      <c r="G32" s="342"/>
      <c r="H32" s="342">
        <f>IFERROR(('Financial Statement1'!G70+'Financial Statement1'!G71)*$I$5/$I$6,"-")</f>
        <v>0</v>
      </c>
      <c r="I32" s="347"/>
      <c r="J32" s="861" t="s">
        <v>439</v>
      </c>
      <c r="K32" s="862"/>
      <c r="L32" s="862"/>
    </row>
    <row r="33" spans="1:237" ht="16.5" customHeight="1">
      <c r="A33" s="415" t="s">
        <v>112</v>
      </c>
      <c r="B33" s="342">
        <f>IFERROR(('Financial Statement1'!J54+'Financial Statement1'!J73)*$I$5/$I$6,"-")</f>
        <v>0</v>
      </c>
      <c r="C33" s="342"/>
      <c r="D33" s="342">
        <f>IFERROR(('Financial Statement1'!I54+'Financial Statement1'!I73)*$I$5/$I$6,"-")</f>
        <v>0</v>
      </c>
      <c r="E33" s="342"/>
      <c r="F33" s="342">
        <f>IFERROR(('Financial Statement1'!H54+'Financial Statement1'!H73)*$I$5/$I$6,"-")</f>
        <v>0</v>
      </c>
      <c r="G33" s="342"/>
      <c r="H33" s="342">
        <f>IFERROR(('Financial Statement1'!G54+'Financial Statement1'!G73)*$I$5/$I$6,"-")</f>
        <v>0</v>
      </c>
      <c r="I33" s="347"/>
      <c r="J33" s="861" t="s">
        <v>438</v>
      </c>
      <c r="K33" s="862"/>
      <c r="L33" s="862"/>
    </row>
    <row r="34" spans="1:237" s="102" customFormat="1">
      <c r="A34" s="348" t="s">
        <v>8</v>
      </c>
      <c r="B34" s="342">
        <f>IFERROR(('Financial Statement1'!J61+'Financial Statement1'!J64)*$I$5/$I$6,"-")</f>
        <v>0</v>
      </c>
      <c r="C34" s="345" t="str">
        <f>IFERROR(B34/$B$8*100,"-")</f>
        <v>-</v>
      </c>
      <c r="D34" s="342">
        <f>IFERROR(('Financial Statement1'!I61+'Financial Statement1'!I64)*$I$5/$I$6,"-")</f>
        <v>0</v>
      </c>
      <c r="E34" s="345" t="str">
        <f>IFERROR(D34/$B$8*100,"-")</f>
        <v>-</v>
      </c>
      <c r="F34" s="342">
        <f>IFERROR(('Financial Statement1'!H61+'Financial Statement1'!H64)*$I$5/$I$6,"-")</f>
        <v>0</v>
      </c>
      <c r="G34" s="345" t="str">
        <f>IFERROR(F34/$B$8*100,"-")</f>
        <v>-</v>
      </c>
      <c r="H34" s="342">
        <f>IFERROR(('Financial Statement1'!G61+'Financial Statement1'!G64)*$I$5/$I$6,"-")</f>
        <v>0</v>
      </c>
      <c r="I34" s="346" t="str">
        <f>IFERROR(H34/$B$8*100,"-")</f>
        <v>-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</row>
    <row r="35" spans="1:237" ht="15.75" customHeight="1">
      <c r="A35" s="387" t="s">
        <v>114</v>
      </c>
      <c r="B35" s="390">
        <f>IFERROR(B26-B27-B28-B34,"-")</f>
        <v>0</v>
      </c>
      <c r="C35" s="388" t="str">
        <f>IFERROR(B35/$B$8*100,"-")</f>
        <v>-</v>
      </c>
      <c r="D35" s="390">
        <f>IFERROR(D26-D27-D28-D34,"-")</f>
        <v>0</v>
      </c>
      <c r="E35" s="388" t="str">
        <f>IFERROR(D35/$B$8*100,"-")</f>
        <v>-</v>
      </c>
      <c r="F35" s="390">
        <f>IFERROR(F26-F27-F28-F34,"-")</f>
        <v>0</v>
      </c>
      <c r="G35" s="388" t="str">
        <f>IFERROR(F35/$B$8*100,"-")</f>
        <v>-</v>
      </c>
      <c r="H35" s="390">
        <f>IFERROR(H26-H27-H28-H34,"-")</f>
        <v>0</v>
      </c>
      <c r="I35" s="389" t="str">
        <f>IFERROR(H35/$B$8*100,"-")</f>
        <v>-</v>
      </c>
    </row>
    <row r="36" spans="1:237">
      <c r="A36" s="348" t="s">
        <v>115</v>
      </c>
      <c r="B36" s="342">
        <f>IFERROR(('Financial Statement1'!J74)*$I$5/$I$6,"-")</f>
        <v>0</v>
      </c>
      <c r="C36" s="342"/>
      <c r="D36" s="342">
        <f>IFERROR(('Financial Statement1'!I74)*$I$5/$I$6,"-")</f>
        <v>0</v>
      </c>
      <c r="E36" s="342"/>
      <c r="F36" s="342">
        <f>IFERROR(('Financial Statement1'!H74)*$I$5/$I$6,"-")</f>
        <v>0</v>
      </c>
      <c r="G36" s="342"/>
      <c r="H36" s="342">
        <f>IFERROR(('Financial Statement1'!G74)*$I$5/$I$6,"-")</f>
        <v>0</v>
      </c>
      <c r="I36" s="347"/>
    </row>
    <row r="37" spans="1:237" s="102" customFormat="1">
      <c r="A37" s="416" t="s">
        <v>2</v>
      </c>
      <c r="B37" s="342">
        <f>IFERROR(('Financial Statement1'!J87)*$I$5/$I$6,"-")</f>
        <v>0</v>
      </c>
      <c r="C37" s="345" t="str">
        <f t="shared" ref="C37:C43" si="0">IFERROR(B37/$B$8*100,"-")</f>
        <v>-</v>
      </c>
      <c r="D37" s="342">
        <f>IFERROR(('Financial Statement1'!I87)*$I$5/$I$6,"-")</f>
        <v>0</v>
      </c>
      <c r="E37" s="345" t="str">
        <f t="shared" ref="E37:E43" si="1">IFERROR(D37/$B$8*100,"-")</f>
        <v>-</v>
      </c>
      <c r="F37" s="342">
        <f>IFERROR(('Financial Statement1'!H87)*$I$5/$I$6,"-")</f>
        <v>0</v>
      </c>
      <c r="G37" s="345" t="str">
        <f t="shared" ref="G37:G43" si="2">IFERROR(F37/$B$8*100,"-")</f>
        <v>-</v>
      </c>
      <c r="H37" s="342">
        <f>IFERROR(('Financial Statement1'!G87)*$I$5/$I$6,"-")</f>
        <v>0</v>
      </c>
      <c r="I37" s="346" t="str">
        <f t="shared" ref="I37:I43" si="3">IFERROR(H37/$B$8*100,"-")</f>
        <v>-</v>
      </c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</row>
    <row r="38" spans="1:237" s="139" customFormat="1" ht="15.75" customHeight="1">
      <c r="A38" s="387" t="s">
        <v>9</v>
      </c>
      <c r="B38" s="390">
        <f>IFERROR(B35+B36-B37,"-")</f>
        <v>0</v>
      </c>
      <c r="C38" s="388" t="str">
        <f t="shared" si="0"/>
        <v>-</v>
      </c>
      <c r="D38" s="390">
        <f>IFERROR(D35+D36-D37,"-")</f>
        <v>0</v>
      </c>
      <c r="E38" s="388" t="str">
        <f t="shared" si="1"/>
        <v>-</v>
      </c>
      <c r="F38" s="390">
        <f>IFERROR(F35+F36-F37,"-")</f>
        <v>0</v>
      </c>
      <c r="G38" s="388" t="str">
        <f t="shared" si="2"/>
        <v>-</v>
      </c>
      <c r="H38" s="390">
        <f>IFERROR(H35+H36-H37,"-")</f>
        <v>0</v>
      </c>
      <c r="I38" s="389" t="str">
        <f t="shared" si="3"/>
        <v>-</v>
      </c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7"/>
      <c r="AZ38" s="417"/>
      <c r="BA38" s="417"/>
      <c r="BB38" s="417"/>
      <c r="BC38" s="417"/>
      <c r="BD38" s="417"/>
      <c r="BE38" s="417"/>
      <c r="BF38" s="417"/>
      <c r="BG38" s="417"/>
      <c r="BH38" s="417"/>
      <c r="BI38" s="417"/>
      <c r="BJ38" s="417"/>
      <c r="BK38" s="417"/>
      <c r="BL38" s="417"/>
      <c r="BM38" s="417"/>
      <c r="BN38" s="417"/>
      <c r="BO38" s="417"/>
      <c r="BP38" s="417"/>
      <c r="BQ38" s="417"/>
      <c r="BR38" s="417"/>
      <c r="BS38" s="417"/>
      <c r="BT38" s="417"/>
      <c r="BU38" s="417"/>
      <c r="BV38" s="417"/>
      <c r="BW38" s="417"/>
      <c r="BX38" s="417"/>
      <c r="BY38" s="417"/>
      <c r="BZ38" s="417"/>
      <c r="CA38" s="417"/>
      <c r="CB38" s="417"/>
      <c r="CC38" s="417"/>
      <c r="CD38" s="417"/>
      <c r="CE38" s="417"/>
      <c r="CF38" s="417"/>
      <c r="CG38" s="417"/>
      <c r="CH38" s="417"/>
      <c r="CI38" s="417"/>
      <c r="CJ38" s="417"/>
      <c r="CK38" s="417"/>
      <c r="CL38" s="417"/>
      <c r="CM38" s="417"/>
      <c r="CN38" s="417"/>
      <c r="CO38" s="417"/>
      <c r="CP38" s="417"/>
      <c r="CQ38" s="417"/>
      <c r="CR38" s="417"/>
      <c r="CS38" s="417"/>
      <c r="CT38" s="417"/>
      <c r="CU38" s="417"/>
      <c r="CV38" s="417"/>
      <c r="CW38" s="417"/>
      <c r="CX38" s="417"/>
      <c r="CY38" s="417"/>
      <c r="CZ38" s="417"/>
      <c r="DA38" s="417"/>
      <c r="DB38" s="417"/>
      <c r="DC38" s="417"/>
      <c r="DD38" s="417"/>
      <c r="DE38" s="417"/>
      <c r="DF38" s="417"/>
      <c r="DG38" s="417"/>
      <c r="DH38" s="417"/>
      <c r="DI38" s="417"/>
      <c r="DJ38" s="417"/>
      <c r="DK38" s="417"/>
      <c r="DL38" s="417"/>
      <c r="DM38" s="417"/>
      <c r="DN38" s="417"/>
      <c r="DO38" s="417"/>
      <c r="DP38" s="417"/>
      <c r="DQ38" s="417"/>
      <c r="DR38" s="417"/>
      <c r="DS38" s="417"/>
      <c r="DT38" s="417"/>
      <c r="DU38" s="417"/>
      <c r="DV38" s="417"/>
      <c r="DW38" s="417"/>
      <c r="DX38" s="417"/>
      <c r="DY38" s="417"/>
      <c r="DZ38" s="417"/>
      <c r="EA38" s="417"/>
      <c r="EB38" s="417"/>
      <c r="EC38" s="417"/>
      <c r="ED38" s="417"/>
      <c r="EE38" s="417"/>
      <c r="EF38" s="417"/>
      <c r="EG38" s="417"/>
      <c r="EH38" s="417"/>
      <c r="EI38" s="417"/>
      <c r="EJ38" s="417"/>
      <c r="EK38" s="417"/>
      <c r="EL38" s="417"/>
      <c r="EM38" s="417"/>
      <c r="EN38" s="417"/>
      <c r="EO38" s="417"/>
      <c r="EP38" s="417"/>
      <c r="EQ38" s="417"/>
      <c r="ER38" s="417"/>
      <c r="ES38" s="417"/>
      <c r="ET38" s="417"/>
      <c r="EU38" s="417"/>
      <c r="EV38" s="417"/>
      <c r="EW38" s="417"/>
      <c r="EX38" s="417"/>
      <c r="EY38" s="417"/>
      <c r="EZ38" s="417"/>
      <c r="FA38" s="417"/>
      <c r="FB38" s="417"/>
      <c r="FC38" s="417"/>
      <c r="FD38" s="417"/>
      <c r="FE38" s="417"/>
      <c r="FF38" s="417"/>
      <c r="FG38" s="417"/>
      <c r="FH38" s="417"/>
      <c r="FI38" s="417"/>
      <c r="FJ38" s="417"/>
      <c r="FK38" s="417"/>
      <c r="FL38" s="417"/>
      <c r="FM38" s="417"/>
      <c r="FN38" s="417"/>
      <c r="FO38" s="417"/>
      <c r="FP38" s="417"/>
      <c r="FQ38" s="417"/>
      <c r="FR38" s="417"/>
      <c r="FS38" s="417"/>
      <c r="FT38" s="417"/>
      <c r="FU38" s="417"/>
      <c r="FV38" s="417"/>
      <c r="FW38" s="417"/>
      <c r="FX38" s="417"/>
      <c r="FY38" s="417"/>
      <c r="FZ38" s="417"/>
      <c r="GA38" s="417"/>
      <c r="GB38" s="417"/>
      <c r="GC38" s="417"/>
      <c r="GD38" s="417"/>
      <c r="GE38" s="417"/>
      <c r="GF38" s="417"/>
      <c r="GG38" s="417"/>
      <c r="GH38" s="417"/>
      <c r="GI38" s="417"/>
      <c r="GJ38" s="417"/>
      <c r="GK38" s="417"/>
      <c r="GL38" s="417"/>
      <c r="GM38" s="417"/>
      <c r="GN38" s="417"/>
      <c r="GO38" s="417"/>
      <c r="GP38" s="417"/>
      <c r="GQ38" s="417"/>
      <c r="GR38" s="417"/>
      <c r="GS38" s="417"/>
      <c r="GT38" s="417"/>
      <c r="GU38" s="417"/>
      <c r="GV38" s="417"/>
      <c r="GW38" s="417"/>
      <c r="GX38" s="417"/>
      <c r="GY38" s="417"/>
      <c r="GZ38" s="417"/>
      <c r="HA38" s="417"/>
      <c r="HB38" s="417"/>
      <c r="HC38" s="417"/>
      <c r="HD38" s="417"/>
      <c r="HE38" s="417"/>
      <c r="HF38" s="417"/>
      <c r="HG38" s="417"/>
      <c r="HH38" s="417"/>
      <c r="HI38" s="417"/>
      <c r="HJ38" s="417"/>
      <c r="HK38" s="417"/>
      <c r="HL38" s="417"/>
      <c r="HM38" s="417"/>
      <c r="HN38" s="417"/>
      <c r="HO38" s="417"/>
      <c r="HP38" s="417"/>
      <c r="HQ38" s="417"/>
      <c r="HR38" s="417"/>
      <c r="HS38" s="417"/>
      <c r="HT38" s="417"/>
      <c r="HU38" s="417"/>
      <c r="HV38" s="417"/>
      <c r="HW38" s="417"/>
      <c r="HX38" s="417"/>
      <c r="HY38" s="417"/>
      <c r="HZ38" s="417"/>
      <c r="IA38" s="417"/>
      <c r="IB38" s="417"/>
      <c r="IC38" s="417"/>
    </row>
    <row r="39" spans="1:237" s="102" customFormat="1" ht="45">
      <c r="A39" s="418" t="s">
        <v>116</v>
      </c>
      <c r="B39" s="419">
        <f>IFERROR(B38+B27+B34-B36,"-")</f>
        <v>0</v>
      </c>
      <c r="C39" s="410" t="str">
        <f t="shared" si="0"/>
        <v>-</v>
      </c>
      <c r="D39" s="419">
        <f>IFERROR(D38+D27+D34-D36,"-")</f>
        <v>0</v>
      </c>
      <c r="E39" s="410" t="str">
        <f t="shared" si="1"/>
        <v>-</v>
      </c>
      <c r="F39" s="419">
        <f>IFERROR(F38+F27+F34-F36,"-")</f>
        <v>0</v>
      </c>
      <c r="G39" s="410" t="str">
        <f t="shared" si="2"/>
        <v>-</v>
      </c>
      <c r="H39" s="419">
        <f>IFERROR(H38+H27+H34-H36,"-")</f>
        <v>0</v>
      </c>
      <c r="I39" s="411" t="str">
        <f t="shared" si="3"/>
        <v>-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</row>
    <row r="40" spans="1:237" s="102" customFormat="1">
      <c r="A40" s="420" t="s">
        <v>90</v>
      </c>
      <c r="B40" s="421">
        <f>+B22</f>
        <v>0</v>
      </c>
      <c r="C40" s="410" t="str">
        <f t="shared" si="0"/>
        <v>-</v>
      </c>
      <c r="D40" s="421">
        <f>+D22</f>
        <v>0</v>
      </c>
      <c r="E40" s="410" t="str">
        <f t="shared" si="1"/>
        <v>-</v>
      </c>
      <c r="F40" s="421">
        <f>+F22</f>
        <v>0</v>
      </c>
      <c r="G40" s="410" t="str">
        <f t="shared" si="2"/>
        <v>-</v>
      </c>
      <c r="H40" s="421">
        <f>+H22</f>
        <v>0</v>
      </c>
      <c r="I40" s="411" t="str">
        <f t="shared" si="3"/>
        <v>-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</row>
    <row r="41" spans="1:237" s="102" customFormat="1">
      <c r="A41" s="420" t="s">
        <v>91</v>
      </c>
      <c r="B41" s="421">
        <f>+B31</f>
        <v>0</v>
      </c>
      <c r="C41" s="410" t="str">
        <f t="shared" si="0"/>
        <v>-</v>
      </c>
      <c r="D41" s="421">
        <f>+D31</f>
        <v>0</v>
      </c>
      <c r="E41" s="410" t="str">
        <f t="shared" si="1"/>
        <v>-</v>
      </c>
      <c r="F41" s="421">
        <f>+F31</f>
        <v>0</v>
      </c>
      <c r="G41" s="410" t="str">
        <f t="shared" si="2"/>
        <v>-</v>
      </c>
      <c r="H41" s="421">
        <f>+H31</f>
        <v>0</v>
      </c>
      <c r="I41" s="411" t="str">
        <f t="shared" si="3"/>
        <v>-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</row>
    <row r="42" spans="1:237" s="102" customFormat="1" ht="30">
      <c r="A42" s="420" t="s">
        <v>107</v>
      </c>
      <c r="B42" s="421">
        <f>+B32</f>
        <v>0</v>
      </c>
      <c r="C42" s="410" t="str">
        <f t="shared" si="0"/>
        <v>-</v>
      </c>
      <c r="D42" s="421">
        <f>+D32</f>
        <v>0</v>
      </c>
      <c r="E42" s="410" t="str">
        <f t="shared" si="1"/>
        <v>-</v>
      </c>
      <c r="F42" s="421">
        <f>+F32</f>
        <v>0</v>
      </c>
      <c r="G42" s="410" t="str">
        <f t="shared" si="2"/>
        <v>-</v>
      </c>
      <c r="H42" s="421">
        <f>+H32</f>
        <v>0</v>
      </c>
      <c r="I42" s="411" t="str">
        <f t="shared" si="3"/>
        <v>-</v>
      </c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</row>
    <row r="43" spans="1:237" s="139" customFormat="1" ht="15.75" customHeight="1" thickBot="1">
      <c r="A43" s="450" t="s">
        <v>10</v>
      </c>
      <c r="B43" s="451">
        <f>IFERROR(B39+B40+B41+B42,"-")</f>
        <v>0</v>
      </c>
      <c r="C43" s="452" t="str">
        <f t="shared" si="0"/>
        <v>-</v>
      </c>
      <c r="D43" s="451">
        <f>IFERROR(D39+D40+D41+D42,"-")</f>
        <v>0</v>
      </c>
      <c r="E43" s="452" t="str">
        <f t="shared" si="1"/>
        <v>-</v>
      </c>
      <c r="F43" s="451">
        <f>IFERROR(F39+F40+F41+F42,"-")</f>
        <v>0</v>
      </c>
      <c r="G43" s="452" t="str">
        <f t="shared" si="2"/>
        <v>-</v>
      </c>
      <c r="H43" s="451">
        <f>IFERROR(H39+H40+H41+H42,"-")</f>
        <v>0</v>
      </c>
      <c r="I43" s="453" t="str">
        <f t="shared" si="3"/>
        <v>-</v>
      </c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17"/>
      <c r="AC43" s="417"/>
      <c r="AD43" s="417"/>
      <c r="AE43" s="417"/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17"/>
      <c r="BB43" s="417"/>
      <c r="BC43" s="417"/>
      <c r="BD43" s="417"/>
      <c r="BE43" s="417"/>
      <c r="BF43" s="417"/>
      <c r="BG43" s="417"/>
      <c r="BH43" s="417"/>
      <c r="BI43" s="417"/>
      <c r="BJ43" s="417"/>
      <c r="BK43" s="417"/>
      <c r="BL43" s="417"/>
      <c r="BM43" s="417"/>
      <c r="BN43" s="417"/>
      <c r="BO43" s="417"/>
      <c r="BP43" s="417"/>
      <c r="BQ43" s="417"/>
      <c r="BR43" s="417"/>
      <c r="BS43" s="417"/>
      <c r="BT43" s="417"/>
      <c r="BU43" s="417"/>
      <c r="BV43" s="417"/>
      <c r="BW43" s="417"/>
      <c r="BX43" s="417"/>
      <c r="BY43" s="417"/>
      <c r="BZ43" s="417"/>
      <c r="CA43" s="417"/>
      <c r="CB43" s="417"/>
      <c r="CC43" s="417"/>
      <c r="CD43" s="417"/>
      <c r="CE43" s="417"/>
      <c r="CF43" s="417"/>
      <c r="CG43" s="417"/>
      <c r="CH43" s="417"/>
      <c r="CI43" s="417"/>
      <c r="CJ43" s="417"/>
      <c r="CK43" s="417"/>
      <c r="CL43" s="417"/>
      <c r="CM43" s="417"/>
      <c r="CN43" s="417"/>
      <c r="CO43" s="417"/>
      <c r="CP43" s="417"/>
      <c r="CQ43" s="417"/>
      <c r="CR43" s="417"/>
      <c r="CS43" s="417"/>
      <c r="CT43" s="417"/>
      <c r="CU43" s="417"/>
      <c r="CV43" s="417"/>
      <c r="CW43" s="417"/>
      <c r="CX43" s="417"/>
      <c r="CY43" s="417"/>
      <c r="CZ43" s="417"/>
      <c r="DA43" s="417"/>
      <c r="DB43" s="417"/>
      <c r="DC43" s="417"/>
      <c r="DD43" s="417"/>
      <c r="DE43" s="417"/>
      <c r="DF43" s="417"/>
      <c r="DG43" s="417"/>
      <c r="DH43" s="417"/>
      <c r="DI43" s="417"/>
      <c r="DJ43" s="417"/>
      <c r="DK43" s="417"/>
      <c r="DL43" s="417"/>
      <c r="DM43" s="417"/>
      <c r="DN43" s="417"/>
      <c r="DO43" s="417"/>
      <c r="DP43" s="417"/>
      <c r="DQ43" s="417"/>
      <c r="DR43" s="417"/>
      <c r="DS43" s="417"/>
      <c r="DT43" s="417"/>
      <c r="DU43" s="417"/>
      <c r="DV43" s="417"/>
      <c r="DW43" s="417"/>
      <c r="DX43" s="417"/>
      <c r="DY43" s="417"/>
      <c r="DZ43" s="417"/>
      <c r="EA43" s="417"/>
      <c r="EB43" s="417"/>
      <c r="EC43" s="417"/>
      <c r="ED43" s="417"/>
      <c r="EE43" s="417"/>
      <c r="EF43" s="417"/>
      <c r="EG43" s="417"/>
      <c r="EH43" s="417"/>
      <c r="EI43" s="417"/>
      <c r="EJ43" s="417"/>
      <c r="EK43" s="417"/>
      <c r="EL43" s="417"/>
      <c r="EM43" s="417"/>
      <c r="EN43" s="417"/>
      <c r="EO43" s="417"/>
      <c r="EP43" s="417"/>
      <c r="EQ43" s="417"/>
      <c r="ER43" s="417"/>
      <c r="ES43" s="417"/>
      <c r="ET43" s="417"/>
      <c r="EU43" s="417"/>
      <c r="EV43" s="417"/>
      <c r="EW43" s="417"/>
      <c r="EX43" s="417"/>
      <c r="EY43" s="417"/>
      <c r="EZ43" s="417"/>
      <c r="FA43" s="417"/>
      <c r="FB43" s="417"/>
      <c r="FC43" s="417"/>
      <c r="FD43" s="417"/>
      <c r="FE43" s="417"/>
      <c r="FF43" s="417"/>
      <c r="FG43" s="417"/>
      <c r="FH43" s="417"/>
      <c r="FI43" s="417"/>
      <c r="FJ43" s="417"/>
      <c r="FK43" s="417"/>
      <c r="FL43" s="417"/>
      <c r="FM43" s="417"/>
      <c r="FN43" s="417"/>
      <c r="FO43" s="417"/>
      <c r="FP43" s="417"/>
      <c r="FQ43" s="417"/>
      <c r="FR43" s="417"/>
      <c r="FS43" s="417"/>
      <c r="FT43" s="417"/>
      <c r="FU43" s="417"/>
      <c r="FV43" s="417"/>
      <c r="FW43" s="417"/>
      <c r="FX43" s="417"/>
      <c r="FY43" s="417"/>
      <c r="FZ43" s="417"/>
      <c r="GA43" s="417"/>
      <c r="GB43" s="417"/>
      <c r="GC43" s="417"/>
      <c r="GD43" s="417"/>
      <c r="GE43" s="417"/>
      <c r="GF43" s="417"/>
      <c r="GG43" s="417"/>
      <c r="GH43" s="417"/>
      <c r="GI43" s="417"/>
      <c r="GJ43" s="417"/>
      <c r="GK43" s="417"/>
      <c r="GL43" s="417"/>
      <c r="GM43" s="417"/>
      <c r="GN43" s="417"/>
      <c r="GO43" s="417"/>
      <c r="GP43" s="417"/>
      <c r="GQ43" s="417"/>
      <c r="GR43" s="417"/>
      <c r="GS43" s="417"/>
      <c r="GT43" s="417"/>
      <c r="GU43" s="417"/>
      <c r="GV43" s="417"/>
      <c r="GW43" s="417"/>
      <c r="GX43" s="417"/>
      <c r="GY43" s="417"/>
      <c r="GZ43" s="417"/>
      <c r="HA43" s="417"/>
      <c r="HB43" s="417"/>
      <c r="HC43" s="417"/>
      <c r="HD43" s="417"/>
      <c r="HE43" s="417"/>
      <c r="HF43" s="417"/>
      <c r="HG43" s="417"/>
      <c r="HH43" s="417"/>
      <c r="HI43" s="417"/>
      <c r="HJ43" s="417"/>
      <c r="HK43" s="417"/>
      <c r="HL43" s="417"/>
      <c r="HM43" s="417"/>
      <c r="HN43" s="417"/>
      <c r="HO43" s="417"/>
      <c r="HP43" s="417"/>
      <c r="HQ43" s="417"/>
      <c r="HR43" s="417"/>
      <c r="HS43" s="417"/>
      <c r="HT43" s="417"/>
      <c r="HU43" s="417"/>
      <c r="HV43" s="417"/>
      <c r="HW43" s="417"/>
      <c r="HX43" s="417"/>
      <c r="HY43" s="417"/>
      <c r="HZ43" s="417"/>
      <c r="IA43" s="417"/>
      <c r="IB43" s="417"/>
      <c r="IC43" s="417"/>
    </row>
    <row r="44" spans="1:237" ht="15.75" thickBot="1">
      <c r="A44" s="461"/>
      <c r="B44" s="462"/>
      <c r="C44" s="463"/>
      <c r="D44" s="462"/>
      <c r="E44" s="463"/>
      <c r="F44" s="462"/>
      <c r="G44" s="463"/>
      <c r="H44" s="462"/>
      <c r="I44" s="463"/>
    </row>
    <row r="45" spans="1:237">
      <c r="A45" s="855" t="s">
        <v>11</v>
      </c>
      <c r="B45" s="468">
        <f>B5</f>
        <v>0</v>
      </c>
      <c r="C45" s="469" t="s">
        <v>5</v>
      </c>
      <c r="D45" s="468" t="str">
        <f>D5</f>
        <v>-</v>
      </c>
      <c r="E45" s="469" t="s">
        <v>5</v>
      </c>
      <c r="F45" s="468" t="str">
        <f>F5</f>
        <v>-</v>
      </c>
      <c r="G45" s="469" t="s">
        <v>5</v>
      </c>
      <c r="H45" s="468" t="str">
        <f>H5</f>
        <v>-</v>
      </c>
      <c r="I45" s="470" t="s">
        <v>5</v>
      </c>
    </row>
    <row r="46" spans="1:237" ht="14.25" customHeight="1">
      <c r="A46" s="853"/>
      <c r="B46" s="397" t="str">
        <f>B6</f>
        <v>Rs. Actuals</v>
      </c>
      <c r="C46" s="391">
        <f>B45</f>
        <v>0</v>
      </c>
      <c r="D46" s="397" t="str">
        <f>D6</f>
        <v>Rs. Actuals</v>
      </c>
      <c r="E46" s="391" t="str">
        <f>D45</f>
        <v>-</v>
      </c>
      <c r="F46" s="397" t="str">
        <f>F6</f>
        <v>Rs. Actuals</v>
      </c>
      <c r="G46" s="391" t="str">
        <f>F45</f>
        <v>-</v>
      </c>
      <c r="H46" s="397" t="str">
        <f>H6</f>
        <v>Rs. Actuals</v>
      </c>
      <c r="I46" s="471" t="str">
        <f>H45</f>
        <v>-</v>
      </c>
    </row>
    <row r="47" spans="1:237" ht="30">
      <c r="A47" s="352" t="s">
        <v>117</v>
      </c>
      <c r="B47" s="342">
        <f>IFERROR(('Financial Statement1'!J108)*$I$5/$I$6,"-")</f>
        <v>0</v>
      </c>
      <c r="C47" s="342">
        <f t="shared" ref="C47:C54" si="4">IFERROR(+B47-D47,"-")</f>
        <v>0</v>
      </c>
      <c r="D47" s="342">
        <f>IFERROR(('Financial Statement1'!I108)*$I$5/$I$6,"-")</f>
        <v>0</v>
      </c>
      <c r="E47" s="342">
        <f t="shared" ref="E47:E54" si="5">IFERROR(+D47-F47,"-")</f>
        <v>0</v>
      </c>
      <c r="F47" s="342">
        <f>IFERROR(('Financial Statement1'!H108)*$I$5/$I$6,"-")</f>
        <v>0</v>
      </c>
      <c r="G47" s="342">
        <f t="shared" ref="G47:G54" si="6">IFERROR(+F47-H47,"-")</f>
        <v>0</v>
      </c>
      <c r="H47" s="342">
        <f>IFERROR(('Financial Statement1'!G108)*$I$5/$I$6,"-")</f>
        <v>0</v>
      </c>
      <c r="I47" s="347">
        <f t="shared" ref="I47:I54" si="7">IFERROR(+H47-J47,"-")</f>
        <v>0</v>
      </c>
    </row>
    <row r="48" spans="1:237" ht="30">
      <c r="A48" s="352" t="s">
        <v>127</v>
      </c>
      <c r="B48" s="342">
        <f>IFERROR(('Financial Statement1'!J120)*$I$5/$I$6,"-")</f>
        <v>0</v>
      </c>
      <c r="C48" s="342">
        <f t="shared" si="4"/>
        <v>0</v>
      </c>
      <c r="D48" s="342">
        <f>IFERROR(('Financial Statement1'!I120)*$I$5/$I$6,"-")</f>
        <v>0</v>
      </c>
      <c r="E48" s="342">
        <f t="shared" si="5"/>
        <v>0</v>
      </c>
      <c r="F48" s="342">
        <f>IFERROR(('Financial Statement1'!H120)*$I$5/$I$6,"-")</f>
        <v>0</v>
      </c>
      <c r="G48" s="342">
        <f t="shared" si="6"/>
        <v>0</v>
      </c>
      <c r="H48" s="342">
        <f>IFERROR(('Financial Statement1'!G120)*$I$5/$I$6,"-")</f>
        <v>0</v>
      </c>
      <c r="I48" s="347">
        <f t="shared" si="7"/>
        <v>0</v>
      </c>
    </row>
    <row r="49" spans="1:237" ht="45">
      <c r="A49" s="352" t="s">
        <v>121</v>
      </c>
      <c r="B49" s="342">
        <f>IFERROR(('Financial Statement1'!J115+'Financial Statement1'!J116+'Financial Statement1'!J118+'Financial Statement1'!J119)*$I$5/$I$6,"-")</f>
        <v>0</v>
      </c>
      <c r="C49" s="342">
        <f t="shared" si="4"/>
        <v>0</v>
      </c>
      <c r="D49" s="342">
        <f>IFERROR(('Financial Statement1'!I115+'Financial Statement1'!I116+'Financial Statement1'!I118+'Financial Statement1'!I119)*$I$5/$I$6,"-")</f>
        <v>0</v>
      </c>
      <c r="E49" s="342">
        <f t="shared" si="5"/>
        <v>0</v>
      </c>
      <c r="F49" s="342">
        <f>IFERROR(('Financial Statement1'!H115+'Financial Statement1'!H116+'Financial Statement1'!H118+'Financial Statement1'!H119)*$I$5/$I$6,"-")</f>
        <v>0</v>
      </c>
      <c r="G49" s="342">
        <f t="shared" si="6"/>
        <v>0</v>
      </c>
      <c r="H49" s="342">
        <f>IFERROR(('Financial Statement1'!G115+'Financial Statement1'!G116+'Financial Statement1'!G118+'Financial Statement1'!G119)*$I$5/$I$6,"-")</f>
        <v>0</v>
      </c>
      <c r="I49" s="347">
        <f t="shared" si="7"/>
        <v>0</v>
      </c>
    </row>
    <row r="50" spans="1:237" s="139" customFormat="1" ht="15.75" customHeight="1">
      <c r="A50" s="387" t="s">
        <v>12</v>
      </c>
      <c r="B50" s="390">
        <f>IFERROR(SUM(B47:B49),"0.00")</f>
        <v>0</v>
      </c>
      <c r="C50" s="390">
        <f t="shared" si="4"/>
        <v>0</v>
      </c>
      <c r="D50" s="390">
        <f>IFERROR(SUM(D47:D49),"0.00")</f>
        <v>0</v>
      </c>
      <c r="E50" s="390">
        <f t="shared" si="5"/>
        <v>0</v>
      </c>
      <c r="F50" s="390">
        <f>IFERROR(SUM(F47:F49),"0.00")</f>
        <v>0</v>
      </c>
      <c r="G50" s="390">
        <f t="shared" si="6"/>
        <v>0</v>
      </c>
      <c r="H50" s="390">
        <f>IFERROR(SUM(H47:H49),"0.00")</f>
        <v>0</v>
      </c>
      <c r="I50" s="472">
        <f t="shared" si="7"/>
        <v>0</v>
      </c>
      <c r="J50" s="417"/>
      <c r="K50" s="417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7"/>
      <c r="AA50" s="417"/>
      <c r="AB50" s="417"/>
      <c r="AC50" s="417"/>
      <c r="AD50" s="417"/>
      <c r="AE50" s="417"/>
      <c r="AF50" s="417"/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7"/>
      <c r="BY50" s="417"/>
      <c r="BZ50" s="417"/>
      <c r="CA50" s="417"/>
      <c r="CB50" s="417"/>
      <c r="CC50" s="417"/>
      <c r="CD50" s="417"/>
      <c r="CE50" s="417"/>
      <c r="CF50" s="417"/>
      <c r="CG50" s="417"/>
      <c r="CH50" s="417"/>
      <c r="CI50" s="417"/>
      <c r="CJ50" s="417"/>
      <c r="CK50" s="417"/>
      <c r="CL50" s="417"/>
      <c r="CM50" s="417"/>
      <c r="CN50" s="417"/>
      <c r="CO50" s="417"/>
      <c r="CP50" s="417"/>
      <c r="CQ50" s="417"/>
      <c r="CR50" s="417"/>
      <c r="CS50" s="417"/>
      <c r="CT50" s="417"/>
      <c r="CU50" s="417"/>
      <c r="CV50" s="417"/>
      <c r="CW50" s="417"/>
      <c r="CX50" s="417"/>
      <c r="CY50" s="417"/>
      <c r="CZ50" s="417"/>
      <c r="DA50" s="417"/>
      <c r="DB50" s="417"/>
      <c r="DC50" s="417"/>
      <c r="DD50" s="417"/>
      <c r="DE50" s="417"/>
      <c r="DF50" s="417"/>
      <c r="DG50" s="417"/>
      <c r="DH50" s="417"/>
      <c r="DI50" s="417"/>
      <c r="DJ50" s="417"/>
      <c r="DK50" s="417"/>
      <c r="DL50" s="417"/>
      <c r="DM50" s="417"/>
      <c r="DN50" s="417"/>
      <c r="DO50" s="417"/>
      <c r="DP50" s="417"/>
      <c r="DQ50" s="417"/>
      <c r="DR50" s="417"/>
      <c r="DS50" s="417"/>
      <c r="DT50" s="417"/>
      <c r="DU50" s="417"/>
      <c r="DV50" s="417"/>
      <c r="DW50" s="417"/>
      <c r="DX50" s="417"/>
      <c r="DY50" s="417"/>
      <c r="DZ50" s="417"/>
      <c r="EA50" s="417"/>
      <c r="EB50" s="417"/>
      <c r="EC50" s="417"/>
      <c r="ED50" s="417"/>
      <c r="EE50" s="417"/>
      <c r="EF50" s="417"/>
      <c r="EG50" s="417"/>
      <c r="EH50" s="417"/>
      <c r="EI50" s="417"/>
      <c r="EJ50" s="417"/>
      <c r="EK50" s="417"/>
      <c r="EL50" s="417"/>
      <c r="EM50" s="417"/>
      <c r="EN50" s="417"/>
      <c r="EO50" s="417"/>
      <c r="EP50" s="417"/>
      <c r="EQ50" s="417"/>
      <c r="ER50" s="417"/>
      <c r="ES50" s="417"/>
      <c r="ET50" s="417"/>
      <c r="EU50" s="417"/>
      <c r="EV50" s="417"/>
      <c r="EW50" s="417"/>
      <c r="EX50" s="417"/>
      <c r="EY50" s="417"/>
      <c r="EZ50" s="417"/>
      <c r="FA50" s="417"/>
      <c r="FB50" s="417"/>
      <c r="FC50" s="417"/>
      <c r="FD50" s="417"/>
      <c r="FE50" s="417"/>
      <c r="FF50" s="417"/>
      <c r="FG50" s="417"/>
      <c r="FH50" s="417"/>
      <c r="FI50" s="417"/>
      <c r="FJ50" s="417"/>
      <c r="FK50" s="417"/>
      <c r="FL50" s="417"/>
      <c r="FM50" s="417"/>
      <c r="FN50" s="417"/>
      <c r="FO50" s="417"/>
      <c r="FP50" s="417"/>
      <c r="FQ50" s="417"/>
      <c r="FR50" s="417"/>
      <c r="FS50" s="417"/>
      <c r="FT50" s="417"/>
      <c r="FU50" s="417"/>
      <c r="FV50" s="417"/>
      <c r="FW50" s="417"/>
      <c r="FX50" s="417"/>
      <c r="FY50" s="417"/>
      <c r="FZ50" s="417"/>
      <c r="GA50" s="417"/>
      <c r="GB50" s="417"/>
      <c r="GC50" s="417"/>
      <c r="GD50" s="417"/>
      <c r="GE50" s="417"/>
      <c r="GF50" s="417"/>
      <c r="GG50" s="417"/>
      <c r="GH50" s="417"/>
      <c r="GI50" s="417"/>
      <c r="GJ50" s="417"/>
      <c r="GK50" s="417"/>
      <c r="GL50" s="417"/>
      <c r="GM50" s="417"/>
      <c r="GN50" s="417"/>
      <c r="GO50" s="417"/>
      <c r="GP50" s="417"/>
      <c r="GQ50" s="417"/>
      <c r="GR50" s="417"/>
      <c r="GS50" s="417"/>
      <c r="GT50" s="417"/>
      <c r="GU50" s="417"/>
      <c r="GV50" s="417"/>
      <c r="GW50" s="417"/>
      <c r="GX50" s="417"/>
      <c r="GY50" s="417"/>
      <c r="GZ50" s="417"/>
      <c r="HA50" s="417"/>
      <c r="HB50" s="417"/>
      <c r="HC50" s="417"/>
      <c r="HD50" s="417"/>
      <c r="HE50" s="417"/>
      <c r="HF50" s="417"/>
      <c r="HG50" s="417"/>
      <c r="HH50" s="417"/>
      <c r="HI50" s="417"/>
      <c r="HJ50" s="417"/>
      <c r="HK50" s="417"/>
      <c r="HL50" s="417"/>
      <c r="HM50" s="417"/>
      <c r="HN50" s="417"/>
      <c r="HO50" s="417"/>
      <c r="HP50" s="417"/>
      <c r="HQ50" s="417"/>
      <c r="HR50" s="417"/>
      <c r="HS50" s="417"/>
      <c r="HT50" s="417"/>
      <c r="HU50" s="417"/>
      <c r="HV50" s="417"/>
      <c r="HW50" s="417"/>
      <c r="HX50" s="417"/>
      <c r="HY50" s="417"/>
      <c r="HZ50" s="417"/>
      <c r="IA50" s="417"/>
      <c r="IB50" s="417"/>
      <c r="IC50" s="417"/>
    </row>
    <row r="51" spans="1:237">
      <c r="A51" s="352" t="s">
        <v>13</v>
      </c>
      <c r="B51" s="342">
        <f>IFERROR(('Financial Statement1'!J117)*$I$5/$I$6,"-")</f>
        <v>0</v>
      </c>
      <c r="C51" s="342">
        <f t="shared" si="4"/>
        <v>0</v>
      </c>
      <c r="D51" s="342">
        <f>IFERROR(('Financial Statement1'!I117)*$I$5/$I$6,"-")</f>
        <v>0</v>
      </c>
      <c r="E51" s="342">
        <f t="shared" si="5"/>
        <v>0</v>
      </c>
      <c r="F51" s="342">
        <f>IFERROR(('Financial Statement1'!H117)*$I$5/$I$6,"-")</f>
        <v>0</v>
      </c>
      <c r="G51" s="342">
        <f t="shared" si="6"/>
        <v>0</v>
      </c>
      <c r="H51" s="342">
        <f>IFERROR(('Financial Statement1'!G117)*$I$5/$I$6,"-")</f>
        <v>0</v>
      </c>
      <c r="I51" s="347">
        <f t="shared" si="7"/>
        <v>0</v>
      </c>
    </row>
    <row r="52" spans="1:237" s="139" customFormat="1" ht="15.75" customHeight="1">
      <c r="A52" s="387" t="s">
        <v>128</v>
      </c>
      <c r="B52" s="390">
        <f>IFERROR(B50+B59-B83-B86-B75-B51,"0.00")</f>
        <v>0</v>
      </c>
      <c r="C52" s="390">
        <f t="shared" si="4"/>
        <v>0</v>
      </c>
      <c r="D52" s="390">
        <f>IFERROR(D50+D59-D83-D86-D75-D51,"0.00")</f>
        <v>0</v>
      </c>
      <c r="E52" s="390">
        <f t="shared" si="5"/>
        <v>0</v>
      </c>
      <c r="F52" s="390">
        <f>IFERROR(F50+F59-F83-F86-F75-F51,"0.00")</f>
        <v>0</v>
      </c>
      <c r="G52" s="390">
        <f t="shared" si="6"/>
        <v>0</v>
      </c>
      <c r="H52" s="390">
        <f>IFERROR(H50+H59-H83-H86-H75-H51,"0.00")</f>
        <v>0</v>
      </c>
      <c r="I52" s="472">
        <f t="shared" si="7"/>
        <v>0</v>
      </c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7"/>
      <c r="AY52" s="417"/>
      <c r="AZ52" s="417"/>
      <c r="BA52" s="417"/>
      <c r="BB52" s="417"/>
      <c r="BC52" s="417"/>
      <c r="BD52" s="417"/>
      <c r="BE52" s="417"/>
      <c r="BF52" s="417"/>
      <c r="BG52" s="417"/>
      <c r="BH52" s="417"/>
      <c r="BI52" s="417"/>
      <c r="BJ52" s="417"/>
      <c r="BK52" s="417"/>
      <c r="BL52" s="417"/>
      <c r="BM52" s="417"/>
      <c r="BN52" s="417"/>
      <c r="BO52" s="417"/>
      <c r="BP52" s="417"/>
      <c r="BQ52" s="417"/>
      <c r="BR52" s="417"/>
      <c r="BS52" s="417"/>
      <c r="BT52" s="417"/>
      <c r="BU52" s="417"/>
      <c r="BV52" s="417"/>
      <c r="BW52" s="417"/>
      <c r="BX52" s="417"/>
      <c r="BY52" s="417"/>
      <c r="BZ52" s="417"/>
      <c r="CA52" s="417"/>
      <c r="CB52" s="417"/>
      <c r="CC52" s="417"/>
      <c r="CD52" s="417"/>
      <c r="CE52" s="417"/>
      <c r="CF52" s="417"/>
      <c r="CG52" s="417"/>
      <c r="CH52" s="417"/>
      <c r="CI52" s="417"/>
      <c r="CJ52" s="417"/>
      <c r="CK52" s="417"/>
      <c r="CL52" s="417"/>
      <c r="CM52" s="417"/>
      <c r="CN52" s="417"/>
      <c r="CO52" s="417"/>
      <c r="CP52" s="417"/>
      <c r="CQ52" s="417"/>
      <c r="CR52" s="417"/>
      <c r="CS52" s="417"/>
      <c r="CT52" s="417"/>
      <c r="CU52" s="417"/>
      <c r="CV52" s="417"/>
      <c r="CW52" s="417"/>
      <c r="CX52" s="417"/>
      <c r="CY52" s="417"/>
      <c r="CZ52" s="417"/>
      <c r="DA52" s="417"/>
      <c r="DB52" s="417"/>
      <c r="DC52" s="417"/>
      <c r="DD52" s="417"/>
      <c r="DE52" s="417"/>
      <c r="DF52" s="417"/>
      <c r="DG52" s="417"/>
      <c r="DH52" s="417"/>
      <c r="DI52" s="417"/>
      <c r="DJ52" s="417"/>
      <c r="DK52" s="417"/>
      <c r="DL52" s="417"/>
      <c r="DM52" s="417"/>
      <c r="DN52" s="417"/>
      <c r="DO52" s="417"/>
      <c r="DP52" s="417"/>
      <c r="DQ52" s="417"/>
      <c r="DR52" s="417"/>
      <c r="DS52" s="417"/>
      <c r="DT52" s="417"/>
      <c r="DU52" s="417"/>
      <c r="DV52" s="417"/>
      <c r="DW52" s="417"/>
      <c r="DX52" s="417"/>
      <c r="DY52" s="417"/>
      <c r="DZ52" s="417"/>
      <c r="EA52" s="417"/>
      <c r="EB52" s="417"/>
      <c r="EC52" s="417"/>
      <c r="ED52" s="417"/>
      <c r="EE52" s="417"/>
      <c r="EF52" s="417"/>
      <c r="EG52" s="417"/>
      <c r="EH52" s="417"/>
      <c r="EI52" s="417"/>
      <c r="EJ52" s="417"/>
      <c r="EK52" s="417"/>
      <c r="EL52" s="417"/>
      <c r="EM52" s="417"/>
      <c r="EN52" s="417"/>
      <c r="EO52" s="417"/>
      <c r="EP52" s="417"/>
      <c r="EQ52" s="417"/>
      <c r="ER52" s="417"/>
      <c r="ES52" s="417"/>
      <c r="ET52" s="417"/>
      <c r="EU52" s="417"/>
      <c r="EV52" s="417"/>
      <c r="EW52" s="417"/>
      <c r="EX52" s="417"/>
      <c r="EY52" s="417"/>
      <c r="EZ52" s="417"/>
      <c r="FA52" s="417"/>
      <c r="FB52" s="417"/>
      <c r="FC52" s="417"/>
      <c r="FD52" s="417"/>
      <c r="FE52" s="417"/>
      <c r="FF52" s="417"/>
      <c r="FG52" s="417"/>
      <c r="FH52" s="417"/>
      <c r="FI52" s="417"/>
      <c r="FJ52" s="417"/>
      <c r="FK52" s="417"/>
      <c r="FL52" s="417"/>
      <c r="FM52" s="417"/>
      <c r="FN52" s="417"/>
      <c r="FO52" s="417"/>
      <c r="FP52" s="417"/>
      <c r="FQ52" s="417"/>
      <c r="FR52" s="417"/>
      <c r="FS52" s="417"/>
      <c r="FT52" s="417"/>
      <c r="FU52" s="417"/>
      <c r="FV52" s="417"/>
      <c r="FW52" s="417"/>
      <c r="FX52" s="417"/>
      <c r="FY52" s="417"/>
      <c r="FZ52" s="417"/>
      <c r="GA52" s="417"/>
      <c r="GB52" s="417"/>
      <c r="GC52" s="417"/>
      <c r="GD52" s="417"/>
      <c r="GE52" s="417"/>
      <c r="GF52" s="417"/>
      <c r="GG52" s="417"/>
      <c r="GH52" s="417"/>
      <c r="GI52" s="417"/>
      <c r="GJ52" s="417"/>
      <c r="GK52" s="417"/>
      <c r="GL52" s="417"/>
      <c r="GM52" s="417"/>
      <c r="GN52" s="417"/>
      <c r="GO52" s="417"/>
      <c r="GP52" s="417"/>
      <c r="GQ52" s="417"/>
      <c r="GR52" s="417"/>
      <c r="GS52" s="417"/>
      <c r="GT52" s="417"/>
      <c r="GU52" s="417"/>
      <c r="GV52" s="417"/>
      <c r="GW52" s="417"/>
      <c r="GX52" s="417"/>
      <c r="GY52" s="417"/>
      <c r="GZ52" s="417"/>
      <c r="HA52" s="417"/>
      <c r="HB52" s="417"/>
      <c r="HC52" s="417"/>
      <c r="HD52" s="417"/>
      <c r="HE52" s="417"/>
      <c r="HF52" s="417"/>
      <c r="HG52" s="417"/>
      <c r="HH52" s="417"/>
      <c r="HI52" s="417"/>
      <c r="HJ52" s="417"/>
      <c r="HK52" s="417"/>
      <c r="HL52" s="417"/>
      <c r="HM52" s="417"/>
      <c r="HN52" s="417"/>
      <c r="HO52" s="417"/>
      <c r="HP52" s="417"/>
      <c r="HQ52" s="417"/>
      <c r="HR52" s="417"/>
      <c r="HS52" s="417"/>
      <c r="HT52" s="417"/>
      <c r="HU52" s="417"/>
      <c r="HV52" s="417"/>
      <c r="HW52" s="417"/>
      <c r="HX52" s="417"/>
      <c r="HY52" s="417"/>
      <c r="HZ52" s="417"/>
      <c r="IA52" s="417"/>
      <c r="IB52" s="417"/>
      <c r="IC52" s="417"/>
    </row>
    <row r="53" spans="1:237">
      <c r="A53" s="352" t="s">
        <v>14</v>
      </c>
      <c r="B53" s="342">
        <f>IFERROR(('Financial Statement1'!J128)*$I$5/$I$6,"-")</f>
        <v>0</v>
      </c>
      <c r="C53" s="342">
        <f t="shared" si="4"/>
        <v>0</v>
      </c>
      <c r="D53" s="342">
        <f>IFERROR(('Financial Statement1'!I128)*$I$5/$I$6,"-")</f>
        <v>0</v>
      </c>
      <c r="E53" s="342">
        <f t="shared" si="5"/>
        <v>0</v>
      </c>
      <c r="F53" s="342">
        <f>IFERROR(('Financial Statement1'!H128)*$I$5/$I$6,"-")</f>
        <v>0</v>
      </c>
      <c r="G53" s="342">
        <f t="shared" si="6"/>
        <v>0</v>
      </c>
      <c r="H53" s="342">
        <f>IFERROR(('Financial Statement1'!G128)*$I$5/$I$6,"-")</f>
        <v>0</v>
      </c>
      <c r="I53" s="347">
        <f t="shared" si="7"/>
        <v>0</v>
      </c>
    </row>
    <row r="54" spans="1:237">
      <c r="A54" s="352" t="s">
        <v>15</v>
      </c>
      <c r="B54" s="342">
        <f>IFERROR(('Financial Statement1'!J147)*$I$5/$I$6,"-")</f>
        <v>0</v>
      </c>
      <c r="C54" s="342">
        <f t="shared" si="4"/>
        <v>0</v>
      </c>
      <c r="D54" s="342">
        <f>IFERROR(('Financial Statement1'!I147)*$I$5/$I$6,"-")</f>
        <v>0</v>
      </c>
      <c r="E54" s="342">
        <f t="shared" si="5"/>
        <v>0</v>
      </c>
      <c r="F54" s="342">
        <f>IFERROR(('Financial Statement1'!H147)*$I$5/$I$6,"-")</f>
        <v>0</v>
      </c>
      <c r="G54" s="342">
        <f t="shared" si="6"/>
        <v>0</v>
      </c>
      <c r="H54" s="342">
        <f>IFERROR(('Financial Statement1'!G147)*$I$5/$I$6,"-")</f>
        <v>0</v>
      </c>
      <c r="I54" s="347">
        <f t="shared" si="7"/>
        <v>0</v>
      </c>
    </row>
    <row r="55" spans="1:237" s="139" customFormat="1" ht="15.75" customHeight="1">
      <c r="A55" s="387" t="s">
        <v>76</v>
      </c>
      <c r="B55" s="390">
        <f>IFERROR(B53+B54,"0.00")</f>
        <v>0</v>
      </c>
      <c r="C55" s="390">
        <f t="shared" ref="C55:E56" si="8">IFERROR(+B55-D55,"-")</f>
        <v>0</v>
      </c>
      <c r="D55" s="390">
        <f>IFERROR(D53+D54,"0.00")</f>
        <v>0</v>
      </c>
      <c r="E55" s="390">
        <f t="shared" si="8"/>
        <v>0</v>
      </c>
      <c r="F55" s="390">
        <f>IFERROR(F53+F54,"0.00")</f>
        <v>0</v>
      </c>
      <c r="G55" s="390">
        <f t="shared" ref="G55" si="9">IFERROR(+F55-H55,"-")</f>
        <v>0</v>
      </c>
      <c r="H55" s="390">
        <f>IFERROR(H53+H54,"0.00")</f>
        <v>0</v>
      </c>
      <c r="I55" s="472">
        <f t="shared" ref="I55" si="10">IFERROR(+H55-J55,"-")</f>
        <v>0</v>
      </c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17"/>
      <c r="AD55" s="417"/>
      <c r="AE55" s="417"/>
      <c r="AF55" s="417"/>
      <c r="AG55" s="417"/>
      <c r="AH55" s="417"/>
      <c r="AI55" s="417"/>
      <c r="AJ55" s="417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7"/>
      <c r="AZ55" s="417"/>
      <c r="BA55" s="417"/>
      <c r="BB55" s="417"/>
      <c r="BC55" s="417"/>
      <c r="BD55" s="417"/>
      <c r="BE55" s="417"/>
      <c r="BF55" s="417"/>
      <c r="BG55" s="417"/>
      <c r="BH55" s="417"/>
      <c r="BI55" s="417"/>
      <c r="BJ55" s="417"/>
      <c r="BK55" s="417"/>
      <c r="BL55" s="417"/>
      <c r="BM55" s="417"/>
      <c r="BN55" s="417"/>
      <c r="BO55" s="417"/>
      <c r="BP55" s="417"/>
      <c r="BQ55" s="417"/>
      <c r="BR55" s="417"/>
      <c r="BS55" s="417"/>
      <c r="BT55" s="417"/>
      <c r="BU55" s="417"/>
      <c r="BV55" s="417"/>
      <c r="BW55" s="417"/>
      <c r="BX55" s="417"/>
      <c r="BY55" s="417"/>
      <c r="BZ55" s="417"/>
      <c r="CA55" s="417"/>
      <c r="CB55" s="417"/>
      <c r="CC55" s="417"/>
      <c r="CD55" s="417"/>
      <c r="CE55" s="417"/>
      <c r="CF55" s="417"/>
      <c r="CG55" s="417"/>
      <c r="CH55" s="417"/>
      <c r="CI55" s="417"/>
      <c r="CJ55" s="417"/>
      <c r="CK55" s="417"/>
      <c r="CL55" s="417"/>
      <c r="CM55" s="417"/>
      <c r="CN55" s="417"/>
      <c r="CO55" s="417"/>
      <c r="CP55" s="417"/>
      <c r="CQ55" s="417"/>
      <c r="CR55" s="417"/>
      <c r="CS55" s="417"/>
      <c r="CT55" s="417"/>
      <c r="CU55" s="417"/>
      <c r="CV55" s="417"/>
      <c r="CW55" s="417"/>
      <c r="CX55" s="417"/>
      <c r="CY55" s="417"/>
      <c r="CZ55" s="417"/>
      <c r="DA55" s="417"/>
      <c r="DB55" s="417"/>
      <c r="DC55" s="417"/>
      <c r="DD55" s="417"/>
      <c r="DE55" s="417"/>
      <c r="DF55" s="417"/>
      <c r="DG55" s="417"/>
      <c r="DH55" s="417"/>
      <c r="DI55" s="417"/>
      <c r="DJ55" s="417"/>
      <c r="DK55" s="417"/>
      <c r="DL55" s="417"/>
      <c r="DM55" s="417"/>
      <c r="DN55" s="417"/>
      <c r="DO55" s="417"/>
      <c r="DP55" s="417"/>
      <c r="DQ55" s="417"/>
      <c r="DR55" s="417"/>
      <c r="DS55" s="417"/>
      <c r="DT55" s="417"/>
      <c r="DU55" s="417"/>
      <c r="DV55" s="417"/>
      <c r="DW55" s="417"/>
      <c r="DX55" s="417"/>
      <c r="DY55" s="417"/>
      <c r="DZ55" s="417"/>
      <c r="EA55" s="417"/>
      <c r="EB55" s="417"/>
      <c r="EC55" s="417"/>
      <c r="ED55" s="417"/>
      <c r="EE55" s="417"/>
      <c r="EF55" s="417"/>
      <c r="EG55" s="417"/>
      <c r="EH55" s="417"/>
      <c r="EI55" s="417"/>
      <c r="EJ55" s="417"/>
      <c r="EK55" s="417"/>
      <c r="EL55" s="417"/>
      <c r="EM55" s="417"/>
      <c r="EN55" s="417"/>
      <c r="EO55" s="417"/>
      <c r="EP55" s="417"/>
      <c r="EQ55" s="417"/>
      <c r="ER55" s="417"/>
      <c r="ES55" s="417"/>
      <c r="ET55" s="417"/>
      <c r="EU55" s="417"/>
      <c r="EV55" s="417"/>
      <c r="EW55" s="417"/>
      <c r="EX55" s="417"/>
      <c r="EY55" s="417"/>
      <c r="EZ55" s="417"/>
      <c r="FA55" s="417"/>
      <c r="FB55" s="417"/>
      <c r="FC55" s="417"/>
      <c r="FD55" s="417"/>
      <c r="FE55" s="417"/>
      <c r="FF55" s="417"/>
      <c r="FG55" s="417"/>
      <c r="FH55" s="417"/>
      <c r="FI55" s="417"/>
      <c r="FJ55" s="417"/>
      <c r="FK55" s="417"/>
      <c r="FL55" s="417"/>
      <c r="FM55" s="417"/>
      <c r="FN55" s="417"/>
      <c r="FO55" s="417"/>
      <c r="FP55" s="417"/>
      <c r="FQ55" s="417"/>
      <c r="FR55" s="417"/>
      <c r="FS55" s="417"/>
      <c r="FT55" s="417"/>
      <c r="FU55" s="417"/>
      <c r="FV55" s="417"/>
      <c r="FW55" s="417"/>
      <c r="FX55" s="417"/>
      <c r="FY55" s="417"/>
      <c r="FZ55" s="417"/>
      <c r="GA55" s="417"/>
      <c r="GB55" s="417"/>
      <c r="GC55" s="417"/>
      <c r="GD55" s="417"/>
      <c r="GE55" s="417"/>
      <c r="GF55" s="417"/>
      <c r="GG55" s="417"/>
      <c r="GH55" s="417"/>
      <c r="GI55" s="417"/>
      <c r="GJ55" s="417"/>
      <c r="GK55" s="417"/>
      <c r="GL55" s="417"/>
      <c r="GM55" s="417"/>
      <c r="GN55" s="417"/>
      <c r="GO55" s="417"/>
      <c r="GP55" s="417"/>
      <c r="GQ55" s="417"/>
      <c r="GR55" s="417"/>
      <c r="GS55" s="417"/>
      <c r="GT55" s="417"/>
      <c r="GU55" s="417"/>
      <c r="GV55" s="417"/>
      <c r="GW55" s="417"/>
      <c r="GX55" s="417"/>
      <c r="GY55" s="417"/>
      <c r="GZ55" s="417"/>
      <c r="HA55" s="417"/>
      <c r="HB55" s="417"/>
      <c r="HC55" s="417"/>
      <c r="HD55" s="417"/>
      <c r="HE55" s="417"/>
      <c r="HF55" s="417"/>
      <c r="HG55" s="417"/>
      <c r="HH55" s="417"/>
      <c r="HI55" s="417"/>
      <c r="HJ55" s="417"/>
      <c r="HK55" s="417"/>
      <c r="HL55" s="417"/>
      <c r="HM55" s="417"/>
      <c r="HN55" s="417"/>
      <c r="HO55" s="417"/>
      <c r="HP55" s="417"/>
      <c r="HQ55" s="417"/>
      <c r="HR55" s="417"/>
      <c r="HS55" s="417"/>
      <c r="HT55" s="417"/>
      <c r="HU55" s="417"/>
      <c r="HV55" s="417"/>
      <c r="HW55" s="417"/>
      <c r="HX55" s="417"/>
      <c r="HY55" s="417"/>
      <c r="HZ55" s="417"/>
      <c r="IA55" s="417"/>
      <c r="IB55" s="417"/>
      <c r="IC55" s="417"/>
    </row>
    <row r="56" spans="1:237" s="139" customFormat="1" ht="15.75" customHeight="1">
      <c r="A56" s="387" t="s">
        <v>122</v>
      </c>
      <c r="B56" s="390">
        <f>IFERROR(SUM(B57:B58),"0.00")</f>
        <v>0</v>
      </c>
      <c r="C56" s="390">
        <f t="shared" si="8"/>
        <v>0</v>
      </c>
      <c r="D56" s="390">
        <f>IFERROR(SUM(D57:D58),"0.00")</f>
        <v>0</v>
      </c>
      <c r="E56" s="390">
        <f t="shared" si="8"/>
        <v>0</v>
      </c>
      <c r="F56" s="390">
        <f>IFERROR(SUM(F57:F58),"0.00")</f>
        <v>0</v>
      </c>
      <c r="G56" s="390">
        <f t="shared" ref="G56" si="11">IFERROR(+F56-H56,"-")</f>
        <v>0</v>
      </c>
      <c r="H56" s="390">
        <f>IFERROR(SUM(H57:H58),"0.00")</f>
        <v>0</v>
      </c>
      <c r="I56" s="472">
        <f t="shared" ref="I56" si="12">IFERROR(+H56-J56,"-")</f>
        <v>0</v>
      </c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7"/>
      <c r="AI56" s="417"/>
      <c r="AJ56" s="417"/>
      <c r="AK56" s="417"/>
      <c r="AL56" s="417"/>
      <c r="AM56" s="417"/>
      <c r="AN56" s="417"/>
      <c r="AO56" s="417"/>
      <c r="AP56" s="417"/>
      <c r="AQ56" s="417"/>
      <c r="AR56" s="417"/>
      <c r="AS56" s="417"/>
      <c r="AT56" s="417"/>
      <c r="AU56" s="417"/>
      <c r="AV56" s="417"/>
      <c r="AW56" s="417"/>
      <c r="AX56" s="417"/>
      <c r="AY56" s="417"/>
      <c r="AZ56" s="417"/>
      <c r="BA56" s="417"/>
      <c r="BB56" s="417"/>
      <c r="BC56" s="417"/>
      <c r="BD56" s="417"/>
      <c r="BE56" s="417"/>
      <c r="BF56" s="417"/>
      <c r="BG56" s="417"/>
      <c r="BH56" s="417"/>
      <c r="BI56" s="417"/>
      <c r="BJ56" s="417"/>
      <c r="BK56" s="417"/>
      <c r="BL56" s="417"/>
      <c r="BM56" s="417"/>
      <c r="BN56" s="417"/>
      <c r="BO56" s="417"/>
      <c r="BP56" s="417"/>
      <c r="BQ56" s="417"/>
      <c r="BR56" s="417"/>
      <c r="BS56" s="417"/>
      <c r="BT56" s="417"/>
      <c r="BU56" s="417"/>
      <c r="BV56" s="417"/>
      <c r="BW56" s="417"/>
      <c r="BX56" s="417"/>
      <c r="BY56" s="417"/>
      <c r="BZ56" s="417"/>
      <c r="CA56" s="417"/>
      <c r="CB56" s="417"/>
      <c r="CC56" s="417"/>
      <c r="CD56" s="417"/>
      <c r="CE56" s="417"/>
      <c r="CF56" s="417"/>
      <c r="CG56" s="417"/>
      <c r="CH56" s="417"/>
      <c r="CI56" s="417"/>
      <c r="CJ56" s="417"/>
      <c r="CK56" s="417"/>
      <c r="CL56" s="417"/>
      <c r="CM56" s="417"/>
      <c r="CN56" s="417"/>
      <c r="CO56" s="417"/>
      <c r="CP56" s="417"/>
      <c r="CQ56" s="417"/>
      <c r="CR56" s="417"/>
      <c r="CS56" s="417"/>
      <c r="CT56" s="417"/>
      <c r="CU56" s="417"/>
      <c r="CV56" s="417"/>
      <c r="CW56" s="417"/>
      <c r="CX56" s="417"/>
      <c r="CY56" s="417"/>
      <c r="CZ56" s="417"/>
      <c r="DA56" s="417"/>
      <c r="DB56" s="417"/>
      <c r="DC56" s="417"/>
      <c r="DD56" s="417"/>
      <c r="DE56" s="417"/>
      <c r="DF56" s="417"/>
      <c r="DG56" s="417"/>
      <c r="DH56" s="417"/>
      <c r="DI56" s="417"/>
      <c r="DJ56" s="417"/>
      <c r="DK56" s="417"/>
      <c r="DL56" s="417"/>
      <c r="DM56" s="417"/>
      <c r="DN56" s="417"/>
      <c r="DO56" s="417"/>
      <c r="DP56" s="417"/>
      <c r="DQ56" s="417"/>
      <c r="DR56" s="417"/>
      <c r="DS56" s="417"/>
      <c r="DT56" s="417"/>
      <c r="DU56" s="417"/>
      <c r="DV56" s="417"/>
      <c r="DW56" s="417"/>
      <c r="DX56" s="417"/>
      <c r="DY56" s="417"/>
      <c r="DZ56" s="417"/>
      <c r="EA56" s="417"/>
      <c r="EB56" s="417"/>
      <c r="EC56" s="417"/>
      <c r="ED56" s="417"/>
      <c r="EE56" s="417"/>
      <c r="EF56" s="417"/>
      <c r="EG56" s="417"/>
      <c r="EH56" s="417"/>
      <c r="EI56" s="417"/>
      <c r="EJ56" s="417"/>
      <c r="EK56" s="417"/>
      <c r="EL56" s="417"/>
      <c r="EM56" s="417"/>
      <c r="EN56" s="417"/>
      <c r="EO56" s="417"/>
      <c r="EP56" s="417"/>
      <c r="EQ56" s="417"/>
      <c r="ER56" s="417"/>
      <c r="ES56" s="417"/>
      <c r="ET56" s="417"/>
      <c r="EU56" s="417"/>
      <c r="EV56" s="417"/>
      <c r="EW56" s="417"/>
      <c r="EX56" s="417"/>
      <c r="EY56" s="417"/>
      <c r="EZ56" s="417"/>
      <c r="FA56" s="417"/>
      <c r="FB56" s="417"/>
      <c r="FC56" s="417"/>
      <c r="FD56" s="417"/>
      <c r="FE56" s="417"/>
      <c r="FF56" s="417"/>
      <c r="FG56" s="417"/>
      <c r="FH56" s="417"/>
      <c r="FI56" s="417"/>
      <c r="FJ56" s="417"/>
      <c r="FK56" s="417"/>
      <c r="FL56" s="417"/>
      <c r="FM56" s="417"/>
      <c r="FN56" s="417"/>
      <c r="FO56" s="417"/>
      <c r="FP56" s="417"/>
      <c r="FQ56" s="417"/>
      <c r="FR56" s="417"/>
      <c r="FS56" s="417"/>
      <c r="FT56" s="417"/>
      <c r="FU56" s="417"/>
      <c r="FV56" s="417"/>
      <c r="FW56" s="417"/>
      <c r="FX56" s="417"/>
      <c r="FY56" s="417"/>
      <c r="FZ56" s="417"/>
      <c r="GA56" s="417"/>
      <c r="GB56" s="417"/>
      <c r="GC56" s="417"/>
      <c r="GD56" s="417"/>
      <c r="GE56" s="417"/>
      <c r="GF56" s="417"/>
      <c r="GG56" s="417"/>
      <c r="GH56" s="417"/>
      <c r="GI56" s="417"/>
      <c r="GJ56" s="417"/>
      <c r="GK56" s="417"/>
      <c r="GL56" s="417"/>
      <c r="GM56" s="417"/>
      <c r="GN56" s="417"/>
      <c r="GO56" s="417"/>
      <c r="GP56" s="417"/>
      <c r="GQ56" s="417"/>
      <c r="GR56" s="417"/>
      <c r="GS56" s="417"/>
      <c r="GT56" s="417"/>
      <c r="GU56" s="417"/>
      <c r="GV56" s="417"/>
      <c r="GW56" s="417"/>
      <c r="GX56" s="417"/>
      <c r="GY56" s="417"/>
      <c r="GZ56" s="417"/>
      <c r="HA56" s="417"/>
      <c r="HB56" s="417"/>
      <c r="HC56" s="417"/>
      <c r="HD56" s="417"/>
      <c r="HE56" s="417"/>
      <c r="HF56" s="417"/>
      <c r="HG56" s="417"/>
      <c r="HH56" s="417"/>
      <c r="HI56" s="417"/>
      <c r="HJ56" s="417"/>
      <c r="HK56" s="417"/>
      <c r="HL56" s="417"/>
      <c r="HM56" s="417"/>
      <c r="HN56" s="417"/>
      <c r="HO56" s="417"/>
      <c r="HP56" s="417"/>
      <c r="HQ56" s="417"/>
      <c r="HR56" s="417"/>
      <c r="HS56" s="417"/>
      <c r="HT56" s="417"/>
      <c r="HU56" s="417"/>
      <c r="HV56" s="417"/>
      <c r="HW56" s="417"/>
      <c r="HX56" s="417"/>
      <c r="HY56" s="417"/>
      <c r="HZ56" s="417"/>
      <c r="IA56" s="417"/>
      <c r="IB56" s="417"/>
      <c r="IC56" s="417"/>
    </row>
    <row r="57" spans="1:237" s="102" customFormat="1">
      <c r="A57" s="370" t="s">
        <v>123</v>
      </c>
      <c r="B57" s="342">
        <f>IFERROR(('Financial Statement1'!J129+'Financial Statement1'!J148)*$I$5/$I$6,"-")</f>
        <v>0</v>
      </c>
      <c r="C57" s="342">
        <f>IFERROR(+B57-D57,"-")</f>
        <v>0</v>
      </c>
      <c r="D57" s="342">
        <f>IFERROR(('Financial Statement1'!I129+'Financial Statement1'!I148)*$I$5/$I$6,"-")</f>
        <v>0</v>
      </c>
      <c r="E57" s="342">
        <f>IFERROR(+D57-F57,"-")</f>
        <v>0</v>
      </c>
      <c r="F57" s="342">
        <f>IFERROR(('Financial Statement1'!H129+'Financial Statement1'!H148)*$I$5/$I$6,"-")</f>
        <v>0</v>
      </c>
      <c r="G57" s="342">
        <f>IFERROR(+F57-H57,"-")</f>
        <v>0</v>
      </c>
      <c r="H57" s="342">
        <f>IFERROR(('Financial Statement1'!G129+'Financial Statement1'!G148)*$I$5/$I$6,"-")</f>
        <v>0</v>
      </c>
      <c r="I57" s="347">
        <f>IFERROR(+H57-J57,"-")</f>
        <v>0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  <c r="DI57" s="101"/>
      <c r="DJ57" s="101"/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101"/>
      <c r="ED57" s="101"/>
      <c r="EE57" s="101"/>
      <c r="EF57" s="101"/>
      <c r="EG57" s="101"/>
      <c r="EH57" s="101"/>
      <c r="EI57" s="101"/>
      <c r="EJ57" s="101"/>
      <c r="EK57" s="101"/>
      <c r="EL57" s="101"/>
      <c r="EM57" s="101"/>
      <c r="EN57" s="101"/>
      <c r="EO57" s="101"/>
      <c r="EP57" s="101"/>
      <c r="EQ57" s="101"/>
      <c r="ER57" s="101"/>
      <c r="ES57" s="101"/>
      <c r="ET57" s="101"/>
      <c r="EU57" s="101"/>
      <c r="EV57" s="101"/>
      <c r="EW57" s="101"/>
      <c r="EX57" s="101"/>
      <c r="EY57" s="101"/>
      <c r="EZ57" s="101"/>
      <c r="FA57" s="101"/>
      <c r="FB57" s="101"/>
      <c r="FC57" s="101"/>
      <c r="FD57" s="101"/>
      <c r="FE57" s="101"/>
      <c r="FF57" s="101"/>
      <c r="FG57" s="101"/>
      <c r="FH57" s="101"/>
      <c r="FI57" s="101"/>
      <c r="FJ57" s="101"/>
      <c r="FK57" s="101"/>
      <c r="FL57" s="101"/>
      <c r="FM57" s="101"/>
      <c r="FN57" s="101"/>
      <c r="FO57" s="101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01"/>
      <c r="GF57" s="101"/>
      <c r="GG57" s="101"/>
      <c r="GH57" s="101"/>
      <c r="GI57" s="101"/>
      <c r="GJ57" s="101"/>
      <c r="GK57" s="101"/>
      <c r="GL57" s="101"/>
      <c r="GM57" s="101"/>
      <c r="GN57" s="101"/>
      <c r="GO57" s="101"/>
      <c r="GP57" s="101"/>
      <c r="GQ57" s="101"/>
      <c r="GR57" s="101"/>
      <c r="GS57" s="101"/>
      <c r="GT57" s="101"/>
      <c r="GU57" s="101"/>
      <c r="GV57" s="101"/>
      <c r="GW57" s="101"/>
      <c r="GX57" s="101"/>
      <c r="GY57" s="101"/>
      <c r="GZ57" s="101"/>
      <c r="HA57" s="101"/>
      <c r="HB57" s="101"/>
      <c r="HC57" s="101"/>
      <c r="HD57" s="101"/>
      <c r="HE57" s="101"/>
      <c r="HF57" s="101"/>
      <c r="HG57" s="101"/>
      <c r="HH57" s="101"/>
      <c r="HI57" s="101"/>
      <c r="HJ57" s="101"/>
      <c r="HK57" s="101"/>
      <c r="HL57" s="101"/>
      <c r="HM57" s="101"/>
      <c r="HN57" s="101"/>
      <c r="HO57" s="101"/>
      <c r="HP57" s="101"/>
      <c r="HQ57" s="101"/>
      <c r="HR57" s="101"/>
      <c r="HS57" s="101"/>
      <c r="HT57" s="101"/>
      <c r="HU57" s="101"/>
      <c r="HV57" s="101"/>
      <c r="HW57" s="101"/>
      <c r="HX57" s="101"/>
      <c r="HY57" s="101"/>
      <c r="HZ57" s="101"/>
      <c r="IA57" s="101"/>
      <c r="IB57" s="101"/>
      <c r="IC57" s="101"/>
    </row>
    <row r="58" spans="1:237" s="102" customFormat="1">
      <c r="A58" s="370" t="s">
        <v>124</v>
      </c>
      <c r="B58" s="342">
        <f>IFERROR(('Financial Statement1'!J133+'Financial Statement1'!J134+'Financial Statement1'!J153)*$I$5/$I$6,"-")</f>
        <v>0</v>
      </c>
      <c r="C58" s="342">
        <f>IFERROR(+B58-D58,"-")</f>
        <v>0</v>
      </c>
      <c r="D58" s="342">
        <f>IFERROR(('Financial Statement1'!I133+'Financial Statement1'!I134+'Financial Statement1'!I153)*$I$5/$I$6,"-")</f>
        <v>0</v>
      </c>
      <c r="E58" s="342">
        <f>IFERROR(+D58-F58,"-")</f>
        <v>0</v>
      </c>
      <c r="F58" s="342">
        <f>IFERROR(('Financial Statement1'!H133+'Financial Statement1'!H134+'Financial Statement1'!H153)*$I$5/$I$6,"-")</f>
        <v>0</v>
      </c>
      <c r="G58" s="342">
        <f>IFERROR(+F58-H58,"-")</f>
        <v>0</v>
      </c>
      <c r="H58" s="342">
        <f>IFERROR(('Financial Statement1'!G133+'Financial Statement1'!G134+'Financial Statement1'!G153)*$I$5/$I$6,"-")</f>
        <v>0</v>
      </c>
      <c r="I58" s="347">
        <f>IFERROR(+H58-J58,"-")</f>
        <v>0</v>
      </c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J58" s="101"/>
      <c r="GK58" s="101"/>
      <c r="GL58" s="101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  <c r="HH58" s="101"/>
      <c r="HI58" s="101"/>
      <c r="HJ58" s="101"/>
      <c r="HK58" s="101"/>
      <c r="HL58" s="101"/>
      <c r="HM58" s="101"/>
      <c r="HN58" s="101"/>
      <c r="HO58" s="101"/>
      <c r="HP58" s="101"/>
      <c r="HQ58" s="101"/>
      <c r="HR58" s="101"/>
      <c r="HS58" s="101"/>
      <c r="HT58" s="101"/>
      <c r="HU58" s="101"/>
      <c r="HV58" s="101"/>
      <c r="HW58" s="101"/>
      <c r="HX58" s="101"/>
      <c r="HY58" s="101"/>
      <c r="HZ58" s="101"/>
      <c r="IA58" s="101"/>
      <c r="IB58" s="101"/>
      <c r="IC58" s="101"/>
    </row>
    <row r="59" spans="1:237" ht="30">
      <c r="A59" s="356" t="s">
        <v>95</v>
      </c>
      <c r="B59" s="342">
        <f>IFERROR(('Financial Statement1'!J130+'Financial Statement1'!J131+'Financial Statement1'!J132+'Financial Statement1'!J150+'Financial Statement1'!J151+'Financial Statement1'!J152+'Financial Statement1'!J140)*$I$5/$I$6,"-")</f>
        <v>0</v>
      </c>
      <c r="C59" s="342">
        <f>IFERROR(+B59-D59,"-")</f>
        <v>0</v>
      </c>
      <c r="D59" s="342">
        <f>IFERROR(('Financial Statement1'!I130+'Financial Statement1'!I131+'Financial Statement1'!I132+'Financial Statement1'!I150+'Financial Statement1'!I151+'Financial Statement1'!I152+'Financial Statement1'!I140)*$I$5/$I$6,"-")</f>
        <v>0</v>
      </c>
      <c r="E59" s="342">
        <f>IFERROR(+D59-F59,"-")</f>
        <v>0</v>
      </c>
      <c r="F59" s="342">
        <f>IFERROR(('Financial Statement1'!H130+'Financial Statement1'!H131+'Financial Statement1'!H132+'Financial Statement1'!H150+'Financial Statement1'!H151+'Financial Statement1'!H152+'Financial Statement1'!H140)*$I$5/$I$6,"-")</f>
        <v>0</v>
      </c>
      <c r="G59" s="342">
        <f>IFERROR(+F59-H59,"-")</f>
        <v>0</v>
      </c>
      <c r="H59" s="342">
        <f>IFERROR(('Financial Statement1'!G130+'Financial Statement1'!G131+'Financial Statement1'!G132+'Financial Statement1'!G150+'Financial Statement1'!G151+'Financial Statement1'!G152+'Financial Statement1'!G140)*$I$5/$I$6,"-")</f>
        <v>0</v>
      </c>
      <c r="I59" s="347">
        <f>IFERROR(+H59-J59,"-")</f>
        <v>0</v>
      </c>
    </row>
    <row r="60" spans="1:237" s="139" customFormat="1" ht="15.75" customHeight="1">
      <c r="A60" s="387" t="s">
        <v>125</v>
      </c>
      <c r="B60" s="390">
        <f>IFERROR(B56+B59,"0.00")</f>
        <v>0</v>
      </c>
      <c r="C60" s="390">
        <f t="shared" ref="C60:E61" si="13">IFERROR(+B60-D60,"-")</f>
        <v>0</v>
      </c>
      <c r="D60" s="390">
        <f>IFERROR(D56+D59,"0.00")</f>
        <v>0</v>
      </c>
      <c r="E60" s="390">
        <f t="shared" si="13"/>
        <v>0</v>
      </c>
      <c r="F60" s="390">
        <f>IFERROR(F56+F59,"0.00")</f>
        <v>0</v>
      </c>
      <c r="G60" s="390">
        <f t="shared" ref="G60" si="14">IFERROR(+F60-H60,"-")</f>
        <v>0</v>
      </c>
      <c r="H60" s="390">
        <f>IFERROR(H56+H59,"0.00")</f>
        <v>0</v>
      </c>
      <c r="I60" s="472">
        <f t="shared" ref="I60" si="15">IFERROR(+H60-J60,"-")</f>
        <v>0</v>
      </c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417"/>
      <c r="AH60" s="417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7"/>
      <c r="BB60" s="417"/>
      <c r="BC60" s="417"/>
      <c r="BD60" s="417"/>
      <c r="BE60" s="417"/>
      <c r="BF60" s="417"/>
      <c r="BG60" s="417"/>
      <c r="BH60" s="417"/>
      <c r="BI60" s="417"/>
      <c r="BJ60" s="417"/>
      <c r="BK60" s="417"/>
      <c r="BL60" s="417"/>
      <c r="BM60" s="417"/>
      <c r="BN60" s="417"/>
      <c r="BO60" s="417"/>
      <c r="BP60" s="417"/>
      <c r="BQ60" s="417"/>
      <c r="BR60" s="417"/>
      <c r="BS60" s="417"/>
      <c r="BT60" s="417"/>
      <c r="BU60" s="417"/>
      <c r="BV60" s="417"/>
      <c r="BW60" s="417"/>
      <c r="BX60" s="417"/>
      <c r="BY60" s="417"/>
      <c r="BZ60" s="417"/>
      <c r="CA60" s="417"/>
      <c r="CB60" s="417"/>
      <c r="CC60" s="417"/>
      <c r="CD60" s="417"/>
      <c r="CE60" s="417"/>
      <c r="CF60" s="417"/>
      <c r="CG60" s="417"/>
      <c r="CH60" s="417"/>
      <c r="CI60" s="417"/>
      <c r="CJ60" s="417"/>
      <c r="CK60" s="417"/>
      <c r="CL60" s="417"/>
      <c r="CM60" s="417"/>
      <c r="CN60" s="417"/>
      <c r="CO60" s="417"/>
      <c r="CP60" s="417"/>
      <c r="CQ60" s="417"/>
      <c r="CR60" s="417"/>
      <c r="CS60" s="417"/>
      <c r="CT60" s="417"/>
      <c r="CU60" s="417"/>
      <c r="CV60" s="417"/>
      <c r="CW60" s="417"/>
      <c r="CX60" s="417"/>
      <c r="CY60" s="417"/>
      <c r="CZ60" s="417"/>
      <c r="DA60" s="417"/>
      <c r="DB60" s="417"/>
      <c r="DC60" s="417"/>
      <c r="DD60" s="417"/>
      <c r="DE60" s="417"/>
      <c r="DF60" s="417"/>
      <c r="DG60" s="417"/>
      <c r="DH60" s="417"/>
      <c r="DI60" s="417"/>
      <c r="DJ60" s="417"/>
      <c r="DK60" s="417"/>
      <c r="DL60" s="417"/>
      <c r="DM60" s="417"/>
      <c r="DN60" s="417"/>
      <c r="DO60" s="417"/>
      <c r="DP60" s="417"/>
      <c r="DQ60" s="417"/>
      <c r="DR60" s="417"/>
      <c r="DS60" s="417"/>
      <c r="DT60" s="417"/>
      <c r="DU60" s="417"/>
      <c r="DV60" s="417"/>
      <c r="DW60" s="417"/>
      <c r="DX60" s="417"/>
      <c r="DY60" s="417"/>
      <c r="DZ60" s="417"/>
      <c r="EA60" s="417"/>
      <c r="EB60" s="417"/>
      <c r="EC60" s="417"/>
      <c r="ED60" s="417"/>
      <c r="EE60" s="417"/>
      <c r="EF60" s="417"/>
      <c r="EG60" s="417"/>
      <c r="EH60" s="417"/>
      <c r="EI60" s="417"/>
      <c r="EJ60" s="417"/>
      <c r="EK60" s="417"/>
      <c r="EL60" s="417"/>
      <c r="EM60" s="417"/>
      <c r="EN60" s="417"/>
      <c r="EO60" s="417"/>
      <c r="EP60" s="417"/>
      <c r="EQ60" s="417"/>
      <c r="ER60" s="417"/>
      <c r="ES60" s="417"/>
      <c r="ET60" s="417"/>
      <c r="EU60" s="417"/>
      <c r="EV60" s="417"/>
      <c r="EW60" s="417"/>
      <c r="EX60" s="417"/>
      <c r="EY60" s="417"/>
      <c r="EZ60" s="417"/>
      <c r="FA60" s="417"/>
      <c r="FB60" s="417"/>
      <c r="FC60" s="417"/>
      <c r="FD60" s="417"/>
      <c r="FE60" s="417"/>
      <c r="FF60" s="417"/>
      <c r="FG60" s="417"/>
      <c r="FH60" s="417"/>
      <c r="FI60" s="417"/>
      <c r="FJ60" s="417"/>
      <c r="FK60" s="417"/>
      <c r="FL60" s="417"/>
      <c r="FM60" s="417"/>
      <c r="FN60" s="417"/>
      <c r="FO60" s="417"/>
      <c r="FP60" s="417"/>
      <c r="FQ60" s="417"/>
      <c r="FR60" s="417"/>
      <c r="FS60" s="417"/>
      <c r="FT60" s="417"/>
      <c r="FU60" s="417"/>
      <c r="FV60" s="417"/>
      <c r="FW60" s="417"/>
      <c r="FX60" s="417"/>
      <c r="FY60" s="417"/>
      <c r="FZ60" s="417"/>
      <c r="GA60" s="417"/>
      <c r="GB60" s="417"/>
      <c r="GC60" s="417"/>
      <c r="GD60" s="417"/>
      <c r="GE60" s="417"/>
      <c r="GF60" s="417"/>
      <c r="GG60" s="417"/>
      <c r="GH60" s="417"/>
      <c r="GI60" s="417"/>
      <c r="GJ60" s="417"/>
      <c r="GK60" s="417"/>
      <c r="GL60" s="417"/>
      <c r="GM60" s="417"/>
      <c r="GN60" s="417"/>
      <c r="GO60" s="417"/>
      <c r="GP60" s="417"/>
      <c r="GQ60" s="417"/>
      <c r="GR60" s="417"/>
      <c r="GS60" s="417"/>
      <c r="GT60" s="417"/>
      <c r="GU60" s="417"/>
      <c r="GV60" s="417"/>
      <c r="GW60" s="417"/>
      <c r="GX60" s="417"/>
      <c r="GY60" s="417"/>
      <c r="GZ60" s="417"/>
      <c r="HA60" s="417"/>
      <c r="HB60" s="417"/>
      <c r="HC60" s="417"/>
      <c r="HD60" s="417"/>
      <c r="HE60" s="417"/>
      <c r="HF60" s="417"/>
      <c r="HG60" s="417"/>
      <c r="HH60" s="417"/>
      <c r="HI60" s="417"/>
      <c r="HJ60" s="417"/>
      <c r="HK60" s="417"/>
      <c r="HL60" s="417"/>
      <c r="HM60" s="417"/>
      <c r="HN60" s="417"/>
      <c r="HO60" s="417"/>
      <c r="HP60" s="417"/>
      <c r="HQ60" s="417"/>
      <c r="HR60" s="417"/>
      <c r="HS60" s="417"/>
      <c r="HT60" s="417"/>
      <c r="HU60" s="417"/>
      <c r="HV60" s="417"/>
      <c r="HW60" s="417"/>
      <c r="HX60" s="417"/>
      <c r="HY60" s="417"/>
      <c r="HZ60" s="417"/>
      <c r="IA60" s="417"/>
      <c r="IB60" s="417"/>
      <c r="IC60" s="417"/>
    </row>
    <row r="61" spans="1:237" s="139" customFormat="1" ht="15.75" customHeight="1">
      <c r="A61" s="387" t="s">
        <v>129</v>
      </c>
      <c r="B61" s="390">
        <f t="shared" ref="B61" si="16">+B60+B55</f>
        <v>0</v>
      </c>
      <c r="C61" s="390">
        <f t="shared" si="13"/>
        <v>0</v>
      </c>
      <c r="D61" s="390">
        <f t="shared" ref="D61:F61" si="17">+D60+D55</f>
        <v>0</v>
      </c>
      <c r="E61" s="390">
        <f t="shared" si="13"/>
        <v>0</v>
      </c>
      <c r="F61" s="390">
        <f t="shared" si="17"/>
        <v>0</v>
      </c>
      <c r="G61" s="390">
        <f t="shared" ref="G61" si="18">IFERROR(+F61-H61,"-")</f>
        <v>0</v>
      </c>
      <c r="H61" s="390">
        <f t="shared" ref="H61" si="19">+H60+H55</f>
        <v>0</v>
      </c>
      <c r="I61" s="472">
        <f t="shared" ref="I61" si="20">IFERROR(+H61-J61,"-")</f>
        <v>0</v>
      </c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17"/>
      <c r="AD61" s="417"/>
      <c r="AE61" s="417"/>
      <c r="AF61" s="417"/>
      <c r="AG61" s="417"/>
      <c r="AH61" s="417"/>
      <c r="AI61" s="417"/>
      <c r="AJ61" s="417"/>
      <c r="AK61" s="417"/>
      <c r="AL61" s="417"/>
      <c r="AM61" s="417"/>
      <c r="AN61" s="417"/>
      <c r="AO61" s="417"/>
      <c r="AP61" s="417"/>
      <c r="AQ61" s="417"/>
      <c r="AR61" s="417"/>
      <c r="AS61" s="417"/>
      <c r="AT61" s="417"/>
      <c r="AU61" s="417"/>
      <c r="AV61" s="417"/>
      <c r="AW61" s="417"/>
      <c r="AX61" s="417"/>
      <c r="AY61" s="417"/>
      <c r="AZ61" s="417"/>
      <c r="BA61" s="417"/>
      <c r="BB61" s="417"/>
      <c r="BC61" s="417"/>
      <c r="BD61" s="417"/>
      <c r="BE61" s="417"/>
      <c r="BF61" s="417"/>
      <c r="BG61" s="417"/>
      <c r="BH61" s="417"/>
      <c r="BI61" s="417"/>
      <c r="BJ61" s="417"/>
      <c r="BK61" s="417"/>
      <c r="BL61" s="417"/>
      <c r="BM61" s="417"/>
      <c r="BN61" s="417"/>
      <c r="BO61" s="417"/>
      <c r="BP61" s="417"/>
      <c r="BQ61" s="417"/>
      <c r="BR61" s="417"/>
      <c r="BS61" s="417"/>
      <c r="BT61" s="417"/>
      <c r="BU61" s="417"/>
      <c r="BV61" s="417"/>
      <c r="BW61" s="417"/>
      <c r="BX61" s="417"/>
      <c r="BY61" s="417"/>
      <c r="BZ61" s="417"/>
      <c r="CA61" s="417"/>
      <c r="CB61" s="417"/>
      <c r="CC61" s="417"/>
      <c r="CD61" s="417"/>
      <c r="CE61" s="417"/>
      <c r="CF61" s="417"/>
      <c r="CG61" s="417"/>
      <c r="CH61" s="417"/>
      <c r="CI61" s="417"/>
      <c r="CJ61" s="417"/>
      <c r="CK61" s="417"/>
      <c r="CL61" s="417"/>
      <c r="CM61" s="417"/>
      <c r="CN61" s="417"/>
      <c r="CO61" s="417"/>
      <c r="CP61" s="417"/>
      <c r="CQ61" s="417"/>
      <c r="CR61" s="417"/>
      <c r="CS61" s="417"/>
      <c r="CT61" s="417"/>
      <c r="CU61" s="417"/>
      <c r="CV61" s="417"/>
      <c r="CW61" s="417"/>
      <c r="CX61" s="417"/>
      <c r="CY61" s="417"/>
      <c r="CZ61" s="417"/>
      <c r="DA61" s="417"/>
      <c r="DB61" s="417"/>
      <c r="DC61" s="417"/>
      <c r="DD61" s="417"/>
      <c r="DE61" s="417"/>
      <c r="DF61" s="417"/>
      <c r="DG61" s="417"/>
      <c r="DH61" s="417"/>
      <c r="DI61" s="417"/>
      <c r="DJ61" s="417"/>
      <c r="DK61" s="417"/>
      <c r="DL61" s="417"/>
      <c r="DM61" s="417"/>
      <c r="DN61" s="417"/>
      <c r="DO61" s="417"/>
      <c r="DP61" s="417"/>
      <c r="DQ61" s="417"/>
      <c r="DR61" s="417"/>
      <c r="DS61" s="417"/>
      <c r="DT61" s="417"/>
      <c r="DU61" s="417"/>
      <c r="DV61" s="417"/>
      <c r="DW61" s="417"/>
      <c r="DX61" s="417"/>
      <c r="DY61" s="417"/>
      <c r="DZ61" s="417"/>
      <c r="EA61" s="417"/>
      <c r="EB61" s="417"/>
      <c r="EC61" s="417"/>
      <c r="ED61" s="417"/>
      <c r="EE61" s="417"/>
      <c r="EF61" s="417"/>
      <c r="EG61" s="417"/>
      <c r="EH61" s="417"/>
      <c r="EI61" s="417"/>
      <c r="EJ61" s="417"/>
      <c r="EK61" s="417"/>
      <c r="EL61" s="417"/>
      <c r="EM61" s="417"/>
      <c r="EN61" s="417"/>
      <c r="EO61" s="417"/>
      <c r="EP61" s="417"/>
      <c r="EQ61" s="417"/>
      <c r="ER61" s="417"/>
      <c r="ES61" s="417"/>
      <c r="ET61" s="417"/>
      <c r="EU61" s="417"/>
      <c r="EV61" s="417"/>
      <c r="EW61" s="417"/>
      <c r="EX61" s="417"/>
      <c r="EY61" s="417"/>
      <c r="EZ61" s="417"/>
      <c r="FA61" s="417"/>
      <c r="FB61" s="417"/>
      <c r="FC61" s="417"/>
      <c r="FD61" s="417"/>
      <c r="FE61" s="417"/>
      <c r="FF61" s="417"/>
      <c r="FG61" s="417"/>
      <c r="FH61" s="417"/>
      <c r="FI61" s="417"/>
      <c r="FJ61" s="417"/>
      <c r="FK61" s="417"/>
      <c r="FL61" s="417"/>
      <c r="FM61" s="417"/>
      <c r="FN61" s="417"/>
      <c r="FO61" s="417"/>
      <c r="FP61" s="417"/>
      <c r="FQ61" s="417"/>
      <c r="FR61" s="417"/>
      <c r="FS61" s="417"/>
      <c r="FT61" s="417"/>
      <c r="FU61" s="417"/>
      <c r="FV61" s="417"/>
      <c r="FW61" s="417"/>
      <c r="FX61" s="417"/>
      <c r="FY61" s="417"/>
      <c r="FZ61" s="417"/>
      <c r="GA61" s="417"/>
      <c r="GB61" s="417"/>
      <c r="GC61" s="417"/>
      <c r="GD61" s="417"/>
      <c r="GE61" s="417"/>
      <c r="GF61" s="417"/>
      <c r="GG61" s="417"/>
      <c r="GH61" s="417"/>
      <c r="GI61" s="417"/>
      <c r="GJ61" s="417"/>
      <c r="GK61" s="417"/>
      <c r="GL61" s="417"/>
      <c r="GM61" s="417"/>
      <c r="GN61" s="417"/>
      <c r="GO61" s="417"/>
      <c r="GP61" s="417"/>
      <c r="GQ61" s="417"/>
      <c r="GR61" s="417"/>
      <c r="GS61" s="417"/>
      <c r="GT61" s="417"/>
      <c r="GU61" s="417"/>
      <c r="GV61" s="417"/>
      <c r="GW61" s="417"/>
      <c r="GX61" s="417"/>
      <c r="GY61" s="417"/>
      <c r="GZ61" s="417"/>
      <c r="HA61" s="417"/>
      <c r="HB61" s="417"/>
      <c r="HC61" s="417"/>
      <c r="HD61" s="417"/>
      <c r="HE61" s="417"/>
      <c r="HF61" s="417"/>
      <c r="HG61" s="417"/>
      <c r="HH61" s="417"/>
      <c r="HI61" s="417"/>
      <c r="HJ61" s="417"/>
      <c r="HK61" s="417"/>
      <c r="HL61" s="417"/>
      <c r="HM61" s="417"/>
      <c r="HN61" s="417"/>
      <c r="HO61" s="417"/>
      <c r="HP61" s="417"/>
      <c r="HQ61" s="417"/>
      <c r="HR61" s="417"/>
      <c r="HS61" s="417"/>
      <c r="HT61" s="417"/>
      <c r="HU61" s="417"/>
      <c r="HV61" s="417"/>
      <c r="HW61" s="417"/>
      <c r="HX61" s="417"/>
      <c r="HY61" s="417"/>
      <c r="HZ61" s="417"/>
      <c r="IA61" s="417"/>
      <c r="IB61" s="417"/>
      <c r="IC61" s="417"/>
    </row>
    <row r="62" spans="1:237">
      <c r="A62" s="353" t="s">
        <v>118</v>
      </c>
      <c r="B62" s="342">
        <f>IFERROR(('Financial Statement1'!J135-'Financial Statement1'!J192)*$I$5/$I$6,"-")</f>
        <v>0</v>
      </c>
      <c r="C62" s="342">
        <f t="shared" ref="C62:C71" si="21">IFERROR(+B62-D62,"-")</f>
        <v>0</v>
      </c>
      <c r="D62" s="342">
        <f>IFERROR(('Financial Statement1'!I135-'Financial Statement1'!I192)*$I$5/$I$6,"-")</f>
        <v>0</v>
      </c>
      <c r="E62" s="342">
        <f t="shared" ref="E62:E71" si="22">IFERROR(+D62-F62,"-")</f>
        <v>0</v>
      </c>
      <c r="F62" s="342">
        <f>IFERROR(('Financial Statement1'!H135-'Financial Statement1'!H192)*$I$5/$I$6,"-")</f>
        <v>0</v>
      </c>
      <c r="G62" s="342">
        <f t="shared" ref="G62:G71" si="23">IFERROR(+F62-H62,"-")</f>
        <v>0</v>
      </c>
      <c r="H62" s="342">
        <f>IFERROR(('Financial Statement1'!G135-'Financial Statement1'!G192)*$I$5/$I$6,"-")</f>
        <v>0</v>
      </c>
      <c r="I62" s="347">
        <f t="shared" ref="I62:I71" si="24">IFERROR(+H62-J62,"-")</f>
        <v>0</v>
      </c>
    </row>
    <row r="63" spans="1:237" s="139" customFormat="1" ht="15.75" customHeight="1">
      <c r="A63" s="387" t="s">
        <v>92</v>
      </c>
      <c r="B63" s="390">
        <f>IFERROR(+B64+B67+B66+B65,"0.00")</f>
        <v>0</v>
      </c>
      <c r="C63" s="390">
        <f t="shared" si="21"/>
        <v>0</v>
      </c>
      <c r="D63" s="390">
        <f>IFERROR(+D64+D67+D66+D65,"0.00")</f>
        <v>0</v>
      </c>
      <c r="E63" s="390">
        <f t="shared" si="22"/>
        <v>0</v>
      </c>
      <c r="F63" s="390">
        <f>IFERROR(+F64+F67+F66+F65,"0.00")</f>
        <v>0</v>
      </c>
      <c r="G63" s="390">
        <f t="shared" si="23"/>
        <v>0</v>
      </c>
      <c r="H63" s="390">
        <f>IFERROR(+H64+H67+H66+H65,"0.00")</f>
        <v>0</v>
      </c>
      <c r="I63" s="472">
        <f t="shared" si="24"/>
        <v>0</v>
      </c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7"/>
      <c r="BB63" s="417"/>
      <c r="BC63" s="417"/>
      <c r="BD63" s="417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  <c r="BO63" s="417"/>
      <c r="BP63" s="417"/>
      <c r="BQ63" s="417"/>
      <c r="BR63" s="417"/>
      <c r="BS63" s="417"/>
      <c r="BT63" s="417"/>
      <c r="BU63" s="417"/>
      <c r="BV63" s="417"/>
      <c r="BW63" s="417"/>
      <c r="BX63" s="417"/>
      <c r="BY63" s="417"/>
      <c r="BZ63" s="417"/>
      <c r="CA63" s="417"/>
      <c r="CB63" s="417"/>
      <c r="CC63" s="417"/>
      <c r="CD63" s="417"/>
      <c r="CE63" s="417"/>
      <c r="CF63" s="417"/>
      <c r="CG63" s="417"/>
      <c r="CH63" s="417"/>
      <c r="CI63" s="417"/>
      <c r="CJ63" s="417"/>
      <c r="CK63" s="417"/>
      <c r="CL63" s="417"/>
      <c r="CM63" s="417"/>
      <c r="CN63" s="417"/>
      <c r="CO63" s="417"/>
      <c r="CP63" s="417"/>
      <c r="CQ63" s="417"/>
      <c r="CR63" s="417"/>
      <c r="CS63" s="417"/>
      <c r="CT63" s="417"/>
      <c r="CU63" s="417"/>
      <c r="CV63" s="417"/>
      <c r="CW63" s="417"/>
      <c r="CX63" s="417"/>
      <c r="CY63" s="417"/>
      <c r="CZ63" s="417"/>
      <c r="DA63" s="417"/>
      <c r="DB63" s="417"/>
      <c r="DC63" s="417"/>
      <c r="DD63" s="417"/>
      <c r="DE63" s="417"/>
      <c r="DF63" s="417"/>
      <c r="DG63" s="417"/>
      <c r="DH63" s="417"/>
      <c r="DI63" s="417"/>
      <c r="DJ63" s="417"/>
      <c r="DK63" s="417"/>
      <c r="DL63" s="417"/>
      <c r="DM63" s="417"/>
      <c r="DN63" s="417"/>
      <c r="DO63" s="417"/>
      <c r="DP63" s="417"/>
      <c r="DQ63" s="417"/>
      <c r="DR63" s="417"/>
      <c r="DS63" s="417"/>
      <c r="DT63" s="417"/>
      <c r="DU63" s="417"/>
      <c r="DV63" s="417"/>
      <c r="DW63" s="417"/>
      <c r="DX63" s="417"/>
      <c r="DY63" s="417"/>
      <c r="DZ63" s="417"/>
      <c r="EA63" s="417"/>
      <c r="EB63" s="417"/>
      <c r="EC63" s="417"/>
      <c r="ED63" s="417"/>
      <c r="EE63" s="417"/>
      <c r="EF63" s="417"/>
      <c r="EG63" s="417"/>
      <c r="EH63" s="417"/>
      <c r="EI63" s="417"/>
      <c r="EJ63" s="417"/>
      <c r="EK63" s="417"/>
      <c r="EL63" s="417"/>
      <c r="EM63" s="417"/>
      <c r="EN63" s="417"/>
      <c r="EO63" s="417"/>
      <c r="EP63" s="417"/>
      <c r="EQ63" s="417"/>
      <c r="ER63" s="417"/>
      <c r="ES63" s="417"/>
      <c r="ET63" s="417"/>
      <c r="EU63" s="417"/>
      <c r="EV63" s="417"/>
      <c r="EW63" s="417"/>
      <c r="EX63" s="417"/>
      <c r="EY63" s="417"/>
      <c r="EZ63" s="417"/>
      <c r="FA63" s="417"/>
      <c r="FB63" s="417"/>
      <c r="FC63" s="417"/>
      <c r="FD63" s="417"/>
      <c r="FE63" s="417"/>
      <c r="FF63" s="417"/>
      <c r="FG63" s="417"/>
      <c r="FH63" s="417"/>
      <c r="FI63" s="417"/>
      <c r="FJ63" s="417"/>
      <c r="FK63" s="417"/>
      <c r="FL63" s="417"/>
      <c r="FM63" s="417"/>
      <c r="FN63" s="417"/>
      <c r="FO63" s="417"/>
      <c r="FP63" s="417"/>
      <c r="FQ63" s="417"/>
      <c r="FR63" s="417"/>
      <c r="FS63" s="417"/>
      <c r="FT63" s="417"/>
      <c r="FU63" s="417"/>
      <c r="FV63" s="417"/>
      <c r="FW63" s="417"/>
      <c r="FX63" s="417"/>
      <c r="FY63" s="417"/>
      <c r="FZ63" s="417"/>
      <c r="GA63" s="417"/>
      <c r="GB63" s="417"/>
      <c r="GC63" s="417"/>
      <c r="GD63" s="417"/>
      <c r="GE63" s="417"/>
      <c r="GF63" s="417"/>
      <c r="GG63" s="417"/>
      <c r="GH63" s="417"/>
      <c r="GI63" s="417"/>
      <c r="GJ63" s="417"/>
      <c r="GK63" s="417"/>
      <c r="GL63" s="417"/>
      <c r="GM63" s="417"/>
      <c r="GN63" s="417"/>
      <c r="GO63" s="417"/>
      <c r="GP63" s="417"/>
      <c r="GQ63" s="417"/>
      <c r="GR63" s="417"/>
      <c r="GS63" s="417"/>
      <c r="GT63" s="417"/>
      <c r="GU63" s="417"/>
      <c r="GV63" s="417"/>
      <c r="GW63" s="417"/>
      <c r="GX63" s="417"/>
      <c r="GY63" s="417"/>
      <c r="GZ63" s="417"/>
      <c r="HA63" s="417"/>
      <c r="HB63" s="417"/>
      <c r="HC63" s="417"/>
      <c r="HD63" s="417"/>
      <c r="HE63" s="417"/>
      <c r="HF63" s="417"/>
      <c r="HG63" s="417"/>
      <c r="HH63" s="417"/>
      <c r="HI63" s="417"/>
      <c r="HJ63" s="417"/>
      <c r="HK63" s="417"/>
      <c r="HL63" s="417"/>
      <c r="HM63" s="417"/>
      <c r="HN63" s="417"/>
      <c r="HO63" s="417"/>
      <c r="HP63" s="417"/>
      <c r="HQ63" s="417"/>
      <c r="HR63" s="417"/>
      <c r="HS63" s="417"/>
      <c r="HT63" s="417"/>
      <c r="HU63" s="417"/>
      <c r="HV63" s="417"/>
      <c r="HW63" s="417"/>
      <c r="HX63" s="417"/>
      <c r="HY63" s="417"/>
      <c r="HZ63" s="417"/>
      <c r="IA63" s="417"/>
      <c r="IB63" s="417"/>
      <c r="IC63" s="417"/>
    </row>
    <row r="64" spans="1:237" s="102" customFormat="1">
      <c r="A64" s="354" t="s">
        <v>120</v>
      </c>
      <c r="B64" s="342">
        <f>IFERROR(('Financial Statement1'!J154+'Financial Statement1'!J141)*$I$5/$I$6,"-")</f>
        <v>0</v>
      </c>
      <c r="C64" s="342">
        <f t="shared" si="21"/>
        <v>0</v>
      </c>
      <c r="D64" s="342">
        <f>IFERROR(('Financial Statement1'!I154+'Financial Statement1'!I141)*$I$5/$I$6,"-")</f>
        <v>0</v>
      </c>
      <c r="E64" s="342">
        <f t="shared" si="22"/>
        <v>0</v>
      </c>
      <c r="F64" s="342">
        <f>IFERROR(('Financial Statement1'!H154+'Financial Statement1'!H141)*$I$5/$I$6,"-")</f>
        <v>0</v>
      </c>
      <c r="G64" s="342">
        <f t="shared" si="23"/>
        <v>0</v>
      </c>
      <c r="H64" s="342">
        <f>IFERROR(('Financial Statement1'!G154+'Financial Statement1'!G141)*$I$5/$I$6,"-")</f>
        <v>0</v>
      </c>
      <c r="I64" s="347">
        <f t="shared" si="24"/>
        <v>0</v>
      </c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</row>
    <row r="65" spans="1:237" s="102" customFormat="1" ht="45">
      <c r="A65" s="354" t="s">
        <v>119</v>
      </c>
      <c r="B65" s="342">
        <f>IFERROR(('Financial Statement1'!J161)*$I$5/$I$6,"-")</f>
        <v>0</v>
      </c>
      <c r="C65" s="342">
        <f t="shared" si="21"/>
        <v>0</v>
      </c>
      <c r="D65" s="342">
        <f>IFERROR(('Financial Statement1'!I161)*$I$5/$I$6,"-")</f>
        <v>0</v>
      </c>
      <c r="E65" s="342">
        <f t="shared" si="22"/>
        <v>0</v>
      </c>
      <c r="F65" s="342">
        <f>IFERROR(('Financial Statement1'!H161)*$I$5/$I$6,"-")</f>
        <v>0</v>
      </c>
      <c r="G65" s="342">
        <f t="shared" si="23"/>
        <v>0</v>
      </c>
      <c r="H65" s="342">
        <f>IFERROR(('Financial Statement1'!G161)*$I$5/$I$6,"-")</f>
        <v>0</v>
      </c>
      <c r="I65" s="347">
        <f t="shared" si="24"/>
        <v>0</v>
      </c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</row>
    <row r="66" spans="1:237" s="102" customFormat="1" ht="30">
      <c r="A66" s="354" t="s">
        <v>126</v>
      </c>
      <c r="B66" s="342">
        <f>IFERROR(('Financial Statement1'!J149)*$I$5/$I$6,"-")</f>
        <v>0</v>
      </c>
      <c r="C66" s="342">
        <f t="shared" si="21"/>
        <v>0</v>
      </c>
      <c r="D66" s="342">
        <f>IFERROR(('Financial Statement1'!I149)*$I$5/$I$6,"-")</f>
        <v>0</v>
      </c>
      <c r="E66" s="342">
        <f t="shared" si="22"/>
        <v>0</v>
      </c>
      <c r="F66" s="342">
        <f>IFERROR(('Financial Statement1'!H149)*$I$5/$I$6,"-")</f>
        <v>0</v>
      </c>
      <c r="G66" s="342">
        <f t="shared" si="23"/>
        <v>0</v>
      </c>
      <c r="H66" s="342">
        <f>IFERROR(('Financial Statement1'!G149)*$I$5/$I$6,"-")</f>
        <v>0</v>
      </c>
      <c r="I66" s="347">
        <f t="shared" si="24"/>
        <v>0</v>
      </c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</row>
    <row r="67" spans="1:237" s="102" customFormat="1" ht="15" customHeight="1">
      <c r="A67" s="354" t="s">
        <v>94</v>
      </c>
      <c r="B67" s="342">
        <f>IFERROR(('Financial Statement1'!J162+'Financial Statement1'!J163+'Financial Statement1'!J159+'Financial Statement1'!J136+'Financial Statement1'!J142)*$I$5/$I$6,"-")</f>
        <v>0</v>
      </c>
      <c r="C67" s="342">
        <f t="shared" si="21"/>
        <v>0</v>
      </c>
      <c r="D67" s="342">
        <f>IFERROR(('Financial Statement1'!I162+'Financial Statement1'!I163+'Financial Statement1'!I159+'Financial Statement1'!I136+'Financial Statement1'!I142)*$I$5/$I$6,"-")</f>
        <v>0</v>
      </c>
      <c r="E67" s="342">
        <f t="shared" si="22"/>
        <v>0</v>
      </c>
      <c r="F67" s="342">
        <f>IFERROR(('Financial Statement1'!H162+'Financial Statement1'!H163+'Financial Statement1'!H159+'Financial Statement1'!H136+'Financial Statement1'!H142)*$I$5/$I$6,"-")</f>
        <v>0</v>
      </c>
      <c r="G67" s="342">
        <f t="shared" si="23"/>
        <v>0</v>
      </c>
      <c r="H67" s="342">
        <f>IFERROR(('Financial Statement1'!G162+'Financial Statement1'!G163+'Financial Statement1'!G159+'Financial Statement1'!G136+'Financial Statement1'!G142)*$I$5/$I$6,"-")</f>
        <v>0</v>
      </c>
      <c r="I67" s="347" t="str">
        <f t="shared" si="24"/>
        <v>-</v>
      </c>
      <c r="J67" s="863" t="s">
        <v>441</v>
      </c>
      <c r="K67" s="864"/>
      <c r="L67" s="864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</row>
    <row r="68" spans="1:237" s="139" customFormat="1" ht="15.75" customHeight="1">
      <c r="A68" s="387" t="s">
        <v>16</v>
      </c>
      <c r="B68" s="390">
        <f>IFERROR(B61+B63+B62,"0.00")</f>
        <v>0</v>
      </c>
      <c r="C68" s="390">
        <f t="shared" si="21"/>
        <v>0</v>
      </c>
      <c r="D68" s="390">
        <f>IFERROR(D61+D63+D62,"0.00")</f>
        <v>0</v>
      </c>
      <c r="E68" s="390">
        <f t="shared" si="22"/>
        <v>0</v>
      </c>
      <c r="F68" s="390">
        <f>IFERROR(F61+F63+F62,"0.00")</f>
        <v>0</v>
      </c>
      <c r="G68" s="390">
        <f t="shared" si="23"/>
        <v>0</v>
      </c>
      <c r="H68" s="390">
        <f>IFERROR(H61+H63+H62,"0.00")</f>
        <v>0</v>
      </c>
      <c r="I68" s="472">
        <f t="shared" si="24"/>
        <v>0</v>
      </c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17"/>
      <c r="AD68" s="417"/>
      <c r="AE68" s="417"/>
      <c r="AF68" s="417"/>
      <c r="AG68" s="417"/>
      <c r="AH68" s="417"/>
      <c r="AI68" s="417"/>
      <c r="AJ68" s="417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7"/>
      <c r="AZ68" s="417"/>
      <c r="BA68" s="417"/>
      <c r="BB68" s="417"/>
      <c r="BC68" s="417"/>
      <c r="BD68" s="417"/>
      <c r="BE68" s="417"/>
      <c r="BF68" s="417"/>
      <c r="BG68" s="417"/>
      <c r="BH68" s="417"/>
      <c r="BI68" s="417"/>
      <c r="BJ68" s="417"/>
      <c r="BK68" s="417"/>
      <c r="BL68" s="417"/>
      <c r="BM68" s="417"/>
      <c r="BN68" s="417"/>
      <c r="BO68" s="417"/>
      <c r="BP68" s="417"/>
      <c r="BQ68" s="417"/>
      <c r="BR68" s="417"/>
      <c r="BS68" s="417"/>
      <c r="BT68" s="417"/>
      <c r="BU68" s="417"/>
      <c r="BV68" s="417"/>
      <c r="BW68" s="417"/>
      <c r="BX68" s="417"/>
      <c r="BY68" s="417"/>
      <c r="BZ68" s="417"/>
      <c r="CA68" s="417"/>
      <c r="CB68" s="417"/>
      <c r="CC68" s="417"/>
      <c r="CD68" s="417"/>
      <c r="CE68" s="417"/>
      <c r="CF68" s="417"/>
      <c r="CG68" s="417"/>
      <c r="CH68" s="417"/>
      <c r="CI68" s="417"/>
      <c r="CJ68" s="417"/>
      <c r="CK68" s="417"/>
      <c r="CL68" s="417"/>
      <c r="CM68" s="417"/>
      <c r="CN68" s="417"/>
      <c r="CO68" s="417"/>
      <c r="CP68" s="417"/>
      <c r="CQ68" s="417"/>
      <c r="CR68" s="417"/>
      <c r="CS68" s="417"/>
      <c r="CT68" s="417"/>
      <c r="CU68" s="417"/>
      <c r="CV68" s="417"/>
      <c r="CW68" s="417"/>
      <c r="CX68" s="417"/>
      <c r="CY68" s="417"/>
      <c r="CZ68" s="417"/>
      <c r="DA68" s="417"/>
      <c r="DB68" s="417"/>
      <c r="DC68" s="417"/>
      <c r="DD68" s="417"/>
      <c r="DE68" s="417"/>
      <c r="DF68" s="417"/>
      <c r="DG68" s="417"/>
      <c r="DH68" s="417"/>
      <c r="DI68" s="417"/>
      <c r="DJ68" s="417"/>
      <c r="DK68" s="417"/>
      <c r="DL68" s="417"/>
      <c r="DM68" s="417"/>
      <c r="DN68" s="417"/>
      <c r="DO68" s="417"/>
      <c r="DP68" s="417"/>
      <c r="DQ68" s="417"/>
      <c r="DR68" s="417"/>
      <c r="DS68" s="417"/>
      <c r="DT68" s="417"/>
      <c r="DU68" s="417"/>
      <c r="DV68" s="417"/>
      <c r="DW68" s="417"/>
      <c r="DX68" s="417"/>
      <c r="DY68" s="417"/>
      <c r="DZ68" s="417"/>
      <c r="EA68" s="417"/>
      <c r="EB68" s="417"/>
      <c r="EC68" s="417"/>
      <c r="ED68" s="417"/>
      <c r="EE68" s="417"/>
      <c r="EF68" s="417"/>
      <c r="EG68" s="417"/>
      <c r="EH68" s="417"/>
      <c r="EI68" s="417"/>
      <c r="EJ68" s="417"/>
      <c r="EK68" s="417"/>
      <c r="EL68" s="417"/>
      <c r="EM68" s="417"/>
      <c r="EN68" s="417"/>
      <c r="EO68" s="417"/>
      <c r="EP68" s="417"/>
      <c r="EQ68" s="417"/>
      <c r="ER68" s="417"/>
      <c r="ES68" s="417"/>
      <c r="ET68" s="417"/>
      <c r="EU68" s="417"/>
      <c r="EV68" s="417"/>
      <c r="EW68" s="417"/>
      <c r="EX68" s="417"/>
      <c r="EY68" s="417"/>
      <c r="EZ68" s="417"/>
      <c r="FA68" s="417"/>
      <c r="FB68" s="417"/>
      <c r="FC68" s="417"/>
      <c r="FD68" s="417"/>
      <c r="FE68" s="417"/>
      <c r="FF68" s="417"/>
      <c r="FG68" s="417"/>
      <c r="FH68" s="417"/>
      <c r="FI68" s="417"/>
      <c r="FJ68" s="417"/>
      <c r="FK68" s="417"/>
      <c r="FL68" s="417"/>
      <c r="FM68" s="417"/>
      <c r="FN68" s="417"/>
      <c r="FO68" s="417"/>
      <c r="FP68" s="417"/>
      <c r="FQ68" s="417"/>
      <c r="FR68" s="417"/>
      <c r="FS68" s="417"/>
      <c r="FT68" s="417"/>
      <c r="FU68" s="417"/>
      <c r="FV68" s="417"/>
      <c r="FW68" s="417"/>
      <c r="FX68" s="417"/>
      <c r="FY68" s="417"/>
      <c r="FZ68" s="417"/>
      <c r="GA68" s="417"/>
      <c r="GB68" s="417"/>
      <c r="GC68" s="417"/>
      <c r="GD68" s="417"/>
      <c r="GE68" s="417"/>
      <c r="GF68" s="417"/>
      <c r="GG68" s="417"/>
      <c r="GH68" s="417"/>
      <c r="GI68" s="417"/>
      <c r="GJ68" s="417"/>
      <c r="GK68" s="417"/>
      <c r="GL68" s="417"/>
      <c r="GM68" s="417"/>
      <c r="GN68" s="417"/>
      <c r="GO68" s="417"/>
      <c r="GP68" s="417"/>
      <c r="GQ68" s="417"/>
      <c r="GR68" s="417"/>
      <c r="GS68" s="417"/>
      <c r="GT68" s="417"/>
      <c r="GU68" s="417"/>
      <c r="GV68" s="417"/>
      <c r="GW68" s="417"/>
      <c r="GX68" s="417"/>
      <c r="GY68" s="417"/>
      <c r="GZ68" s="417"/>
      <c r="HA68" s="417"/>
      <c r="HB68" s="417"/>
      <c r="HC68" s="417"/>
      <c r="HD68" s="417"/>
      <c r="HE68" s="417"/>
      <c r="HF68" s="417"/>
      <c r="HG68" s="417"/>
      <c r="HH68" s="417"/>
      <c r="HI68" s="417"/>
      <c r="HJ68" s="417"/>
      <c r="HK68" s="417"/>
      <c r="HL68" s="417"/>
      <c r="HM68" s="417"/>
      <c r="HN68" s="417"/>
      <c r="HO68" s="417"/>
      <c r="HP68" s="417"/>
      <c r="HQ68" s="417"/>
      <c r="HR68" s="417"/>
      <c r="HS68" s="417"/>
      <c r="HT68" s="417"/>
      <c r="HU68" s="417"/>
      <c r="HV68" s="417"/>
      <c r="HW68" s="417"/>
      <c r="HX68" s="417"/>
      <c r="HY68" s="417"/>
      <c r="HZ68" s="417"/>
      <c r="IA68" s="417"/>
      <c r="IB68" s="417"/>
      <c r="IC68" s="417"/>
    </row>
    <row r="69" spans="1:237">
      <c r="A69" s="422" t="s">
        <v>17</v>
      </c>
      <c r="B69" s="424">
        <f>IFERROR(B50+B51+B55+B56+B59+B63+B62,"0.00")</f>
        <v>0</v>
      </c>
      <c r="C69" s="423">
        <f t="shared" si="21"/>
        <v>0</v>
      </c>
      <c r="D69" s="424">
        <f>IFERROR(D50+D51+D55+D56+D59+D63+D62,"0.00")</f>
        <v>0</v>
      </c>
      <c r="E69" s="423">
        <f t="shared" si="22"/>
        <v>0</v>
      </c>
      <c r="F69" s="424">
        <f>IFERROR(F50+F51+F55+F56+F59+F63+F62,"0.00")</f>
        <v>0</v>
      </c>
      <c r="G69" s="423">
        <f t="shared" si="23"/>
        <v>0</v>
      </c>
      <c r="H69" s="424">
        <f>IFERROR(H50+H51+H55+H56+H59+H63+H62,"0.00")</f>
        <v>0</v>
      </c>
      <c r="I69" s="473">
        <f t="shared" si="24"/>
        <v>0</v>
      </c>
    </row>
    <row r="70" spans="1:237">
      <c r="A70" s="355" t="s">
        <v>18</v>
      </c>
      <c r="B70" s="342">
        <f>IFERROR(('Financial Statement1'!J169+'Financial Statement1'!J195)*$I$5/$I$6,"-")</f>
        <v>0</v>
      </c>
      <c r="C70" s="342">
        <f t="shared" si="21"/>
        <v>0</v>
      </c>
      <c r="D70" s="342">
        <f>IFERROR(('Financial Statement1'!I169+'Financial Statement1'!I195)*$I$5/$I$6,"-")</f>
        <v>0</v>
      </c>
      <c r="E70" s="342">
        <f t="shared" si="22"/>
        <v>0</v>
      </c>
      <c r="F70" s="342">
        <f>IFERROR(('Financial Statement1'!H169+'Financial Statement1'!H195)*$I$5/$I$6,"-")</f>
        <v>0</v>
      </c>
      <c r="G70" s="342">
        <f t="shared" si="23"/>
        <v>0</v>
      </c>
      <c r="H70" s="342">
        <f>IFERROR(('Financial Statement1'!G169+'Financial Statement1'!G195)*$I$5/$I$6,"-")</f>
        <v>0</v>
      </c>
      <c r="I70" s="347">
        <f t="shared" si="24"/>
        <v>0</v>
      </c>
    </row>
    <row r="71" spans="1:237" s="139" customFormat="1" ht="15.75" customHeight="1">
      <c r="A71" s="387" t="s">
        <v>19</v>
      </c>
      <c r="B71" s="390">
        <f>SUM(B72:B75)</f>
        <v>0</v>
      </c>
      <c r="C71" s="390">
        <f t="shared" si="21"/>
        <v>0</v>
      </c>
      <c r="D71" s="390">
        <f>SUM(D72:D75)</f>
        <v>0</v>
      </c>
      <c r="E71" s="390">
        <f t="shared" si="22"/>
        <v>0</v>
      </c>
      <c r="F71" s="390">
        <f>SUM(F72:F75)</f>
        <v>0</v>
      </c>
      <c r="G71" s="390">
        <f t="shared" si="23"/>
        <v>0</v>
      </c>
      <c r="H71" s="390">
        <f>SUM(H72:H75)</f>
        <v>0</v>
      </c>
      <c r="I71" s="472">
        <f t="shared" si="24"/>
        <v>0</v>
      </c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17"/>
      <c r="AD71" s="417"/>
      <c r="AE71" s="417"/>
      <c r="AF71" s="417"/>
      <c r="AG71" s="417"/>
      <c r="AH71" s="417"/>
      <c r="AI71" s="417"/>
      <c r="AJ71" s="417"/>
      <c r="AK71" s="417"/>
      <c r="AL71" s="417"/>
      <c r="AM71" s="417"/>
      <c r="AN71" s="417"/>
      <c r="AO71" s="417"/>
      <c r="AP71" s="417"/>
      <c r="AQ71" s="417"/>
      <c r="AR71" s="417"/>
      <c r="AS71" s="417"/>
      <c r="AT71" s="417"/>
      <c r="AU71" s="417"/>
      <c r="AV71" s="417"/>
      <c r="AW71" s="417"/>
      <c r="AX71" s="417"/>
      <c r="AY71" s="417"/>
      <c r="AZ71" s="417"/>
      <c r="BA71" s="417"/>
      <c r="BB71" s="417"/>
      <c r="BC71" s="417"/>
      <c r="BD71" s="417"/>
      <c r="BE71" s="417"/>
      <c r="BF71" s="417"/>
      <c r="BG71" s="417"/>
      <c r="BH71" s="417"/>
      <c r="BI71" s="417"/>
      <c r="BJ71" s="417"/>
      <c r="BK71" s="417"/>
      <c r="BL71" s="417"/>
      <c r="BM71" s="417"/>
      <c r="BN71" s="417"/>
      <c r="BO71" s="417"/>
      <c r="BP71" s="417"/>
      <c r="BQ71" s="417"/>
      <c r="BR71" s="417"/>
      <c r="BS71" s="417"/>
      <c r="BT71" s="417"/>
      <c r="BU71" s="417"/>
      <c r="BV71" s="417"/>
      <c r="BW71" s="417"/>
      <c r="BX71" s="417"/>
      <c r="BY71" s="417"/>
      <c r="BZ71" s="417"/>
      <c r="CA71" s="417"/>
      <c r="CB71" s="417"/>
      <c r="CC71" s="417"/>
      <c r="CD71" s="417"/>
      <c r="CE71" s="417"/>
      <c r="CF71" s="417"/>
      <c r="CG71" s="417"/>
      <c r="CH71" s="417"/>
      <c r="CI71" s="417"/>
      <c r="CJ71" s="417"/>
      <c r="CK71" s="417"/>
      <c r="CL71" s="417"/>
      <c r="CM71" s="417"/>
      <c r="CN71" s="417"/>
      <c r="CO71" s="417"/>
      <c r="CP71" s="417"/>
      <c r="CQ71" s="417"/>
      <c r="CR71" s="417"/>
      <c r="CS71" s="417"/>
      <c r="CT71" s="417"/>
      <c r="CU71" s="417"/>
      <c r="CV71" s="417"/>
      <c r="CW71" s="417"/>
      <c r="CX71" s="417"/>
      <c r="CY71" s="417"/>
      <c r="CZ71" s="417"/>
      <c r="DA71" s="417"/>
      <c r="DB71" s="417"/>
      <c r="DC71" s="417"/>
      <c r="DD71" s="417"/>
      <c r="DE71" s="417"/>
      <c r="DF71" s="417"/>
      <c r="DG71" s="417"/>
      <c r="DH71" s="417"/>
      <c r="DI71" s="417"/>
      <c r="DJ71" s="417"/>
      <c r="DK71" s="417"/>
      <c r="DL71" s="417"/>
      <c r="DM71" s="417"/>
      <c r="DN71" s="417"/>
      <c r="DO71" s="417"/>
      <c r="DP71" s="417"/>
      <c r="DQ71" s="417"/>
      <c r="DR71" s="417"/>
      <c r="DS71" s="417"/>
      <c r="DT71" s="417"/>
      <c r="DU71" s="417"/>
      <c r="DV71" s="417"/>
      <c r="DW71" s="417"/>
      <c r="DX71" s="417"/>
      <c r="DY71" s="417"/>
      <c r="DZ71" s="417"/>
      <c r="EA71" s="417"/>
      <c r="EB71" s="417"/>
      <c r="EC71" s="417"/>
      <c r="ED71" s="417"/>
      <c r="EE71" s="417"/>
      <c r="EF71" s="417"/>
      <c r="EG71" s="417"/>
      <c r="EH71" s="417"/>
      <c r="EI71" s="417"/>
      <c r="EJ71" s="417"/>
      <c r="EK71" s="417"/>
      <c r="EL71" s="417"/>
      <c r="EM71" s="417"/>
      <c r="EN71" s="417"/>
      <c r="EO71" s="417"/>
      <c r="EP71" s="417"/>
      <c r="EQ71" s="417"/>
      <c r="ER71" s="417"/>
      <c r="ES71" s="417"/>
      <c r="ET71" s="417"/>
      <c r="EU71" s="417"/>
      <c r="EV71" s="417"/>
      <c r="EW71" s="417"/>
      <c r="EX71" s="417"/>
      <c r="EY71" s="417"/>
      <c r="EZ71" s="417"/>
      <c r="FA71" s="417"/>
      <c r="FB71" s="417"/>
      <c r="FC71" s="417"/>
      <c r="FD71" s="417"/>
      <c r="FE71" s="417"/>
      <c r="FF71" s="417"/>
      <c r="FG71" s="417"/>
      <c r="FH71" s="417"/>
      <c r="FI71" s="417"/>
      <c r="FJ71" s="417"/>
      <c r="FK71" s="417"/>
      <c r="FL71" s="417"/>
      <c r="FM71" s="417"/>
      <c r="FN71" s="417"/>
      <c r="FO71" s="417"/>
      <c r="FP71" s="417"/>
      <c r="FQ71" s="417"/>
      <c r="FR71" s="417"/>
      <c r="FS71" s="417"/>
      <c r="FT71" s="417"/>
      <c r="FU71" s="417"/>
      <c r="FV71" s="417"/>
      <c r="FW71" s="417"/>
      <c r="FX71" s="417"/>
      <c r="FY71" s="417"/>
      <c r="FZ71" s="417"/>
      <c r="GA71" s="417"/>
      <c r="GB71" s="417"/>
      <c r="GC71" s="417"/>
      <c r="GD71" s="417"/>
      <c r="GE71" s="417"/>
      <c r="GF71" s="417"/>
      <c r="GG71" s="417"/>
      <c r="GH71" s="417"/>
      <c r="GI71" s="417"/>
      <c r="GJ71" s="417"/>
      <c r="GK71" s="417"/>
      <c r="GL71" s="417"/>
      <c r="GM71" s="417"/>
      <c r="GN71" s="417"/>
      <c r="GO71" s="417"/>
      <c r="GP71" s="417"/>
      <c r="GQ71" s="417"/>
      <c r="GR71" s="417"/>
      <c r="GS71" s="417"/>
      <c r="GT71" s="417"/>
      <c r="GU71" s="417"/>
      <c r="GV71" s="417"/>
      <c r="GW71" s="417"/>
      <c r="GX71" s="417"/>
      <c r="GY71" s="417"/>
      <c r="GZ71" s="417"/>
      <c r="HA71" s="417"/>
      <c r="HB71" s="417"/>
      <c r="HC71" s="417"/>
      <c r="HD71" s="417"/>
      <c r="HE71" s="417"/>
      <c r="HF71" s="417"/>
      <c r="HG71" s="417"/>
      <c r="HH71" s="417"/>
      <c r="HI71" s="417"/>
      <c r="HJ71" s="417"/>
      <c r="HK71" s="417"/>
      <c r="HL71" s="417"/>
      <c r="HM71" s="417"/>
      <c r="HN71" s="417"/>
      <c r="HO71" s="417"/>
      <c r="HP71" s="417"/>
      <c r="HQ71" s="417"/>
      <c r="HR71" s="417"/>
      <c r="HS71" s="417"/>
      <c r="HT71" s="417"/>
      <c r="HU71" s="417"/>
      <c r="HV71" s="417"/>
      <c r="HW71" s="417"/>
      <c r="HX71" s="417"/>
      <c r="HY71" s="417"/>
      <c r="HZ71" s="417"/>
      <c r="IA71" s="417"/>
      <c r="IB71" s="417"/>
      <c r="IC71" s="417"/>
    </row>
    <row r="72" spans="1:237" ht="30">
      <c r="A72" s="356" t="s">
        <v>130</v>
      </c>
      <c r="B72" s="342">
        <f>IFERROR(('Financial Statement1'!J180+'Financial Statement1'!J181+'Financial Statement1'!J201+'Financial Statement1'!J204)*$I$5/$I$6,"-")</f>
        <v>0</v>
      </c>
      <c r="C72" s="342">
        <f t="shared" ref="C72:E75" si="25">IFERROR(+B72-D72,"-")</f>
        <v>0</v>
      </c>
      <c r="D72" s="342">
        <f>IFERROR(('Financial Statement1'!I180+'Financial Statement1'!I181+'Financial Statement1'!I201+'Financial Statement1'!I204)*$I$5/$I$6,"-")</f>
        <v>0</v>
      </c>
      <c r="E72" s="342">
        <f t="shared" si="25"/>
        <v>0</v>
      </c>
      <c r="F72" s="342">
        <f>IFERROR(('Financial Statement1'!H180+'Financial Statement1'!H181+'Financial Statement1'!H201+'Financial Statement1'!H204)*$I$5/$I$6,"-")</f>
        <v>0</v>
      </c>
      <c r="G72" s="342">
        <f t="shared" ref="G72" si="26">IFERROR(+F72-H72,"-")</f>
        <v>0</v>
      </c>
      <c r="H72" s="342">
        <f>IFERROR(('Financial Statement1'!G180+'Financial Statement1'!G181+'Financial Statement1'!G201+'Financial Statement1'!G204)*$I$5/$I$6,"-")</f>
        <v>0</v>
      </c>
      <c r="I72" s="347">
        <f t="shared" ref="I72" si="27">IFERROR(+H72-J72,"-")</f>
        <v>0</v>
      </c>
    </row>
    <row r="73" spans="1:237">
      <c r="A73" s="356" t="s">
        <v>131</v>
      </c>
      <c r="B73" s="342">
        <f>IFERROR(('Financial Statement1'!J184)*$I$5/$I$6,"-")</f>
        <v>0</v>
      </c>
      <c r="C73" s="342">
        <f t="shared" si="25"/>
        <v>0</v>
      </c>
      <c r="D73" s="342">
        <f>IFERROR(('Financial Statement1'!I184)*$I$5/$I$6,"-")</f>
        <v>0</v>
      </c>
      <c r="E73" s="342">
        <f t="shared" si="25"/>
        <v>0</v>
      </c>
      <c r="F73" s="342">
        <f>IFERROR(('Financial Statement1'!H184)*$I$5/$I$6,"-")</f>
        <v>0</v>
      </c>
      <c r="G73" s="342">
        <f t="shared" ref="G73" si="28">IFERROR(+F73-H73,"-")</f>
        <v>0</v>
      </c>
      <c r="H73" s="342">
        <f>IFERROR(('Financial Statement1'!G184)*$I$5/$I$6,"-")</f>
        <v>0</v>
      </c>
      <c r="I73" s="347">
        <f t="shared" ref="I73" si="29">IFERROR(+H73-J73,"-")</f>
        <v>0</v>
      </c>
    </row>
    <row r="74" spans="1:237">
      <c r="A74" s="357" t="s">
        <v>132</v>
      </c>
      <c r="B74" s="342">
        <f>IFERROR(('Financial Statement1'!J182+'Financial Statement1'!J205)*$I$5/$I$6,"-")</f>
        <v>0</v>
      </c>
      <c r="C74" s="342">
        <f t="shared" si="25"/>
        <v>0</v>
      </c>
      <c r="D74" s="342">
        <f>IFERROR(('Financial Statement1'!I182+'Financial Statement1'!I205)*$I$5/$I$6,"-")</f>
        <v>0</v>
      </c>
      <c r="E74" s="342">
        <f t="shared" si="25"/>
        <v>0</v>
      </c>
      <c r="F74" s="342">
        <f>IFERROR(('Financial Statement1'!H182+'Financial Statement1'!H205)*$I$5/$I$6,"-")</f>
        <v>0</v>
      </c>
      <c r="G74" s="342">
        <f t="shared" ref="G74" si="30">IFERROR(+F74-H74,"-")</f>
        <v>0</v>
      </c>
      <c r="H74" s="342">
        <f>IFERROR(('Financial Statement1'!G182+'Financial Statement1'!G205)*$I$5/$I$6,"-")</f>
        <v>0</v>
      </c>
      <c r="I74" s="347">
        <f t="shared" ref="I74" si="31">IFERROR(+H74-J74,"-")</f>
        <v>0</v>
      </c>
    </row>
    <row r="75" spans="1:237">
      <c r="A75" s="356" t="s">
        <v>133</v>
      </c>
      <c r="B75" s="342">
        <f>IFERROR(('Financial Statement1'!J185+'Financial Statement1'!J206)*$I$5/$I$6,"-")</f>
        <v>0</v>
      </c>
      <c r="C75" s="342">
        <f t="shared" si="25"/>
        <v>0</v>
      </c>
      <c r="D75" s="342">
        <f>IFERROR(('Financial Statement1'!I185+'Financial Statement1'!I206)*$I$5/$I$6,"-")</f>
        <v>0</v>
      </c>
      <c r="E75" s="342">
        <f t="shared" si="25"/>
        <v>0</v>
      </c>
      <c r="F75" s="342">
        <f>IFERROR(('Financial Statement1'!H185+'Financial Statement1'!H206)*$I$5/$I$6,"-")</f>
        <v>0</v>
      </c>
      <c r="G75" s="342">
        <f t="shared" ref="G75" si="32">IFERROR(+F75-H75,"-")</f>
        <v>0</v>
      </c>
      <c r="H75" s="342">
        <f>IFERROR(('Financial Statement1'!G185+'Financial Statement1'!G206)*$I$5/$I$6,"-")</f>
        <v>0</v>
      </c>
      <c r="I75" s="347">
        <f t="shared" ref="I75" si="33">IFERROR(+H75-J75,"-")</f>
        <v>0</v>
      </c>
    </row>
    <row r="76" spans="1:237" s="139" customFormat="1" ht="15.75" customHeight="1">
      <c r="A76" s="387" t="s">
        <v>20</v>
      </c>
      <c r="B76" s="390">
        <f>IFERROR(B77+B78+B81+B82+B85,"0.00")</f>
        <v>0</v>
      </c>
      <c r="C76" s="390">
        <f>IFERROR(+B76-D76,"-")</f>
        <v>0</v>
      </c>
      <c r="D76" s="390">
        <f>IFERROR(D77+D78+D81+D82+D85,"0.00")</f>
        <v>0</v>
      </c>
      <c r="E76" s="390">
        <f>IFERROR(+D76-F76,"-")</f>
        <v>0</v>
      </c>
      <c r="F76" s="390">
        <f>IFERROR(F77+F78+F81+F82+F85,"0.00")</f>
        <v>0</v>
      </c>
      <c r="G76" s="390">
        <f>IFERROR(+F76-H76,"-")</f>
        <v>0</v>
      </c>
      <c r="H76" s="390">
        <f>IFERROR(H77+H78+H81+H82+H85,"0.00")</f>
        <v>0</v>
      </c>
      <c r="I76" s="472">
        <f>IFERROR(+H76-J76,"-")</f>
        <v>0</v>
      </c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17"/>
      <c r="AD76" s="417"/>
      <c r="AE76" s="417"/>
      <c r="AF76" s="417"/>
      <c r="AG76" s="417"/>
      <c r="AH76" s="417"/>
      <c r="AI76" s="417"/>
      <c r="AJ76" s="417"/>
      <c r="AK76" s="417"/>
      <c r="AL76" s="417"/>
      <c r="AM76" s="417"/>
      <c r="AN76" s="417"/>
      <c r="AO76" s="417"/>
      <c r="AP76" s="417"/>
      <c r="AQ76" s="417"/>
      <c r="AR76" s="417"/>
      <c r="AS76" s="417"/>
      <c r="AT76" s="417"/>
      <c r="AU76" s="417"/>
      <c r="AV76" s="417"/>
      <c r="AW76" s="417"/>
      <c r="AX76" s="417"/>
      <c r="AY76" s="417"/>
      <c r="AZ76" s="417"/>
      <c r="BA76" s="417"/>
      <c r="BB76" s="417"/>
      <c r="BC76" s="417"/>
      <c r="BD76" s="417"/>
      <c r="BE76" s="417"/>
      <c r="BF76" s="417"/>
      <c r="BG76" s="417"/>
      <c r="BH76" s="417"/>
      <c r="BI76" s="417"/>
      <c r="BJ76" s="417"/>
      <c r="BK76" s="417"/>
      <c r="BL76" s="417"/>
      <c r="BM76" s="417"/>
      <c r="BN76" s="417"/>
      <c r="BO76" s="417"/>
      <c r="BP76" s="417"/>
      <c r="BQ76" s="417"/>
      <c r="BR76" s="417"/>
      <c r="BS76" s="417"/>
      <c r="BT76" s="417"/>
      <c r="BU76" s="417"/>
      <c r="BV76" s="417"/>
      <c r="BW76" s="417"/>
      <c r="BX76" s="417"/>
      <c r="BY76" s="417"/>
      <c r="BZ76" s="417"/>
      <c r="CA76" s="417"/>
      <c r="CB76" s="417"/>
      <c r="CC76" s="417"/>
      <c r="CD76" s="417"/>
      <c r="CE76" s="417"/>
      <c r="CF76" s="417"/>
      <c r="CG76" s="417"/>
      <c r="CH76" s="417"/>
      <c r="CI76" s="417"/>
      <c r="CJ76" s="417"/>
      <c r="CK76" s="417"/>
      <c r="CL76" s="417"/>
      <c r="CM76" s="417"/>
      <c r="CN76" s="417"/>
      <c r="CO76" s="417"/>
      <c r="CP76" s="417"/>
      <c r="CQ76" s="417"/>
      <c r="CR76" s="417"/>
      <c r="CS76" s="417"/>
      <c r="CT76" s="417"/>
      <c r="CU76" s="417"/>
      <c r="CV76" s="417"/>
      <c r="CW76" s="417"/>
      <c r="CX76" s="417"/>
      <c r="CY76" s="417"/>
      <c r="CZ76" s="417"/>
      <c r="DA76" s="417"/>
      <c r="DB76" s="417"/>
      <c r="DC76" s="417"/>
      <c r="DD76" s="417"/>
      <c r="DE76" s="417"/>
      <c r="DF76" s="417"/>
      <c r="DG76" s="417"/>
      <c r="DH76" s="417"/>
      <c r="DI76" s="417"/>
      <c r="DJ76" s="417"/>
      <c r="DK76" s="417"/>
      <c r="DL76" s="417"/>
      <c r="DM76" s="417"/>
      <c r="DN76" s="417"/>
      <c r="DO76" s="417"/>
      <c r="DP76" s="417"/>
      <c r="DQ76" s="417"/>
      <c r="DR76" s="417"/>
      <c r="DS76" s="417"/>
      <c r="DT76" s="417"/>
      <c r="DU76" s="417"/>
      <c r="DV76" s="417"/>
      <c r="DW76" s="417"/>
      <c r="DX76" s="417"/>
      <c r="DY76" s="417"/>
      <c r="DZ76" s="417"/>
      <c r="EA76" s="417"/>
      <c r="EB76" s="417"/>
      <c r="EC76" s="417"/>
      <c r="ED76" s="417"/>
      <c r="EE76" s="417"/>
      <c r="EF76" s="417"/>
      <c r="EG76" s="417"/>
      <c r="EH76" s="417"/>
      <c r="EI76" s="417"/>
      <c r="EJ76" s="417"/>
      <c r="EK76" s="417"/>
      <c r="EL76" s="417"/>
      <c r="EM76" s="417"/>
      <c r="EN76" s="417"/>
      <c r="EO76" s="417"/>
      <c r="EP76" s="417"/>
      <c r="EQ76" s="417"/>
      <c r="ER76" s="417"/>
      <c r="ES76" s="417"/>
      <c r="ET76" s="417"/>
      <c r="EU76" s="417"/>
      <c r="EV76" s="417"/>
      <c r="EW76" s="417"/>
      <c r="EX76" s="417"/>
      <c r="EY76" s="417"/>
      <c r="EZ76" s="417"/>
      <c r="FA76" s="417"/>
      <c r="FB76" s="417"/>
      <c r="FC76" s="417"/>
      <c r="FD76" s="417"/>
      <c r="FE76" s="417"/>
      <c r="FF76" s="417"/>
      <c r="FG76" s="417"/>
      <c r="FH76" s="417"/>
      <c r="FI76" s="417"/>
      <c r="FJ76" s="417"/>
      <c r="FK76" s="417"/>
      <c r="FL76" s="417"/>
      <c r="FM76" s="417"/>
      <c r="FN76" s="417"/>
      <c r="FO76" s="417"/>
      <c r="FP76" s="417"/>
      <c r="FQ76" s="417"/>
      <c r="FR76" s="417"/>
      <c r="FS76" s="417"/>
      <c r="FT76" s="417"/>
      <c r="FU76" s="417"/>
      <c r="FV76" s="417"/>
      <c r="FW76" s="417"/>
      <c r="FX76" s="417"/>
      <c r="FY76" s="417"/>
      <c r="FZ76" s="417"/>
      <c r="GA76" s="417"/>
      <c r="GB76" s="417"/>
      <c r="GC76" s="417"/>
      <c r="GD76" s="417"/>
      <c r="GE76" s="417"/>
      <c r="GF76" s="417"/>
      <c r="GG76" s="417"/>
      <c r="GH76" s="417"/>
      <c r="GI76" s="417"/>
      <c r="GJ76" s="417"/>
      <c r="GK76" s="417"/>
      <c r="GL76" s="417"/>
      <c r="GM76" s="417"/>
      <c r="GN76" s="417"/>
      <c r="GO76" s="417"/>
      <c r="GP76" s="417"/>
      <c r="GQ76" s="417"/>
      <c r="GR76" s="417"/>
      <c r="GS76" s="417"/>
      <c r="GT76" s="417"/>
      <c r="GU76" s="417"/>
      <c r="GV76" s="417"/>
      <c r="GW76" s="417"/>
      <c r="GX76" s="417"/>
      <c r="GY76" s="417"/>
      <c r="GZ76" s="417"/>
      <c r="HA76" s="417"/>
      <c r="HB76" s="417"/>
      <c r="HC76" s="417"/>
      <c r="HD76" s="417"/>
      <c r="HE76" s="417"/>
      <c r="HF76" s="417"/>
      <c r="HG76" s="417"/>
      <c r="HH76" s="417"/>
      <c r="HI76" s="417"/>
      <c r="HJ76" s="417"/>
      <c r="HK76" s="417"/>
      <c r="HL76" s="417"/>
      <c r="HM76" s="417"/>
      <c r="HN76" s="417"/>
      <c r="HO76" s="417"/>
      <c r="HP76" s="417"/>
      <c r="HQ76" s="417"/>
      <c r="HR76" s="417"/>
      <c r="HS76" s="417"/>
      <c r="HT76" s="417"/>
      <c r="HU76" s="417"/>
      <c r="HV76" s="417"/>
      <c r="HW76" s="417"/>
      <c r="HX76" s="417"/>
      <c r="HY76" s="417"/>
      <c r="HZ76" s="417"/>
      <c r="IA76" s="417"/>
      <c r="IB76" s="417"/>
      <c r="IC76" s="417"/>
    </row>
    <row r="77" spans="1:237">
      <c r="A77" s="353" t="s">
        <v>134</v>
      </c>
      <c r="B77" s="342">
        <f>IFERROR(('Financial Statement1'!J207)*$I$5/$I$6,"-")</f>
        <v>0</v>
      </c>
      <c r="C77" s="342">
        <f>IFERROR(+B77-D77,"-")</f>
        <v>0</v>
      </c>
      <c r="D77" s="342">
        <f>IFERROR(('Financial Statement1'!I207)*$I$5/$I$6,"-")</f>
        <v>0</v>
      </c>
      <c r="E77" s="342">
        <f>IFERROR(+D77-F77,"-")</f>
        <v>0</v>
      </c>
      <c r="F77" s="342">
        <f>IFERROR(('Financial Statement1'!H207)*$I$5/$I$6,"-")</f>
        <v>0</v>
      </c>
      <c r="G77" s="342">
        <f>IFERROR(+F77-H77,"-")</f>
        <v>0</v>
      </c>
      <c r="H77" s="342">
        <f>IFERROR(('Financial Statement1'!G207)*$I$5/$I$6,"-")</f>
        <v>0</v>
      </c>
      <c r="I77" s="347">
        <f>IFERROR(+H77-J77,"-")</f>
        <v>0</v>
      </c>
    </row>
    <row r="78" spans="1:237" s="139" customFormat="1" ht="15.75" customHeight="1">
      <c r="A78" s="387" t="s">
        <v>21</v>
      </c>
      <c r="B78" s="390">
        <f>IFERROR(B79+B80,"0.00")</f>
        <v>0</v>
      </c>
      <c r="C78" s="390">
        <f>IFERROR(+B78-D78,"-")</f>
        <v>0</v>
      </c>
      <c r="D78" s="390">
        <f>IFERROR(D79+D80,"0.00")</f>
        <v>0</v>
      </c>
      <c r="E78" s="390">
        <f>IFERROR(+D78-F78,"-")</f>
        <v>0</v>
      </c>
      <c r="F78" s="390">
        <f>IFERROR(F79+F80,"0.00")</f>
        <v>0</v>
      </c>
      <c r="G78" s="390">
        <f>IFERROR(+F78-H78,"-")</f>
        <v>0</v>
      </c>
      <c r="H78" s="390">
        <f>IFERROR(H79+H80,"0.00")</f>
        <v>0</v>
      </c>
      <c r="I78" s="472">
        <f>IFERROR(+H78-J78,"-")</f>
        <v>0</v>
      </c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7"/>
      <c r="AJ78" s="417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7"/>
      <c r="BB78" s="417"/>
      <c r="BC78" s="417"/>
      <c r="BD78" s="417"/>
      <c r="BE78" s="417"/>
      <c r="BF78" s="417"/>
      <c r="BG78" s="417"/>
      <c r="BH78" s="417"/>
      <c r="BI78" s="417"/>
      <c r="BJ78" s="417"/>
      <c r="BK78" s="417"/>
      <c r="BL78" s="417"/>
      <c r="BM78" s="417"/>
      <c r="BN78" s="417"/>
      <c r="BO78" s="417"/>
      <c r="BP78" s="417"/>
      <c r="BQ78" s="417"/>
      <c r="BR78" s="417"/>
      <c r="BS78" s="417"/>
      <c r="BT78" s="417"/>
      <c r="BU78" s="417"/>
      <c r="BV78" s="417"/>
      <c r="BW78" s="417"/>
      <c r="BX78" s="417"/>
      <c r="BY78" s="417"/>
      <c r="BZ78" s="417"/>
      <c r="CA78" s="417"/>
      <c r="CB78" s="417"/>
      <c r="CC78" s="417"/>
      <c r="CD78" s="417"/>
      <c r="CE78" s="417"/>
      <c r="CF78" s="417"/>
      <c r="CG78" s="417"/>
      <c r="CH78" s="417"/>
      <c r="CI78" s="417"/>
      <c r="CJ78" s="417"/>
      <c r="CK78" s="417"/>
      <c r="CL78" s="417"/>
      <c r="CM78" s="417"/>
      <c r="CN78" s="417"/>
      <c r="CO78" s="417"/>
      <c r="CP78" s="417"/>
      <c r="CQ78" s="417"/>
      <c r="CR78" s="417"/>
      <c r="CS78" s="417"/>
      <c r="CT78" s="417"/>
      <c r="CU78" s="417"/>
      <c r="CV78" s="417"/>
      <c r="CW78" s="417"/>
      <c r="CX78" s="417"/>
      <c r="CY78" s="417"/>
      <c r="CZ78" s="417"/>
      <c r="DA78" s="417"/>
      <c r="DB78" s="417"/>
      <c r="DC78" s="417"/>
      <c r="DD78" s="417"/>
      <c r="DE78" s="417"/>
      <c r="DF78" s="417"/>
      <c r="DG78" s="417"/>
      <c r="DH78" s="417"/>
      <c r="DI78" s="417"/>
      <c r="DJ78" s="417"/>
      <c r="DK78" s="417"/>
      <c r="DL78" s="417"/>
      <c r="DM78" s="417"/>
      <c r="DN78" s="417"/>
      <c r="DO78" s="417"/>
      <c r="DP78" s="417"/>
      <c r="DQ78" s="417"/>
      <c r="DR78" s="417"/>
      <c r="DS78" s="417"/>
      <c r="DT78" s="417"/>
      <c r="DU78" s="417"/>
      <c r="DV78" s="417"/>
      <c r="DW78" s="417"/>
      <c r="DX78" s="417"/>
      <c r="DY78" s="417"/>
      <c r="DZ78" s="417"/>
      <c r="EA78" s="417"/>
      <c r="EB78" s="417"/>
      <c r="EC78" s="417"/>
      <c r="ED78" s="417"/>
      <c r="EE78" s="417"/>
      <c r="EF78" s="417"/>
      <c r="EG78" s="417"/>
      <c r="EH78" s="417"/>
      <c r="EI78" s="417"/>
      <c r="EJ78" s="417"/>
      <c r="EK78" s="417"/>
      <c r="EL78" s="417"/>
      <c r="EM78" s="417"/>
      <c r="EN78" s="417"/>
      <c r="EO78" s="417"/>
      <c r="EP78" s="417"/>
      <c r="EQ78" s="417"/>
      <c r="ER78" s="417"/>
      <c r="ES78" s="417"/>
      <c r="ET78" s="417"/>
      <c r="EU78" s="417"/>
      <c r="EV78" s="417"/>
      <c r="EW78" s="417"/>
      <c r="EX78" s="417"/>
      <c r="EY78" s="417"/>
      <c r="EZ78" s="417"/>
      <c r="FA78" s="417"/>
      <c r="FB78" s="417"/>
      <c r="FC78" s="417"/>
      <c r="FD78" s="417"/>
      <c r="FE78" s="417"/>
      <c r="FF78" s="417"/>
      <c r="FG78" s="417"/>
      <c r="FH78" s="417"/>
      <c r="FI78" s="417"/>
      <c r="FJ78" s="417"/>
      <c r="FK78" s="417"/>
      <c r="FL78" s="417"/>
      <c r="FM78" s="417"/>
      <c r="FN78" s="417"/>
      <c r="FO78" s="417"/>
      <c r="FP78" s="417"/>
      <c r="FQ78" s="417"/>
      <c r="FR78" s="417"/>
      <c r="FS78" s="417"/>
      <c r="FT78" s="417"/>
      <c r="FU78" s="417"/>
      <c r="FV78" s="417"/>
      <c r="FW78" s="417"/>
      <c r="FX78" s="417"/>
      <c r="FY78" s="417"/>
      <c r="FZ78" s="417"/>
      <c r="GA78" s="417"/>
      <c r="GB78" s="417"/>
      <c r="GC78" s="417"/>
      <c r="GD78" s="417"/>
      <c r="GE78" s="417"/>
      <c r="GF78" s="417"/>
      <c r="GG78" s="417"/>
      <c r="GH78" s="417"/>
      <c r="GI78" s="417"/>
      <c r="GJ78" s="417"/>
      <c r="GK78" s="417"/>
      <c r="GL78" s="417"/>
      <c r="GM78" s="417"/>
      <c r="GN78" s="417"/>
      <c r="GO78" s="417"/>
      <c r="GP78" s="417"/>
      <c r="GQ78" s="417"/>
      <c r="GR78" s="417"/>
      <c r="GS78" s="417"/>
      <c r="GT78" s="417"/>
      <c r="GU78" s="417"/>
      <c r="GV78" s="417"/>
      <c r="GW78" s="417"/>
      <c r="GX78" s="417"/>
      <c r="GY78" s="417"/>
      <c r="GZ78" s="417"/>
      <c r="HA78" s="417"/>
      <c r="HB78" s="417"/>
      <c r="HC78" s="417"/>
      <c r="HD78" s="417"/>
      <c r="HE78" s="417"/>
      <c r="HF78" s="417"/>
      <c r="HG78" s="417"/>
      <c r="HH78" s="417"/>
      <c r="HI78" s="417"/>
      <c r="HJ78" s="417"/>
      <c r="HK78" s="417"/>
      <c r="HL78" s="417"/>
      <c r="HM78" s="417"/>
      <c r="HN78" s="417"/>
      <c r="HO78" s="417"/>
      <c r="HP78" s="417"/>
      <c r="HQ78" s="417"/>
      <c r="HR78" s="417"/>
      <c r="HS78" s="417"/>
      <c r="HT78" s="417"/>
      <c r="HU78" s="417"/>
      <c r="HV78" s="417"/>
      <c r="HW78" s="417"/>
      <c r="HX78" s="417"/>
      <c r="HY78" s="417"/>
      <c r="HZ78" s="417"/>
      <c r="IA78" s="417"/>
      <c r="IB78" s="417"/>
      <c r="IC78" s="417"/>
    </row>
    <row r="79" spans="1:237" ht="30" customHeight="1">
      <c r="A79" s="353" t="s">
        <v>22</v>
      </c>
      <c r="B79" s="342">
        <f>IFERROR(('Financial Statement1'!J214-'Financial Statement1'!J216)*$I$5/$I$6,"-")</f>
        <v>0</v>
      </c>
      <c r="C79" s="342">
        <f t="shared" ref="C79:E80" si="34">IFERROR(+B79-D79,"-")</f>
        <v>0</v>
      </c>
      <c r="D79" s="342">
        <f>IFERROR(('Financial Statement1'!I214-'Financial Statement1'!I216)*$I$5/$I$6,"-")</f>
        <v>0</v>
      </c>
      <c r="E79" s="342">
        <f t="shared" si="34"/>
        <v>0</v>
      </c>
      <c r="F79" s="342">
        <f>IFERROR(('Financial Statement1'!H214-'Financial Statement1'!H216)*$I$5/$I$6,"-")</f>
        <v>0</v>
      </c>
      <c r="G79" s="342">
        <f t="shared" ref="G79" si="35">IFERROR(+F79-H79,"-")</f>
        <v>0</v>
      </c>
      <c r="H79" s="342">
        <f>IFERROR(('Financial Statement1'!G214-'Financial Statement1'!G216)*$I$5/$I$6,"-")</f>
        <v>0</v>
      </c>
      <c r="I79" s="347" t="str">
        <f t="shared" ref="I79" si="36">IFERROR(+H79-J79,"-")</f>
        <v>-</v>
      </c>
      <c r="J79" s="861" t="s">
        <v>444</v>
      </c>
      <c r="K79" s="862"/>
      <c r="L79" s="862"/>
    </row>
    <row r="80" spans="1:237">
      <c r="A80" s="353" t="s">
        <v>23</v>
      </c>
      <c r="B80" s="342">
        <f>IFERROR(('Financial Statement1'!J213)*$I$5/$I$6,"-")</f>
        <v>0</v>
      </c>
      <c r="C80" s="342">
        <f t="shared" si="34"/>
        <v>0</v>
      </c>
      <c r="D80" s="342">
        <f>IFERROR(('Financial Statement1'!I213)*$I$5/$I$6,"-")</f>
        <v>0</v>
      </c>
      <c r="E80" s="342">
        <f t="shared" si="34"/>
        <v>0</v>
      </c>
      <c r="F80" s="342">
        <f>IFERROR(('Financial Statement1'!H213)*$I$5/$I$6,"-")</f>
        <v>0</v>
      </c>
      <c r="G80" s="342">
        <f t="shared" ref="G80" si="37">IFERROR(+F80-H80,"-")</f>
        <v>0</v>
      </c>
      <c r="H80" s="342">
        <f>IFERROR(('Financial Statement1'!G213)*$I$5/$I$6,"-")</f>
        <v>0</v>
      </c>
      <c r="I80" s="347">
        <f t="shared" ref="I80" si="38">IFERROR(+H80-J80,"-")</f>
        <v>0</v>
      </c>
    </row>
    <row r="81" spans="1:237" s="139" customFormat="1" ht="15.75" customHeight="1">
      <c r="A81" s="387" t="s">
        <v>24</v>
      </c>
      <c r="B81" s="390">
        <f>IFERROR(('Financial Statement1'!J217)*$I$5/$I$6,"-")</f>
        <v>0</v>
      </c>
      <c r="C81" s="390">
        <f>IFERROR(+B81-D81,"-")</f>
        <v>0</v>
      </c>
      <c r="D81" s="390">
        <f>IFERROR(('Financial Statement1'!I217)*$I$5/$I$6,"-")</f>
        <v>0</v>
      </c>
      <c r="E81" s="390">
        <f>IFERROR(+D81-F81,"-")</f>
        <v>0</v>
      </c>
      <c r="F81" s="390">
        <f>IFERROR(('Financial Statement1'!H217)*$I$5/$I$6,"-")</f>
        <v>0</v>
      </c>
      <c r="G81" s="390">
        <f>IFERROR(+F81-H81,"-")</f>
        <v>0</v>
      </c>
      <c r="H81" s="390">
        <f>IFERROR(('Financial Statement1'!G217)*$I$5/$I$6,"-")</f>
        <v>0</v>
      </c>
      <c r="I81" s="472">
        <f>IFERROR(+H81-J81,"-")</f>
        <v>0</v>
      </c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7"/>
      <c r="AI81" s="417"/>
      <c r="AJ81" s="417"/>
      <c r="AK81" s="417"/>
      <c r="AL81" s="417"/>
      <c r="AM81" s="417"/>
      <c r="AN81" s="417"/>
      <c r="AO81" s="417"/>
      <c r="AP81" s="417"/>
      <c r="AQ81" s="417"/>
      <c r="AR81" s="417"/>
      <c r="AS81" s="417"/>
      <c r="AT81" s="417"/>
      <c r="AU81" s="417"/>
      <c r="AV81" s="417"/>
      <c r="AW81" s="417"/>
      <c r="AX81" s="417"/>
      <c r="AY81" s="417"/>
      <c r="AZ81" s="417"/>
      <c r="BA81" s="417"/>
      <c r="BB81" s="417"/>
      <c r="BC81" s="417"/>
      <c r="BD81" s="417"/>
      <c r="BE81" s="417"/>
      <c r="BF81" s="417"/>
      <c r="BG81" s="417"/>
      <c r="BH81" s="417"/>
      <c r="BI81" s="417"/>
      <c r="BJ81" s="417"/>
      <c r="BK81" s="417"/>
      <c r="BL81" s="417"/>
      <c r="BM81" s="417"/>
      <c r="BN81" s="417"/>
      <c r="BO81" s="417"/>
      <c r="BP81" s="417"/>
      <c r="BQ81" s="417"/>
      <c r="BR81" s="417"/>
      <c r="BS81" s="417"/>
      <c r="BT81" s="417"/>
      <c r="BU81" s="417"/>
      <c r="BV81" s="417"/>
      <c r="BW81" s="417"/>
      <c r="BX81" s="417"/>
      <c r="BY81" s="417"/>
      <c r="BZ81" s="417"/>
      <c r="CA81" s="417"/>
      <c r="CB81" s="417"/>
      <c r="CC81" s="417"/>
      <c r="CD81" s="417"/>
      <c r="CE81" s="417"/>
      <c r="CF81" s="417"/>
      <c r="CG81" s="417"/>
      <c r="CH81" s="417"/>
      <c r="CI81" s="417"/>
      <c r="CJ81" s="417"/>
      <c r="CK81" s="417"/>
      <c r="CL81" s="417"/>
      <c r="CM81" s="417"/>
      <c r="CN81" s="417"/>
      <c r="CO81" s="417"/>
      <c r="CP81" s="417"/>
      <c r="CQ81" s="417"/>
      <c r="CR81" s="417"/>
      <c r="CS81" s="417"/>
      <c r="CT81" s="417"/>
      <c r="CU81" s="417"/>
      <c r="CV81" s="417"/>
      <c r="CW81" s="417"/>
      <c r="CX81" s="417"/>
      <c r="CY81" s="417"/>
      <c r="CZ81" s="417"/>
      <c r="DA81" s="417"/>
      <c r="DB81" s="417"/>
      <c r="DC81" s="417"/>
      <c r="DD81" s="417"/>
      <c r="DE81" s="417"/>
      <c r="DF81" s="417"/>
      <c r="DG81" s="417"/>
      <c r="DH81" s="417"/>
      <c r="DI81" s="417"/>
      <c r="DJ81" s="417"/>
      <c r="DK81" s="417"/>
      <c r="DL81" s="417"/>
      <c r="DM81" s="417"/>
      <c r="DN81" s="417"/>
      <c r="DO81" s="417"/>
      <c r="DP81" s="417"/>
      <c r="DQ81" s="417"/>
      <c r="DR81" s="417"/>
      <c r="DS81" s="417"/>
      <c r="DT81" s="417"/>
      <c r="DU81" s="417"/>
      <c r="DV81" s="417"/>
      <c r="DW81" s="417"/>
      <c r="DX81" s="417"/>
      <c r="DY81" s="417"/>
      <c r="DZ81" s="417"/>
      <c r="EA81" s="417"/>
      <c r="EB81" s="417"/>
      <c r="EC81" s="417"/>
      <c r="ED81" s="417"/>
      <c r="EE81" s="417"/>
      <c r="EF81" s="417"/>
      <c r="EG81" s="417"/>
      <c r="EH81" s="417"/>
      <c r="EI81" s="417"/>
      <c r="EJ81" s="417"/>
      <c r="EK81" s="417"/>
      <c r="EL81" s="417"/>
      <c r="EM81" s="417"/>
      <c r="EN81" s="417"/>
      <c r="EO81" s="417"/>
      <c r="EP81" s="417"/>
      <c r="EQ81" s="417"/>
      <c r="ER81" s="417"/>
      <c r="ES81" s="417"/>
      <c r="ET81" s="417"/>
      <c r="EU81" s="417"/>
      <c r="EV81" s="417"/>
      <c r="EW81" s="417"/>
      <c r="EX81" s="417"/>
      <c r="EY81" s="417"/>
      <c r="EZ81" s="417"/>
      <c r="FA81" s="417"/>
      <c r="FB81" s="417"/>
      <c r="FC81" s="417"/>
      <c r="FD81" s="417"/>
      <c r="FE81" s="417"/>
      <c r="FF81" s="417"/>
      <c r="FG81" s="417"/>
      <c r="FH81" s="417"/>
      <c r="FI81" s="417"/>
      <c r="FJ81" s="417"/>
      <c r="FK81" s="417"/>
      <c r="FL81" s="417"/>
      <c r="FM81" s="417"/>
      <c r="FN81" s="417"/>
      <c r="FO81" s="417"/>
      <c r="FP81" s="417"/>
      <c r="FQ81" s="417"/>
      <c r="FR81" s="417"/>
      <c r="FS81" s="417"/>
      <c r="FT81" s="417"/>
      <c r="FU81" s="417"/>
      <c r="FV81" s="417"/>
      <c r="FW81" s="417"/>
      <c r="FX81" s="417"/>
      <c r="FY81" s="417"/>
      <c r="FZ81" s="417"/>
      <c r="GA81" s="417"/>
      <c r="GB81" s="417"/>
      <c r="GC81" s="417"/>
      <c r="GD81" s="417"/>
      <c r="GE81" s="417"/>
      <c r="GF81" s="417"/>
      <c r="GG81" s="417"/>
      <c r="GH81" s="417"/>
      <c r="GI81" s="417"/>
      <c r="GJ81" s="417"/>
      <c r="GK81" s="417"/>
      <c r="GL81" s="417"/>
      <c r="GM81" s="417"/>
      <c r="GN81" s="417"/>
      <c r="GO81" s="417"/>
      <c r="GP81" s="417"/>
      <c r="GQ81" s="417"/>
      <c r="GR81" s="417"/>
      <c r="GS81" s="417"/>
      <c r="GT81" s="417"/>
      <c r="GU81" s="417"/>
      <c r="GV81" s="417"/>
      <c r="GW81" s="417"/>
      <c r="GX81" s="417"/>
      <c r="GY81" s="417"/>
      <c r="GZ81" s="417"/>
      <c r="HA81" s="417"/>
      <c r="HB81" s="417"/>
      <c r="HC81" s="417"/>
      <c r="HD81" s="417"/>
      <c r="HE81" s="417"/>
      <c r="HF81" s="417"/>
      <c r="HG81" s="417"/>
      <c r="HH81" s="417"/>
      <c r="HI81" s="417"/>
      <c r="HJ81" s="417"/>
      <c r="HK81" s="417"/>
      <c r="HL81" s="417"/>
      <c r="HM81" s="417"/>
      <c r="HN81" s="417"/>
      <c r="HO81" s="417"/>
      <c r="HP81" s="417"/>
      <c r="HQ81" s="417"/>
      <c r="HR81" s="417"/>
      <c r="HS81" s="417"/>
      <c r="HT81" s="417"/>
      <c r="HU81" s="417"/>
      <c r="HV81" s="417"/>
      <c r="HW81" s="417"/>
      <c r="HX81" s="417"/>
      <c r="HY81" s="417"/>
      <c r="HZ81" s="417"/>
      <c r="IA81" s="417"/>
      <c r="IB81" s="417"/>
      <c r="IC81" s="417"/>
    </row>
    <row r="82" spans="1:237" s="139" customFormat="1" ht="15.75" customHeight="1">
      <c r="A82" s="387" t="s">
        <v>25</v>
      </c>
      <c r="B82" s="390">
        <f>IFERROR(B83+B84,"0.00")</f>
        <v>0</v>
      </c>
      <c r="C82" s="390">
        <f>IFERROR(+B82-D82,"-")</f>
        <v>0</v>
      </c>
      <c r="D82" s="390">
        <f>IFERROR(D83+D84,"0.00")</f>
        <v>0</v>
      </c>
      <c r="E82" s="390">
        <f>IFERROR(+D82-F82,"-")</f>
        <v>0</v>
      </c>
      <c r="F82" s="390">
        <f>IFERROR(F83+F84,"0.00")</f>
        <v>0</v>
      </c>
      <c r="G82" s="390">
        <f>IFERROR(+F82-H82,"-")</f>
        <v>0</v>
      </c>
      <c r="H82" s="390">
        <f>IFERROR(H83+H84,"0.00")</f>
        <v>0</v>
      </c>
      <c r="I82" s="472">
        <f>IFERROR(+H82-J82,"-")</f>
        <v>0</v>
      </c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  <c r="AS82" s="417"/>
      <c r="AT82" s="417"/>
      <c r="AU82" s="417"/>
      <c r="AV82" s="417"/>
      <c r="AW82" s="417"/>
      <c r="AX82" s="417"/>
      <c r="AY82" s="417"/>
      <c r="AZ82" s="417"/>
      <c r="BA82" s="417"/>
      <c r="BB82" s="417"/>
      <c r="BC82" s="417"/>
      <c r="BD82" s="417"/>
      <c r="BE82" s="417"/>
      <c r="BF82" s="417"/>
      <c r="BG82" s="417"/>
      <c r="BH82" s="417"/>
      <c r="BI82" s="417"/>
      <c r="BJ82" s="417"/>
      <c r="BK82" s="417"/>
      <c r="BL82" s="417"/>
      <c r="BM82" s="417"/>
      <c r="BN82" s="417"/>
      <c r="BO82" s="417"/>
      <c r="BP82" s="417"/>
      <c r="BQ82" s="417"/>
      <c r="BR82" s="417"/>
      <c r="BS82" s="417"/>
      <c r="BT82" s="417"/>
      <c r="BU82" s="417"/>
      <c r="BV82" s="417"/>
      <c r="BW82" s="417"/>
      <c r="BX82" s="417"/>
      <c r="BY82" s="417"/>
      <c r="BZ82" s="417"/>
      <c r="CA82" s="417"/>
      <c r="CB82" s="417"/>
      <c r="CC82" s="417"/>
      <c r="CD82" s="417"/>
      <c r="CE82" s="417"/>
      <c r="CF82" s="417"/>
      <c r="CG82" s="417"/>
      <c r="CH82" s="417"/>
      <c r="CI82" s="417"/>
      <c r="CJ82" s="417"/>
      <c r="CK82" s="417"/>
      <c r="CL82" s="417"/>
      <c r="CM82" s="417"/>
      <c r="CN82" s="417"/>
      <c r="CO82" s="417"/>
      <c r="CP82" s="417"/>
      <c r="CQ82" s="417"/>
      <c r="CR82" s="417"/>
      <c r="CS82" s="417"/>
      <c r="CT82" s="417"/>
      <c r="CU82" s="417"/>
      <c r="CV82" s="417"/>
      <c r="CW82" s="417"/>
      <c r="CX82" s="417"/>
      <c r="CY82" s="417"/>
      <c r="CZ82" s="417"/>
      <c r="DA82" s="417"/>
      <c r="DB82" s="417"/>
      <c r="DC82" s="417"/>
      <c r="DD82" s="417"/>
      <c r="DE82" s="417"/>
      <c r="DF82" s="417"/>
      <c r="DG82" s="417"/>
      <c r="DH82" s="417"/>
      <c r="DI82" s="417"/>
      <c r="DJ82" s="417"/>
      <c r="DK82" s="417"/>
      <c r="DL82" s="417"/>
      <c r="DM82" s="417"/>
      <c r="DN82" s="417"/>
      <c r="DO82" s="417"/>
      <c r="DP82" s="417"/>
      <c r="DQ82" s="417"/>
      <c r="DR82" s="417"/>
      <c r="DS82" s="417"/>
      <c r="DT82" s="417"/>
      <c r="DU82" s="417"/>
      <c r="DV82" s="417"/>
      <c r="DW82" s="417"/>
      <c r="DX82" s="417"/>
      <c r="DY82" s="417"/>
      <c r="DZ82" s="417"/>
      <c r="EA82" s="417"/>
      <c r="EB82" s="417"/>
      <c r="EC82" s="417"/>
      <c r="ED82" s="417"/>
      <c r="EE82" s="417"/>
      <c r="EF82" s="417"/>
      <c r="EG82" s="417"/>
      <c r="EH82" s="417"/>
      <c r="EI82" s="417"/>
      <c r="EJ82" s="417"/>
      <c r="EK82" s="417"/>
      <c r="EL82" s="417"/>
      <c r="EM82" s="417"/>
      <c r="EN82" s="417"/>
      <c r="EO82" s="417"/>
      <c r="EP82" s="417"/>
      <c r="EQ82" s="417"/>
      <c r="ER82" s="417"/>
      <c r="ES82" s="417"/>
      <c r="ET82" s="417"/>
      <c r="EU82" s="417"/>
      <c r="EV82" s="417"/>
      <c r="EW82" s="417"/>
      <c r="EX82" s="417"/>
      <c r="EY82" s="417"/>
      <c r="EZ82" s="417"/>
      <c r="FA82" s="417"/>
      <c r="FB82" s="417"/>
      <c r="FC82" s="417"/>
      <c r="FD82" s="417"/>
      <c r="FE82" s="417"/>
      <c r="FF82" s="417"/>
      <c r="FG82" s="417"/>
      <c r="FH82" s="417"/>
      <c r="FI82" s="417"/>
      <c r="FJ82" s="417"/>
      <c r="FK82" s="417"/>
      <c r="FL82" s="417"/>
      <c r="FM82" s="417"/>
      <c r="FN82" s="417"/>
      <c r="FO82" s="417"/>
      <c r="FP82" s="417"/>
      <c r="FQ82" s="417"/>
      <c r="FR82" s="417"/>
      <c r="FS82" s="417"/>
      <c r="FT82" s="417"/>
      <c r="FU82" s="417"/>
      <c r="FV82" s="417"/>
      <c r="FW82" s="417"/>
      <c r="FX82" s="417"/>
      <c r="FY82" s="417"/>
      <c r="FZ82" s="417"/>
      <c r="GA82" s="417"/>
      <c r="GB82" s="417"/>
      <c r="GC82" s="417"/>
      <c r="GD82" s="417"/>
      <c r="GE82" s="417"/>
      <c r="GF82" s="417"/>
      <c r="GG82" s="417"/>
      <c r="GH82" s="417"/>
      <c r="GI82" s="417"/>
      <c r="GJ82" s="417"/>
      <c r="GK82" s="417"/>
      <c r="GL82" s="417"/>
      <c r="GM82" s="417"/>
      <c r="GN82" s="417"/>
      <c r="GO82" s="417"/>
      <c r="GP82" s="417"/>
      <c r="GQ82" s="417"/>
      <c r="GR82" s="417"/>
      <c r="GS82" s="417"/>
      <c r="GT82" s="417"/>
      <c r="GU82" s="417"/>
      <c r="GV82" s="417"/>
      <c r="GW82" s="417"/>
      <c r="GX82" s="417"/>
      <c r="GY82" s="417"/>
      <c r="GZ82" s="417"/>
      <c r="HA82" s="417"/>
      <c r="HB82" s="417"/>
      <c r="HC82" s="417"/>
      <c r="HD82" s="417"/>
      <c r="HE82" s="417"/>
      <c r="HF82" s="417"/>
      <c r="HG82" s="417"/>
      <c r="HH82" s="417"/>
      <c r="HI82" s="417"/>
      <c r="HJ82" s="417"/>
      <c r="HK82" s="417"/>
      <c r="HL82" s="417"/>
      <c r="HM82" s="417"/>
      <c r="HN82" s="417"/>
      <c r="HO82" s="417"/>
      <c r="HP82" s="417"/>
      <c r="HQ82" s="417"/>
      <c r="HR82" s="417"/>
      <c r="HS82" s="417"/>
      <c r="HT82" s="417"/>
      <c r="HU82" s="417"/>
      <c r="HV82" s="417"/>
      <c r="HW82" s="417"/>
      <c r="HX82" s="417"/>
      <c r="HY82" s="417"/>
      <c r="HZ82" s="417"/>
      <c r="IA82" s="417"/>
      <c r="IB82" s="417"/>
      <c r="IC82" s="417"/>
    </row>
    <row r="83" spans="1:237" ht="34.5" customHeight="1">
      <c r="A83" s="352" t="s">
        <v>26</v>
      </c>
      <c r="B83" s="342">
        <f>IFERROR(('Financial Statement1'!J187+'Financial Statement1'!J219+'Financial Statement1'!J215)*$I$5/$I$6,"-")</f>
        <v>0</v>
      </c>
      <c r="C83" s="342">
        <f>IFERROR(+B83-D83,"-")</f>
        <v>0</v>
      </c>
      <c r="D83" s="342">
        <f>IFERROR(('Financial Statement1'!I187+'Financial Statement1'!I219+'Financial Statement1'!I215)*$I$5/$I$6,"-")</f>
        <v>0</v>
      </c>
      <c r="E83" s="342">
        <f>IFERROR(+D83-F83,"-")</f>
        <v>0</v>
      </c>
      <c r="F83" s="342">
        <f>IFERROR(('Financial Statement1'!H187+'Financial Statement1'!H219+'Financial Statement1'!H215)*$I$5/$I$6,"-")</f>
        <v>0</v>
      </c>
      <c r="G83" s="342">
        <f>IFERROR(+F83-H83,"-")</f>
        <v>0</v>
      </c>
      <c r="H83" s="342">
        <f>IFERROR(('Financial Statement1'!G187+'Financial Statement1'!G219+'Financial Statement1'!G215)*$I$5/$I$6,"-")</f>
        <v>0</v>
      </c>
      <c r="I83" s="347" t="str">
        <f>IFERROR(+H83-J83,"-")</f>
        <v>-</v>
      </c>
      <c r="J83" s="861" t="s">
        <v>443</v>
      </c>
      <c r="K83" s="862"/>
      <c r="L83" s="862"/>
    </row>
    <row r="84" spans="1:237">
      <c r="A84" s="352" t="s">
        <v>27</v>
      </c>
      <c r="B84" s="342">
        <f>IFERROR(('Financial Statement1'!J191+'Financial Statement1'!J223)*$I$5/$I$6,"-")</f>
        <v>0</v>
      </c>
      <c r="C84" s="342">
        <f t="shared" ref="C84:E86" si="39">IFERROR(+B84-D84,"-")</f>
        <v>0</v>
      </c>
      <c r="D84" s="342">
        <f>IFERROR(('Financial Statement1'!I191+'Financial Statement1'!I223)*$I$5/$I$6,"-")</f>
        <v>0</v>
      </c>
      <c r="E84" s="342">
        <f t="shared" si="39"/>
        <v>0</v>
      </c>
      <c r="F84" s="342">
        <f>IFERROR(('Financial Statement1'!H191+'Financial Statement1'!H223)*$I$5/$I$6,"-")</f>
        <v>0</v>
      </c>
      <c r="G84" s="342">
        <f t="shared" ref="G84" si="40">IFERROR(+F84-H84,"-")</f>
        <v>0</v>
      </c>
      <c r="H84" s="342">
        <f>IFERROR(('Financial Statement1'!G191+'Financial Statement1'!G223)*$I$5/$I$6,"-")</f>
        <v>0</v>
      </c>
      <c r="I84" s="347">
        <f t="shared" ref="I84" si="41">IFERROR(+H84-J84,"-")</f>
        <v>0</v>
      </c>
      <c r="J84" s="17"/>
    </row>
    <row r="85" spans="1:237" ht="17.25" customHeight="1">
      <c r="A85" s="352" t="s">
        <v>135</v>
      </c>
      <c r="B85" s="342">
        <f>IFERROR(('Financial Statement1'!J224+'Financial Statement1'!J196)*$I$5/$I$6,"-")</f>
        <v>0</v>
      </c>
      <c r="C85" s="342">
        <f t="shared" si="39"/>
        <v>0</v>
      </c>
      <c r="D85" s="342">
        <f>IFERROR(('Financial Statement1'!I224+'Financial Statement1'!I196)*$I$5/$I$6,"-")</f>
        <v>0</v>
      </c>
      <c r="E85" s="342">
        <f t="shared" si="39"/>
        <v>0</v>
      </c>
      <c r="F85" s="342">
        <f>IFERROR(('Financial Statement1'!H224+'Financial Statement1'!H196)*$I$5/$I$6,"-")</f>
        <v>0</v>
      </c>
      <c r="G85" s="342">
        <f t="shared" ref="G85" si="42">IFERROR(+F85-H85,"-")</f>
        <v>0</v>
      </c>
      <c r="H85" s="342">
        <f>IFERROR(('Financial Statement1'!G224+'Financial Statement1'!G196)*$I$5/$I$6,"-")</f>
        <v>0</v>
      </c>
      <c r="I85" s="347" t="str">
        <f t="shared" ref="I85" si="43">IFERROR(+H85-J85,"-")</f>
        <v>-</v>
      </c>
      <c r="J85" s="861" t="s">
        <v>442</v>
      </c>
      <c r="K85" s="861"/>
      <c r="L85" s="861"/>
    </row>
    <row r="86" spans="1:237" ht="30">
      <c r="A86" s="358" t="s">
        <v>136</v>
      </c>
      <c r="B86" s="342">
        <f>IFERROR(('Financial Statement1'!J194)*$I$5/$I$6,"-")</f>
        <v>0</v>
      </c>
      <c r="C86" s="342">
        <f t="shared" si="39"/>
        <v>0</v>
      </c>
      <c r="D86" s="342">
        <f>IFERROR(('Financial Statement1'!I194)*$I$5/$I$6,"-")</f>
        <v>0</v>
      </c>
      <c r="E86" s="342">
        <f t="shared" si="39"/>
        <v>0</v>
      </c>
      <c r="F86" s="342">
        <f>IFERROR(('Financial Statement1'!H194)*$I$5/$I$6,"-")</f>
        <v>0</v>
      </c>
      <c r="G86" s="342">
        <f t="shared" ref="G86" si="44">IFERROR(+F86-H86,"-")</f>
        <v>0</v>
      </c>
      <c r="H86" s="342">
        <f>IFERROR(('Financial Statement1'!G194)*$I$5/$I$6,"-")</f>
        <v>0</v>
      </c>
      <c r="I86" s="347">
        <f t="shared" ref="I86" si="45">IFERROR(+H86-J86,"-")</f>
        <v>0</v>
      </c>
    </row>
    <row r="87" spans="1:237">
      <c r="A87" s="422" t="s">
        <v>17</v>
      </c>
      <c r="B87" s="425">
        <f>IFERROR(B70+B71+B76+B86,"0.00")</f>
        <v>0</v>
      </c>
      <c r="C87" s="423">
        <f>IFERROR(+B87-D87,"-")</f>
        <v>0</v>
      </c>
      <c r="D87" s="425">
        <f>IFERROR(D70+D71+D76+D86,"0.00")</f>
        <v>0</v>
      </c>
      <c r="E87" s="423">
        <f>IFERROR(+D87-F87,"-")</f>
        <v>0</v>
      </c>
      <c r="F87" s="425">
        <f>IFERROR(F70+F71+F76+F86,"0.00")</f>
        <v>0</v>
      </c>
      <c r="G87" s="423">
        <f>IFERROR(+F87-H87,"-")</f>
        <v>0</v>
      </c>
      <c r="H87" s="425">
        <f>IFERROR(H70+H71+H76+H86,"0.00")</f>
        <v>0</v>
      </c>
      <c r="I87" s="473">
        <f>IFERROR(+H87-J87,"-")</f>
        <v>0</v>
      </c>
    </row>
    <row r="88" spans="1:237" s="102" customFormat="1">
      <c r="A88" s="426"/>
      <c r="B88" s="427"/>
      <c r="C88" s="342"/>
      <c r="D88" s="427"/>
      <c r="E88" s="342"/>
      <c r="F88" s="427"/>
      <c r="G88" s="342"/>
      <c r="H88" s="427"/>
      <c r="I88" s="347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</row>
    <row r="89" spans="1:237" ht="12" customHeight="1" thickBot="1">
      <c r="A89" s="474" t="s">
        <v>402</v>
      </c>
      <c r="B89" s="475">
        <f>+B87-B69</f>
        <v>0</v>
      </c>
      <c r="C89" s="476"/>
      <c r="D89" s="475">
        <f>+D87-D69</f>
        <v>0</v>
      </c>
      <c r="E89" s="476"/>
      <c r="F89" s="475">
        <f>+F87-F69</f>
        <v>0</v>
      </c>
      <c r="G89" s="476"/>
      <c r="H89" s="475">
        <f>+H87-H69</f>
        <v>0</v>
      </c>
      <c r="I89" s="477"/>
    </row>
    <row r="90" spans="1:237" ht="15.75" thickBot="1">
      <c r="A90" s="464"/>
      <c r="B90" s="465"/>
      <c r="C90" s="466"/>
      <c r="D90" s="465"/>
      <c r="E90" s="466"/>
      <c r="F90" s="465"/>
      <c r="G90" s="466"/>
      <c r="H90" s="465"/>
      <c r="I90" s="467"/>
    </row>
    <row r="91" spans="1:237">
      <c r="A91" s="856" t="s">
        <v>28</v>
      </c>
      <c r="B91" s="857"/>
      <c r="C91" s="857"/>
      <c r="D91" s="857"/>
      <c r="E91" s="857"/>
      <c r="F91" s="857"/>
      <c r="G91" s="857"/>
      <c r="H91" s="857"/>
      <c r="I91" s="858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352" t="s">
        <v>146</v>
      </c>
      <c r="B92" s="359" t="str">
        <f>IFERROR(B78/B8*365,"-")</f>
        <v>-</v>
      </c>
      <c r="C92" s="360"/>
      <c r="D92" s="359" t="str">
        <f>IFERROR(D78/D8*365,"-")</f>
        <v>-</v>
      </c>
      <c r="E92" s="359"/>
      <c r="F92" s="359" t="str">
        <f>IFERROR(F78/F8*365,"-")</f>
        <v>-</v>
      </c>
      <c r="G92" s="359"/>
      <c r="H92" s="359"/>
      <c r="I92" s="36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352" t="s">
        <v>147</v>
      </c>
      <c r="B93" s="359" t="str">
        <f>IFERROR(B64/B13*365,"-")</f>
        <v>-</v>
      </c>
      <c r="C93" s="360"/>
      <c r="D93" s="359" t="str">
        <f>IFERROR(D64/D13*365,"-")</f>
        <v>-</v>
      </c>
      <c r="E93" s="359"/>
      <c r="F93" s="359" t="str">
        <f>IFERROR(F64/F13*365,"-")</f>
        <v>-</v>
      </c>
      <c r="G93" s="359"/>
      <c r="H93" s="359"/>
      <c r="I93" s="36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352" t="s">
        <v>30</v>
      </c>
      <c r="B94" s="359" t="str">
        <f>IFERROR(+B77/B13*365,"-")</f>
        <v>-</v>
      </c>
      <c r="C94" s="360"/>
      <c r="D94" s="359" t="str">
        <f>IFERROR(+D77/D13*365,"-")</f>
        <v>-</v>
      </c>
      <c r="E94" s="359"/>
      <c r="F94" s="359" t="str">
        <f>IFERROR(+F77/F13*365,"-")</f>
        <v>-</v>
      </c>
      <c r="G94" s="359"/>
      <c r="H94" s="359"/>
      <c r="I94" s="36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352" t="s">
        <v>143</v>
      </c>
      <c r="B95" s="359">
        <f>IFERROR(+B76-B63,"-")</f>
        <v>0</v>
      </c>
      <c r="C95" s="360"/>
      <c r="D95" s="359">
        <f>IFERROR(+D76-D63,"-")</f>
        <v>0</v>
      </c>
      <c r="E95" s="359"/>
      <c r="F95" s="359">
        <f>IFERROR(+F76-F63,"-")</f>
        <v>0</v>
      </c>
      <c r="G95" s="359"/>
      <c r="H95" s="359"/>
      <c r="I95" s="36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352" t="s">
        <v>31</v>
      </c>
      <c r="B96" s="359" t="str">
        <f>IFERROR(+B76/B63,"-")</f>
        <v>-</v>
      </c>
      <c r="C96" s="360"/>
      <c r="D96" s="359" t="str">
        <f>IFERROR(+D76/D63,"-")</f>
        <v>-</v>
      </c>
      <c r="E96" s="359"/>
      <c r="F96" s="359" t="str">
        <f>IFERROR(+F76/F63,"-")</f>
        <v>-</v>
      </c>
      <c r="G96" s="359"/>
      <c r="H96" s="359"/>
      <c r="I96" s="36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352" t="s">
        <v>99</v>
      </c>
      <c r="B97" s="359" t="str">
        <f>IFERROR(+(B76-B77-B79)/B63,"-")</f>
        <v>-</v>
      </c>
      <c r="C97" s="360"/>
      <c r="D97" s="359" t="str">
        <f>IFERROR(+(D76-D77-D79)/D63,"-")</f>
        <v>-</v>
      </c>
      <c r="E97" s="359"/>
      <c r="F97" s="359" t="str">
        <f>IFERROR(+(F76-F77-F79)/F63,"-")</f>
        <v>-</v>
      </c>
      <c r="G97" s="359"/>
      <c r="H97" s="359"/>
      <c r="I97" s="36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352" t="s">
        <v>100</v>
      </c>
      <c r="B98" s="359" t="str">
        <f>IFERROR((B53+B54+B56+B66)/B52,"-")</f>
        <v>-</v>
      </c>
      <c r="C98" s="360"/>
      <c r="D98" s="359" t="str">
        <f>IFERROR((D53+D54+D56+D66)/D52,"-")</f>
        <v>-</v>
      </c>
      <c r="E98" s="359"/>
      <c r="F98" s="359" t="str">
        <f>IFERROR((F53+F54+F56+F66)/F52,"-")</f>
        <v>-</v>
      </c>
      <c r="G98" s="359"/>
      <c r="H98" s="359"/>
      <c r="I98" s="36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352" t="s">
        <v>34</v>
      </c>
      <c r="B99" s="359" t="str">
        <f>IFERROR(B26/B28,"-")</f>
        <v>-</v>
      </c>
      <c r="C99" s="360"/>
      <c r="D99" s="359" t="str">
        <f>IFERROR(D26/D28,"-")</f>
        <v>-</v>
      </c>
      <c r="E99" s="359"/>
      <c r="F99" s="359" t="str">
        <f>IFERROR(F26/F28,"-")</f>
        <v>-</v>
      </c>
      <c r="G99" s="359"/>
      <c r="H99" s="359"/>
      <c r="I99" s="36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362" t="s">
        <v>35</v>
      </c>
      <c r="B100" s="363" t="str">
        <f>IFERROR($B$26/($B$28+($B$53+$B$56+$B$66)/5),"-")</f>
        <v>-</v>
      </c>
      <c r="C100" s="364"/>
      <c r="D100" s="363" t="str">
        <f>IFERROR($D$26/($D$28+($D$53+$D$56+$D$66)/5),"-")</f>
        <v>-</v>
      </c>
      <c r="E100" s="363"/>
      <c r="F100" s="363" t="str">
        <f>IFERROR($D$26/($D$28+($D$53+$D$56+$D$66)/5),"-")</f>
        <v>-</v>
      </c>
      <c r="G100" s="363"/>
      <c r="H100" s="363"/>
      <c r="I100" s="36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366" t="s">
        <v>144</v>
      </c>
      <c r="B101" s="367">
        <v>10</v>
      </c>
      <c r="C101" s="364"/>
      <c r="D101" s="363" t="s">
        <v>145</v>
      </c>
      <c r="E101" s="363"/>
      <c r="F101" s="363" t="s">
        <v>145</v>
      </c>
      <c r="G101" s="363"/>
      <c r="H101" s="363"/>
      <c r="I101" s="36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366" t="s">
        <v>162</v>
      </c>
      <c r="B102" s="367" t="e">
        <f>(+#REF!*12)/100000</f>
        <v>#REF!</v>
      </c>
      <c r="C102" s="364"/>
      <c r="D102" s="363"/>
      <c r="E102" s="363"/>
      <c r="F102" s="363"/>
      <c r="G102" s="363"/>
      <c r="H102" s="363"/>
      <c r="I102" s="36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366" t="s">
        <v>36</v>
      </c>
      <c r="B103" s="367" t="str">
        <f>IFERROR($B$26/($B$28+B102+($B$53+$B$56+$B$66+$B$101)/5),"-")</f>
        <v>-</v>
      </c>
      <c r="C103" s="364"/>
      <c r="D103" s="363" t="str">
        <f>IFERROR($D$26/($D$28+($D$53+$D$56+$D$66)/5),"-")</f>
        <v>-</v>
      </c>
      <c r="E103" s="368"/>
      <c r="F103" s="363" t="str">
        <f>IFERROR($F$26/($F$28+($F$53+$F$56+$F$66)/5),"-")</f>
        <v>-</v>
      </c>
      <c r="G103" s="368"/>
      <c r="H103" s="363"/>
      <c r="I103" s="36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370" t="s">
        <v>37</v>
      </c>
      <c r="B104" s="359" t="str">
        <f>IFERROR(B19/B8*100,"-")</f>
        <v>-</v>
      </c>
      <c r="C104" s="371"/>
      <c r="D104" s="359" t="str">
        <f>IFERROR(D19/D8*100,"-")</f>
        <v>-</v>
      </c>
      <c r="E104" s="359"/>
      <c r="F104" s="359" t="str">
        <f>IFERROR(F19/F8*100,"-")</f>
        <v>-</v>
      </c>
      <c r="G104" s="359"/>
      <c r="H104" s="359"/>
      <c r="I104" s="36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370" t="s">
        <v>38</v>
      </c>
      <c r="B105" s="359" t="str">
        <f>IFERROR(B38/B8*100,"-")</f>
        <v>-</v>
      </c>
      <c r="C105" s="371"/>
      <c r="D105" s="359" t="str">
        <f>IFERROR(D38/D8*100,"-")</f>
        <v>-</v>
      </c>
      <c r="E105" s="359"/>
      <c r="F105" s="359" t="str">
        <f>IFERROR(F38/F8*100,"-")</f>
        <v>-</v>
      </c>
      <c r="G105" s="359"/>
      <c r="H105" s="359"/>
      <c r="I105" s="36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370" t="s">
        <v>39</v>
      </c>
      <c r="B106" s="359" t="str">
        <f>IFERROR(B39/B8*100,"-")</f>
        <v>-</v>
      </c>
      <c r="C106" s="371"/>
      <c r="D106" s="359" t="str">
        <f>IFERROR(D39/D8*100,"-")</f>
        <v>-</v>
      </c>
      <c r="E106" s="359"/>
      <c r="F106" s="359" t="str">
        <f>IFERROR(F39/F8*100,"-")</f>
        <v>-</v>
      </c>
      <c r="G106" s="359"/>
      <c r="H106" s="359"/>
      <c r="I106" s="36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370" t="s">
        <v>40</v>
      </c>
      <c r="B107" s="342" t="str">
        <f>IFERROR((B8-D8)/D8*100,"-")</f>
        <v>-</v>
      </c>
      <c r="C107" s="371"/>
      <c r="D107" s="342" t="str">
        <f>IFERROR((D8-F8)/F8*100,"-")</f>
        <v>-</v>
      </c>
      <c r="E107" s="359"/>
      <c r="F107" s="342" t="str">
        <f>IFERROR((F8-H8)/H8*100,"-")</f>
        <v>-</v>
      </c>
      <c r="G107" s="359"/>
      <c r="H107" s="342"/>
      <c r="I107" s="36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370" t="s">
        <v>41</v>
      </c>
      <c r="B108" s="359" t="str">
        <f>IFERROR((B38-D38)/D38*100,"-")</f>
        <v>-</v>
      </c>
      <c r="C108" s="371"/>
      <c r="D108" s="359" t="str">
        <f>IFERROR((D38-F38)/F38*100,"-")</f>
        <v>-</v>
      </c>
      <c r="E108" s="359"/>
      <c r="F108" s="359" t="str">
        <f>IFERROR((F38-H38)/H38*100,"-")</f>
        <v>-</v>
      </c>
      <c r="G108" s="359"/>
      <c r="H108" s="359"/>
      <c r="I108" s="36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352"/>
      <c r="B109" s="359"/>
      <c r="C109" s="360"/>
      <c r="D109" s="359"/>
      <c r="E109" s="359"/>
      <c r="F109" s="359"/>
      <c r="G109" s="359"/>
      <c r="H109" s="359"/>
      <c r="I109" s="36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372" t="s">
        <v>42</v>
      </c>
      <c r="B110" s="359"/>
      <c r="C110" s="360"/>
      <c r="D110" s="359"/>
      <c r="E110" s="373"/>
      <c r="F110" s="359"/>
      <c r="G110" s="373"/>
      <c r="H110" s="359"/>
      <c r="I110" s="37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352"/>
      <c r="B111" s="373"/>
      <c r="C111" s="360"/>
      <c r="D111" s="373"/>
      <c r="E111" s="373"/>
      <c r="F111" s="373"/>
      <c r="G111" s="373"/>
      <c r="H111" s="373"/>
      <c r="I111" s="37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352" t="s">
        <v>43</v>
      </c>
      <c r="B112" s="359">
        <f>B38</f>
        <v>0</v>
      </c>
      <c r="C112" s="360"/>
      <c r="D112" s="359">
        <f>D38</f>
        <v>0</v>
      </c>
      <c r="E112" s="373"/>
      <c r="F112" s="359">
        <f>F38</f>
        <v>0</v>
      </c>
      <c r="G112" s="373"/>
      <c r="H112" s="359"/>
      <c r="I112" s="37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352" t="s">
        <v>44</v>
      </c>
      <c r="B113" s="359"/>
      <c r="C113" s="360"/>
      <c r="D113" s="359"/>
      <c r="E113" s="373"/>
      <c r="F113" s="359"/>
      <c r="G113" s="373"/>
      <c r="H113" s="359"/>
      <c r="I113" s="37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352" t="s">
        <v>1</v>
      </c>
      <c r="B114" s="359">
        <f>B27</f>
        <v>0</v>
      </c>
      <c r="C114" s="360"/>
      <c r="D114" s="359">
        <f>D27</f>
        <v>0</v>
      </c>
      <c r="E114" s="373"/>
      <c r="F114" s="359">
        <f>F27</f>
        <v>0</v>
      </c>
      <c r="G114" s="373"/>
      <c r="H114" s="359"/>
      <c r="I114" s="37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352" t="s">
        <v>45</v>
      </c>
      <c r="B115" s="359">
        <f>B34</f>
        <v>0</v>
      </c>
      <c r="C115" s="360"/>
      <c r="D115" s="359">
        <f>D34</f>
        <v>0</v>
      </c>
      <c r="E115" s="373"/>
      <c r="F115" s="359">
        <f>F34</f>
        <v>0</v>
      </c>
      <c r="G115" s="373"/>
      <c r="H115" s="359"/>
      <c r="I115" s="37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352" t="s">
        <v>46</v>
      </c>
      <c r="B116" s="359">
        <f>B37</f>
        <v>0</v>
      </c>
      <c r="C116" s="360"/>
      <c r="D116" s="359">
        <f>D37</f>
        <v>0</v>
      </c>
      <c r="E116" s="373"/>
      <c r="F116" s="359">
        <f>F37</f>
        <v>0</v>
      </c>
      <c r="G116" s="373"/>
      <c r="H116" s="359"/>
      <c r="I116" s="37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352" t="s">
        <v>47</v>
      </c>
      <c r="B117" s="359">
        <f>B28</f>
        <v>0</v>
      </c>
      <c r="C117" s="360"/>
      <c r="D117" s="359">
        <f>D28</f>
        <v>0</v>
      </c>
      <c r="E117" s="373"/>
      <c r="F117" s="359">
        <f>F28</f>
        <v>0</v>
      </c>
      <c r="G117" s="373"/>
      <c r="H117" s="359"/>
      <c r="I117" s="37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372" t="s">
        <v>48</v>
      </c>
      <c r="B118" s="375">
        <f>+B36</f>
        <v>0</v>
      </c>
      <c r="C118" s="376"/>
      <c r="D118" s="375">
        <f>+D36</f>
        <v>0</v>
      </c>
      <c r="E118" s="377"/>
      <c r="F118" s="375">
        <f>+F36</f>
        <v>0</v>
      </c>
      <c r="G118" s="377"/>
      <c r="H118" s="375"/>
      <c r="I118" s="37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352"/>
      <c r="B119" s="373"/>
      <c r="C119" s="360"/>
      <c r="D119" s="373"/>
      <c r="E119" s="373"/>
      <c r="F119" s="373"/>
      <c r="G119" s="373"/>
      <c r="H119" s="373"/>
      <c r="I119" s="37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352" t="s">
        <v>49</v>
      </c>
      <c r="B120" s="359">
        <f>SUM(B112:B119)</f>
        <v>0</v>
      </c>
      <c r="C120" s="360"/>
      <c r="D120" s="359">
        <f>SUM(D112:D119)</f>
        <v>0</v>
      </c>
      <c r="E120" s="373"/>
      <c r="F120" s="359">
        <f>SUM(F112:F119)</f>
        <v>0</v>
      </c>
      <c r="G120" s="373"/>
      <c r="H120" s="359"/>
      <c r="I120" s="37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352"/>
      <c r="B121" s="359"/>
      <c r="C121" s="360"/>
      <c r="D121" s="359"/>
      <c r="E121" s="373"/>
      <c r="F121" s="359"/>
      <c r="G121" s="373"/>
      <c r="H121" s="359"/>
      <c r="I121" s="37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352" t="s">
        <v>155</v>
      </c>
      <c r="B122" s="359">
        <f>D78-B78</f>
        <v>0</v>
      </c>
      <c r="C122" s="360"/>
      <c r="D122" s="359">
        <f>F78-D78</f>
        <v>0</v>
      </c>
      <c r="E122" s="373"/>
      <c r="F122" s="359">
        <f>H78-F78</f>
        <v>0</v>
      </c>
      <c r="G122" s="373"/>
      <c r="H122" s="359"/>
      <c r="I122" s="37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352" t="s">
        <v>156</v>
      </c>
      <c r="B123" s="359">
        <f>IFERROR(+D77-B77,"-")</f>
        <v>0</v>
      </c>
      <c r="C123" s="360"/>
      <c r="D123" s="359">
        <f>IFERROR(+F77-D77,"-")</f>
        <v>0</v>
      </c>
      <c r="E123" s="373"/>
      <c r="F123" s="359">
        <f>IFERROR(+H77-F77,"-")</f>
        <v>0</v>
      </c>
      <c r="G123" s="373"/>
      <c r="H123" s="359"/>
      <c r="I123" s="37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352" t="s">
        <v>157</v>
      </c>
      <c r="B124" s="359">
        <f>D82-B82</f>
        <v>0</v>
      </c>
      <c r="C124" s="360"/>
      <c r="D124" s="359">
        <f>F82-D82</f>
        <v>0</v>
      </c>
      <c r="E124" s="373"/>
      <c r="F124" s="359">
        <f>H82-F82</f>
        <v>0</v>
      </c>
      <c r="G124" s="373"/>
      <c r="H124" s="359"/>
      <c r="I124" s="37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352" t="s">
        <v>158</v>
      </c>
      <c r="B125" s="359">
        <f>B63-D63</f>
        <v>0</v>
      </c>
      <c r="C125" s="360"/>
      <c r="D125" s="359">
        <f>D63-F63</f>
        <v>0</v>
      </c>
      <c r="E125" s="373"/>
      <c r="F125" s="359">
        <f>F63-H63</f>
        <v>0</v>
      </c>
      <c r="G125" s="373"/>
      <c r="H125" s="359"/>
      <c r="I125" s="37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372" t="s">
        <v>50</v>
      </c>
      <c r="B126" s="359">
        <f>SUM(B122:B125)</f>
        <v>0</v>
      </c>
      <c r="C126" s="360"/>
      <c r="D126" s="359">
        <f>SUM(D122:D125)</f>
        <v>0</v>
      </c>
      <c r="E126" s="373"/>
      <c r="F126" s="359">
        <f>SUM(F122:F125)</f>
        <v>0</v>
      </c>
      <c r="G126" s="373"/>
      <c r="H126" s="359"/>
      <c r="I126" s="37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372" t="s">
        <v>51</v>
      </c>
      <c r="B127" s="375">
        <f>B120+B126</f>
        <v>0</v>
      </c>
      <c r="C127" s="376"/>
      <c r="D127" s="375">
        <f>D120+D126</f>
        <v>0</v>
      </c>
      <c r="E127" s="377"/>
      <c r="F127" s="375">
        <f>F120+F126</f>
        <v>0</v>
      </c>
      <c r="G127" s="377"/>
      <c r="H127" s="375"/>
      <c r="I127" s="37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352" t="s">
        <v>159</v>
      </c>
      <c r="B128" s="359">
        <f>B37</f>
        <v>0</v>
      </c>
      <c r="C128" s="360"/>
      <c r="D128" s="359">
        <f>D37</f>
        <v>0</v>
      </c>
      <c r="E128" s="373"/>
      <c r="F128" s="359">
        <f>F37</f>
        <v>0</v>
      </c>
      <c r="G128" s="373"/>
      <c r="H128" s="359"/>
      <c r="I128" s="37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379" t="s">
        <v>52</v>
      </c>
      <c r="B129" s="380">
        <f>IFERROR(B127-B128,"-")</f>
        <v>0</v>
      </c>
      <c r="C129" s="381"/>
      <c r="D129" s="380">
        <f>IFERROR(D127-D128,"-")</f>
        <v>0</v>
      </c>
      <c r="E129" s="382"/>
      <c r="F129" s="380">
        <f>IFERROR(F127-F128,"-")</f>
        <v>0</v>
      </c>
      <c r="G129" s="382"/>
      <c r="H129" s="380"/>
      <c r="I129" s="38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148"/>
      <c r="B130" s="124"/>
      <c r="C130" s="123"/>
      <c r="D130" s="124"/>
      <c r="E130" s="124"/>
      <c r="F130" s="124"/>
      <c r="G130" s="124"/>
      <c r="H130" s="124"/>
      <c r="I130" s="149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27" t="s">
        <v>150</v>
      </c>
      <c r="B131" s="132">
        <f>IFERROR(C71-C83-C84+B36,"-")</f>
        <v>0</v>
      </c>
      <c r="C131" s="129"/>
      <c r="D131" s="132">
        <f>IFERROR(E71-E83-E84+D36,"-")</f>
        <v>0</v>
      </c>
      <c r="E131" s="130"/>
      <c r="F131" s="132">
        <f>IFERROR(G71-G83-G84+F36,"-")</f>
        <v>0</v>
      </c>
      <c r="G131" s="130"/>
      <c r="H131" s="132"/>
      <c r="I131" s="131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21"/>
      <c r="B132" s="125"/>
      <c r="C132" s="122"/>
      <c r="D132" s="125"/>
      <c r="E132" s="125"/>
      <c r="F132" s="125"/>
      <c r="G132" s="125"/>
      <c r="H132" s="125"/>
      <c r="I132" s="126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27" t="s">
        <v>151</v>
      </c>
      <c r="B133" s="128">
        <f>IFERROR(+C47+C48+C61-B28,"-")</f>
        <v>0</v>
      </c>
      <c r="C133" s="129"/>
      <c r="D133" s="128">
        <f>IFERROR(+E47+E48+E61-D28,"-")</f>
        <v>0</v>
      </c>
      <c r="E133" s="130"/>
      <c r="F133" s="128">
        <f>IFERROR(+G47+G48+G61-F28,"-")</f>
        <v>0</v>
      </c>
      <c r="G133" s="130"/>
      <c r="H133" s="128"/>
      <c r="I133" s="131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150" t="s">
        <v>154</v>
      </c>
      <c r="B134" s="133">
        <f>IFERROR(+B133+B131+B129,"-")</f>
        <v>0</v>
      </c>
      <c r="C134" s="43"/>
      <c r="D134" s="133">
        <f>IFERROR(+D133+D131+D129,"-")</f>
        <v>0</v>
      </c>
      <c r="E134" s="44"/>
      <c r="F134" s="133">
        <f>IFERROR(+F133+F131+F129,"-")</f>
        <v>0</v>
      </c>
      <c r="G134" s="44"/>
      <c r="H134" s="133"/>
      <c r="I134" s="151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78" t="s">
        <v>152</v>
      </c>
      <c r="B135" s="19">
        <f>+D81</f>
        <v>0</v>
      </c>
      <c r="C135" s="2"/>
      <c r="D135" s="19">
        <f>+F81</f>
        <v>0</v>
      </c>
      <c r="E135" s="3"/>
      <c r="F135" s="19">
        <f>+H81</f>
        <v>0</v>
      </c>
      <c r="G135" s="3"/>
      <c r="H135" s="3"/>
      <c r="I135" s="7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52" t="s">
        <v>153</v>
      </c>
      <c r="B136" s="153">
        <f>IFERROR(+B135+B134,"-")</f>
        <v>0</v>
      </c>
      <c r="C136" s="82"/>
      <c r="D136" s="153">
        <f>IFERROR(+D135+D134,"-")</f>
        <v>0</v>
      </c>
      <c r="E136" s="154"/>
      <c r="F136" s="153">
        <f>IFERROR(+F135+F134,"-")</f>
        <v>0</v>
      </c>
      <c r="G136" s="154"/>
      <c r="H136" s="153"/>
      <c r="I136" s="155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428" customFormat="1" ht="15.75" thickBot="1">
      <c r="A137" s="408"/>
      <c r="B137" s="409"/>
      <c r="C137" s="408"/>
      <c r="D137" s="409"/>
      <c r="E137" s="409"/>
      <c r="F137" s="409"/>
      <c r="G137" s="409"/>
      <c r="H137" s="409"/>
      <c r="I137" s="409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  <c r="BF137" s="408"/>
      <c r="BG137" s="408"/>
      <c r="BH137" s="408"/>
      <c r="BI137" s="408"/>
      <c r="BJ137" s="408"/>
      <c r="BK137" s="408"/>
      <c r="BL137" s="408"/>
      <c r="BM137" s="408"/>
      <c r="BN137" s="408"/>
      <c r="BO137" s="408"/>
      <c r="BP137" s="408"/>
      <c r="BQ137" s="408"/>
      <c r="BR137" s="408"/>
      <c r="BS137" s="408"/>
      <c r="BT137" s="408"/>
      <c r="BU137" s="408"/>
      <c r="BV137" s="408"/>
      <c r="BW137" s="408"/>
      <c r="BX137" s="408"/>
      <c r="BY137" s="408"/>
      <c r="BZ137" s="408"/>
      <c r="CA137" s="408"/>
      <c r="CB137" s="408"/>
      <c r="CC137" s="408"/>
      <c r="CD137" s="408"/>
      <c r="CE137" s="408"/>
      <c r="CF137" s="408"/>
      <c r="CG137" s="408"/>
      <c r="CH137" s="408"/>
      <c r="CI137" s="408"/>
      <c r="CJ137" s="408"/>
      <c r="CK137" s="408"/>
      <c r="CL137" s="408"/>
      <c r="CM137" s="408"/>
      <c r="CN137" s="408"/>
      <c r="CO137" s="408"/>
      <c r="CP137" s="408"/>
      <c r="CQ137" s="408"/>
      <c r="CR137" s="408"/>
      <c r="CS137" s="408"/>
      <c r="CT137" s="408"/>
      <c r="CU137" s="408"/>
      <c r="CV137" s="408"/>
      <c r="CW137" s="408"/>
      <c r="CX137" s="408"/>
      <c r="CY137" s="408"/>
      <c r="CZ137" s="408"/>
      <c r="DA137" s="408"/>
      <c r="DB137" s="408"/>
      <c r="DC137" s="408"/>
      <c r="DD137" s="408"/>
      <c r="DE137" s="408"/>
      <c r="DF137" s="408"/>
      <c r="DG137" s="408"/>
      <c r="DH137" s="408"/>
      <c r="DI137" s="408"/>
      <c r="DJ137" s="408"/>
      <c r="DK137" s="408"/>
      <c r="DL137" s="408"/>
      <c r="DM137" s="408"/>
      <c r="DN137" s="408"/>
      <c r="DO137" s="408"/>
      <c r="DP137" s="408"/>
      <c r="DQ137" s="408"/>
      <c r="DR137" s="408"/>
      <c r="DS137" s="408"/>
      <c r="DT137" s="408"/>
      <c r="DU137" s="408"/>
      <c r="DV137" s="408"/>
      <c r="DW137" s="408"/>
      <c r="DX137" s="408"/>
      <c r="DY137" s="408"/>
      <c r="DZ137" s="408"/>
      <c r="EA137" s="408"/>
      <c r="EB137" s="408"/>
      <c r="EC137" s="408"/>
      <c r="ED137" s="408"/>
      <c r="EE137" s="408"/>
      <c r="EF137" s="408"/>
      <c r="EG137" s="408"/>
      <c r="EH137" s="408"/>
      <c r="EI137" s="408"/>
      <c r="EJ137" s="408"/>
      <c r="EK137" s="408"/>
      <c r="EL137" s="408"/>
      <c r="EM137" s="408"/>
      <c r="EN137" s="408"/>
      <c r="EO137" s="408"/>
      <c r="EP137" s="408"/>
      <c r="EQ137" s="408"/>
      <c r="ER137" s="408"/>
      <c r="ES137" s="408"/>
      <c r="ET137" s="408"/>
      <c r="EU137" s="408"/>
      <c r="EV137" s="408"/>
      <c r="EW137" s="408"/>
      <c r="EX137" s="408"/>
      <c r="EY137" s="408"/>
      <c r="EZ137" s="408"/>
      <c r="FA137" s="408"/>
      <c r="FB137" s="408"/>
      <c r="FC137" s="408"/>
      <c r="FD137" s="408"/>
      <c r="FE137" s="408"/>
      <c r="FF137" s="408"/>
      <c r="FG137" s="408"/>
      <c r="FH137" s="408"/>
      <c r="FI137" s="408"/>
      <c r="FJ137" s="408"/>
      <c r="FK137" s="408"/>
      <c r="FL137" s="408"/>
      <c r="FM137" s="408"/>
      <c r="FN137" s="408"/>
      <c r="FO137" s="408"/>
      <c r="FP137" s="408"/>
      <c r="FQ137" s="408"/>
      <c r="FR137" s="408"/>
      <c r="FS137" s="408"/>
      <c r="FT137" s="408"/>
      <c r="FU137" s="408"/>
      <c r="FV137" s="408"/>
      <c r="FW137" s="408"/>
      <c r="FX137" s="408"/>
      <c r="FY137" s="408"/>
      <c r="FZ137" s="408"/>
      <c r="GA137" s="408"/>
      <c r="GB137" s="408"/>
      <c r="GC137" s="408"/>
      <c r="GD137" s="408"/>
      <c r="GE137" s="408"/>
      <c r="GF137" s="408"/>
      <c r="GG137" s="408"/>
      <c r="GH137" s="408"/>
      <c r="GI137" s="408"/>
      <c r="GJ137" s="408"/>
      <c r="GK137" s="408"/>
      <c r="GL137" s="408"/>
      <c r="GM137" s="408"/>
      <c r="GN137" s="408"/>
      <c r="GO137" s="408"/>
      <c r="GP137" s="408"/>
      <c r="GQ137" s="408"/>
      <c r="GR137" s="408"/>
      <c r="GS137" s="408"/>
      <c r="GT137" s="408"/>
      <c r="GU137" s="408"/>
      <c r="GV137" s="408"/>
      <c r="GW137" s="408"/>
      <c r="GX137" s="408"/>
      <c r="GY137" s="408"/>
      <c r="GZ137" s="408"/>
      <c r="HA137" s="408"/>
      <c r="HB137" s="408"/>
      <c r="HC137" s="408"/>
      <c r="HD137" s="408"/>
      <c r="HE137" s="408"/>
      <c r="HF137" s="408"/>
      <c r="HG137" s="408"/>
      <c r="HH137" s="408"/>
      <c r="HI137" s="408"/>
      <c r="HJ137" s="408"/>
      <c r="HK137" s="408"/>
      <c r="HL137" s="408"/>
      <c r="HM137" s="408"/>
      <c r="HN137" s="408"/>
      <c r="HO137" s="408"/>
      <c r="HP137" s="408"/>
      <c r="HQ137" s="408"/>
      <c r="HR137" s="408"/>
      <c r="HS137" s="408"/>
    </row>
    <row r="138" spans="1:237" s="4" customFormat="1">
      <c r="A138" s="851" t="s">
        <v>53</v>
      </c>
      <c r="B138" s="429">
        <f>B45</f>
        <v>0</v>
      </c>
      <c r="C138" s="430" t="s">
        <v>5</v>
      </c>
      <c r="D138" s="429" t="str">
        <f>D45</f>
        <v>-</v>
      </c>
      <c r="E138" s="430" t="s">
        <v>5</v>
      </c>
      <c r="F138" s="429" t="str">
        <f>F45</f>
        <v>-</v>
      </c>
      <c r="G138" s="430" t="s">
        <v>5</v>
      </c>
      <c r="H138" s="429" t="str">
        <f>H45</f>
        <v>-</v>
      </c>
      <c r="I138" s="431"/>
    </row>
    <row r="139" spans="1:237" s="4" customFormat="1" ht="16.5" customHeight="1" thickBot="1">
      <c r="A139" s="852"/>
      <c r="B139" s="442" t="str">
        <f>B46</f>
        <v>Rs. Actuals</v>
      </c>
      <c r="C139" s="443">
        <f>B138</f>
        <v>0</v>
      </c>
      <c r="D139" s="442" t="str">
        <f>D46</f>
        <v>Rs. Actuals</v>
      </c>
      <c r="E139" s="443" t="str">
        <f>D138</f>
        <v>-</v>
      </c>
      <c r="F139" s="442" t="str">
        <f>F46</f>
        <v>Rs. Actuals</v>
      </c>
      <c r="G139" s="443" t="str">
        <f>F138</f>
        <v>-</v>
      </c>
      <c r="H139" s="442" t="str">
        <f>H46</f>
        <v>Rs. Actuals</v>
      </c>
      <c r="I139" s="444"/>
    </row>
    <row r="140" spans="1:237" s="4" customFormat="1">
      <c r="A140" s="445" t="s">
        <v>54</v>
      </c>
      <c r="B140" s="446">
        <f>B8</f>
        <v>0</v>
      </c>
      <c r="C140" s="447" t="str">
        <f t="shared" ref="C140:C145" si="46">IFERROR((B140-D140)/D140*100,"-")</f>
        <v>-</v>
      </c>
      <c r="D140" s="446">
        <f>D8</f>
        <v>0</v>
      </c>
      <c r="E140" s="447" t="str">
        <f t="shared" ref="E140:E145" si="47">IFERROR((D140-F140)/F140*100,"-")</f>
        <v>-</v>
      </c>
      <c r="F140" s="446">
        <f>F8</f>
        <v>0</v>
      </c>
      <c r="G140" s="447" t="str">
        <f t="shared" ref="G140:G145" si="48">IFERROR((F140-H140)/H140*100,"-")</f>
        <v>-</v>
      </c>
      <c r="H140" s="446">
        <f>H8</f>
        <v>0</v>
      </c>
      <c r="I140" s="448"/>
    </row>
    <row r="141" spans="1:237" s="4" customFormat="1">
      <c r="A141" s="432" t="s">
        <v>55</v>
      </c>
      <c r="B141" s="433">
        <f>B19</f>
        <v>0</v>
      </c>
      <c r="C141" s="434" t="str">
        <f t="shared" si="46"/>
        <v>-</v>
      </c>
      <c r="D141" s="433">
        <f>D19</f>
        <v>0</v>
      </c>
      <c r="E141" s="434" t="str">
        <f t="shared" si="47"/>
        <v>-</v>
      </c>
      <c r="F141" s="433">
        <f>F19</f>
        <v>0</v>
      </c>
      <c r="G141" s="434" t="str">
        <f t="shared" si="48"/>
        <v>-</v>
      </c>
      <c r="H141" s="433">
        <f>H19</f>
        <v>0</v>
      </c>
      <c r="I141" s="435"/>
    </row>
    <row r="142" spans="1:237" s="4" customFormat="1">
      <c r="A142" s="432" t="s">
        <v>43</v>
      </c>
      <c r="B142" s="433">
        <f>B38</f>
        <v>0</v>
      </c>
      <c r="C142" s="434" t="str">
        <f t="shared" si="46"/>
        <v>-</v>
      </c>
      <c r="D142" s="433">
        <f>D38</f>
        <v>0</v>
      </c>
      <c r="E142" s="434" t="str">
        <f t="shared" si="47"/>
        <v>-</v>
      </c>
      <c r="F142" s="433">
        <f>F38</f>
        <v>0</v>
      </c>
      <c r="G142" s="434" t="str">
        <f t="shared" si="48"/>
        <v>-</v>
      </c>
      <c r="H142" s="433">
        <f>H38</f>
        <v>0</v>
      </c>
      <c r="I142" s="435"/>
    </row>
    <row r="143" spans="1:237" s="4" customFormat="1">
      <c r="A143" s="432" t="s">
        <v>10</v>
      </c>
      <c r="B143" s="433">
        <f>B43</f>
        <v>0</v>
      </c>
      <c r="C143" s="434" t="str">
        <f t="shared" si="46"/>
        <v>-</v>
      </c>
      <c r="D143" s="433">
        <f>D43</f>
        <v>0</v>
      </c>
      <c r="E143" s="434" t="str">
        <f t="shared" si="47"/>
        <v>-</v>
      </c>
      <c r="F143" s="433">
        <f>F43</f>
        <v>0</v>
      </c>
      <c r="G143" s="434" t="str">
        <f t="shared" si="48"/>
        <v>-</v>
      </c>
      <c r="H143" s="433">
        <f>H43</f>
        <v>0</v>
      </c>
      <c r="I143" s="435"/>
    </row>
    <row r="144" spans="1:237" s="4" customFormat="1">
      <c r="A144" s="432" t="s">
        <v>56</v>
      </c>
      <c r="B144" s="433">
        <f>B55</f>
        <v>0</v>
      </c>
      <c r="C144" s="434" t="str">
        <f t="shared" si="46"/>
        <v>-</v>
      </c>
      <c r="D144" s="433">
        <f>D55</f>
        <v>0</v>
      </c>
      <c r="E144" s="434" t="str">
        <f t="shared" si="47"/>
        <v>-</v>
      </c>
      <c r="F144" s="433">
        <f>F55</f>
        <v>0</v>
      </c>
      <c r="G144" s="434" t="str">
        <f t="shared" si="48"/>
        <v>-</v>
      </c>
      <c r="H144" s="433">
        <f>H55</f>
        <v>0</v>
      </c>
      <c r="I144" s="435"/>
    </row>
    <row r="145" spans="1:9" s="4" customFormat="1" ht="30">
      <c r="A145" s="432" t="s">
        <v>57</v>
      </c>
      <c r="B145" s="433">
        <f>B59</f>
        <v>0</v>
      </c>
      <c r="C145" s="434" t="str">
        <f t="shared" si="46"/>
        <v>-</v>
      </c>
      <c r="D145" s="433">
        <f>D59</f>
        <v>0</v>
      </c>
      <c r="E145" s="434" t="str">
        <f t="shared" si="47"/>
        <v>-</v>
      </c>
      <c r="F145" s="433">
        <f>F59</f>
        <v>0</v>
      </c>
      <c r="G145" s="434" t="str">
        <f t="shared" si="48"/>
        <v>-</v>
      </c>
      <c r="H145" s="433">
        <f>H59</f>
        <v>0</v>
      </c>
      <c r="I145" s="435"/>
    </row>
    <row r="146" spans="1:9" s="4" customFormat="1">
      <c r="A146" s="432" t="s">
        <v>29</v>
      </c>
      <c r="B146" s="433" t="str">
        <f>B92</f>
        <v>-</v>
      </c>
      <c r="C146" s="436"/>
      <c r="D146" s="433" t="str">
        <f>D92</f>
        <v>-</v>
      </c>
      <c r="E146" s="436"/>
      <c r="F146" s="433" t="str">
        <f>F92</f>
        <v>-</v>
      </c>
      <c r="G146" s="436"/>
      <c r="H146" s="433">
        <f>H92</f>
        <v>0</v>
      </c>
      <c r="I146" s="437"/>
    </row>
    <row r="147" spans="1:9" s="4" customFormat="1">
      <c r="A147" s="432" t="s">
        <v>31</v>
      </c>
      <c r="B147" s="433" t="str">
        <f>+B96</f>
        <v>-</v>
      </c>
      <c r="C147" s="436"/>
      <c r="D147" s="433" t="str">
        <f>+D96</f>
        <v>-</v>
      </c>
      <c r="E147" s="436"/>
      <c r="F147" s="433" t="str">
        <f>+F96</f>
        <v>-</v>
      </c>
      <c r="G147" s="436"/>
      <c r="H147" s="433">
        <f>+H96</f>
        <v>0</v>
      </c>
      <c r="I147" s="437"/>
    </row>
    <row r="148" spans="1:9" s="4" customFormat="1">
      <c r="A148" s="432" t="s">
        <v>32</v>
      </c>
      <c r="B148" s="433" t="str">
        <f>+B97</f>
        <v>-</v>
      </c>
      <c r="C148" s="436"/>
      <c r="D148" s="433" t="str">
        <f>+D97</f>
        <v>-</v>
      </c>
      <c r="E148" s="436"/>
      <c r="F148" s="433" t="str">
        <f>+F97</f>
        <v>-</v>
      </c>
      <c r="G148" s="436"/>
      <c r="H148" s="433">
        <f>+H97</f>
        <v>0</v>
      </c>
      <c r="I148" s="437"/>
    </row>
    <row r="149" spans="1:9" s="4" customFormat="1">
      <c r="A149" s="432" t="s">
        <v>33</v>
      </c>
      <c r="B149" s="433" t="str">
        <f>B98</f>
        <v>-</v>
      </c>
      <c r="C149" s="436"/>
      <c r="D149" s="433" t="str">
        <f>D98</f>
        <v>-</v>
      </c>
      <c r="E149" s="436"/>
      <c r="F149" s="433" t="str">
        <f>F98</f>
        <v>-</v>
      </c>
      <c r="G149" s="436"/>
      <c r="H149" s="433">
        <f>H98</f>
        <v>0</v>
      </c>
      <c r="I149" s="437"/>
    </row>
    <row r="150" spans="1:9" s="4" customFormat="1">
      <c r="A150" s="432" t="s">
        <v>34</v>
      </c>
      <c r="B150" s="433" t="str">
        <f>B99</f>
        <v>-</v>
      </c>
      <c r="C150" s="436"/>
      <c r="D150" s="433" t="str">
        <f>D99</f>
        <v>-</v>
      </c>
      <c r="E150" s="436"/>
      <c r="F150" s="433" t="str">
        <f>F99</f>
        <v>-</v>
      </c>
      <c r="G150" s="436"/>
      <c r="H150" s="433">
        <f>H99</f>
        <v>0</v>
      </c>
      <c r="I150" s="437"/>
    </row>
    <row r="151" spans="1:9" s="4" customFormat="1">
      <c r="A151" s="432" t="s">
        <v>161</v>
      </c>
      <c r="B151" s="433" t="str">
        <f>B100</f>
        <v>-</v>
      </c>
      <c r="C151" s="436"/>
      <c r="D151" s="433" t="str">
        <f>D100</f>
        <v>-</v>
      </c>
      <c r="E151" s="436"/>
      <c r="F151" s="433" t="str">
        <f>F100</f>
        <v>-</v>
      </c>
      <c r="G151" s="436"/>
      <c r="H151" s="433">
        <f>H100</f>
        <v>0</v>
      </c>
      <c r="I151" s="437"/>
    </row>
    <row r="152" spans="1:9" s="4" customFormat="1">
      <c r="A152" s="432" t="s">
        <v>39</v>
      </c>
      <c r="B152" s="433" t="str">
        <f>B106</f>
        <v>-</v>
      </c>
      <c r="C152" s="436"/>
      <c r="D152" s="433" t="str">
        <f>D106</f>
        <v>-</v>
      </c>
      <c r="E152" s="436"/>
      <c r="F152" s="433" t="str">
        <f>F106</f>
        <v>-</v>
      </c>
      <c r="G152" s="436"/>
      <c r="H152" s="433">
        <f>H106</f>
        <v>0</v>
      </c>
      <c r="I152" s="437"/>
    </row>
    <row r="153" spans="1:9" ht="15.75" thickBot="1">
      <c r="A153" s="438" t="s">
        <v>160</v>
      </c>
      <c r="B153" s="439" t="str">
        <f>+B103</f>
        <v>-</v>
      </c>
      <c r="C153" s="440"/>
      <c r="D153" s="439"/>
      <c r="E153" s="440"/>
      <c r="F153" s="439"/>
      <c r="G153" s="440"/>
      <c r="H153" s="439"/>
      <c r="I153" s="441"/>
    </row>
  </sheetData>
  <mergeCells count="12">
    <mergeCell ref="J33:L33"/>
    <mergeCell ref="J32:L32"/>
    <mergeCell ref="J67:L67"/>
    <mergeCell ref="J85:L85"/>
    <mergeCell ref="J83:L83"/>
    <mergeCell ref="J79:L79"/>
    <mergeCell ref="A138:A139"/>
    <mergeCell ref="A2:I3"/>
    <mergeCell ref="A5:A6"/>
    <mergeCell ref="A45:A46"/>
    <mergeCell ref="A91:I91"/>
    <mergeCell ref="B4:F4"/>
  </mergeCells>
  <dataValidations count="1">
    <dataValidation type="list" allowBlank="1" showInputMessage="1" showErrorMessage="1" sqref="I4" xr:uid="{65094353-C7D1-4FF4-91B3-800F5F64EC03}">
      <formula1>"Actuals, Thousands, Lakhs, Millions, Crores"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E7E5-363E-4DED-A4EB-CD5D2696129E}">
  <sheetPr codeName="Sheet26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480" customWidth="1"/>
    <col min="3" max="5" width="3.5" style="480" customWidth="1"/>
    <col min="6" max="6" width="40" style="172" customWidth="1"/>
    <col min="7" max="11" width="13.125" style="480" customWidth="1"/>
    <col min="12" max="12" width="1.625" style="480" customWidth="1"/>
    <col min="13" max="13" width="10.875" style="480" bestFit="1" customWidth="1"/>
    <col min="14" max="16384" width="9" style="480"/>
  </cols>
  <sheetData>
    <row r="1" spans="2:17" ht="15" thickBot="1"/>
    <row r="2" spans="2:17" ht="25.5" customHeight="1" thickBot="1">
      <c r="B2" s="675" t="s">
        <v>234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7" ht="15" customHeight="1">
      <c r="B3" s="173"/>
      <c r="C3" s="837" t="s">
        <v>235</v>
      </c>
      <c r="D3" s="838"/>
      <c r="E3" s="838"/>
      <c r="F3" s="337"/>
      <c r="G3" s="174"/>
      <c r="L3" s="481"/>
    </row>
    <row r="4" spans="2:17" ht="15" customHeight="1" thickBot="1">
      <c r="B4" s="173"/>
      <c r="C4" s="849" t="s">
        <v>436</v>
      </c>
      <c r="D4" s="850"/>
      <c r="E4" s="850"/>
      <c r="F4" s="338"/>
      <c r="G4" s="174"/>
      <c r="J4" s="339" t="s">
        <v>236</v>
      </c>
      <c r="K4" s="340" t="s">
        <v>237</v>
      </c>
      <c r="L4" s="481"/>
    </row>
    <row r="5" spans="2:17" ht="20.25" thickBot="1">
      <c r="B5" s="479"/>
      <c r="C5" s="839" t="s">
        <v>238</v>
      </c>
      <c r="D5" s="840"/>
      <c r="E5" s="840"/>
      <c r="F5" s="840"/>
      <c r="G5" s="841"/>
      <c r="H5" s="841"/>
      <c r="I5" s="841"/>
      <c r="J5" s="840"/>
      <c r="K5" s="842"/>
      <c r="L5" s="481"/>
    </row>
    <row r="6" spans="2:17" s="182" customFormat="1" ht="18.75" customHeight="1" thickBot="1">
      <c r="B6" s="177"/>
      <c r="C6" s="681" t="s">
        <v>163</v>
      </c>
      <c r="D6" s="682"/>
      <c r="E6" s="682"/>
      <c r="F6" s="682"/>
      <c r="G6" s="178" t="str">
        <f>IFERROR(EDATE(H6,-12),"-")</f>
        <v>-</v>
      </c>
      <c r="H6" s="179" t="str">
        <f>IFERROR(EDATE(I6,-12),"-")</f>
        <v>-</v>
      </c>
      <c r="I6" s="179" t="str">
        <f>IFERROR(EDATE(J6,-12),"-")</f>
        <v>-</v>
      </c>
      <c r="J6" s="179">
        <f>'Financial Statement1'!J6</f>
        <v>0</v>
      </c>
      <c r="K6" s="180">
        <f>IFERROR(EDATE(J6,12),"-")</f>
        <v>366</v>
      </c>
      <c r="L6" s="181"/>
    </row>
    <row r="7" spans="2:17" s="501" customFormat="1" ht="15.75" customHeight="1">
      <c r="B7" s="173"/>
      <c r="C7" s="683" t="s">
        <v>239</v>
      </c>
      <c r="D7" s="684"/>
      <c r="E7" s="684"/>
      <c r="F7" s="685"/>
      <c r="G7" s="183"/>
      <c r="H7" s="183"/>
      <c r="I7" s="183"/>
      <c r="J7" s="183"/>
      <c r="K7" s="184"/>
      <c r="L7" s="502"/>
      <c r="M7" s="182"/>
      <c r="N7" s="182"/>
      <c r="O7" s="182"/>
      <c r="P7" s="182"/>
      <c r="Q7" s="182"/>
    </row>
    <row r="8" spans="2:17" s="192" customFormat="1" ht="12.75">
      <c r="B8" s="187"/>
      <c r="C8" s="700" t="s">
        <v>240</v>
      </c>
      <c r="D8" s="701"/>
      <c r="E8" s="701"/>
      <c r="F8" s="702"/>
      <c r="G8" s="188"/>
      <c r="H8" s="189"/>
      <c r="I8" s="189"/>
      <c r="J8" s="189"/>
      <c r="K8" s="190"/>
      <c r="L8" s="191"/>
    </row>
    <row r="9" spans="2:17" s="192" customFormat="1" ht="12.75">
      <c r="B9" s="187"/>
      <c r="C9" s="843" t="s">
        <v>241</v>
      </c>
      <c r="D9" s="844"/>
      <c r="E9" s="844"/>
      <c r="F9" s="845"/>
      <c r="G9" s="193"/>
      <c r="H9" s="194"/>
      <c r="I9" s="194"/>
      <c r="J9" s="194"/>
      <c r="K9" s="195"/>
      <c r="L9" s="191"/>
    </row>
    <row r="10" spans="2:17" s="192" customFormat="1" ht="13.5" thickBot="1">
      <c r="B10" s="187"/>
      <c r="C10" s="846" t="s">
        <v>242</v>
      </c>
      <c r="D10" s="847"/>
      <c r="E10" s="847"/>
      <c r="F10" s="848"/>
      <c r="G10" s="196"/>
      <c r="H10" s="196"/>
      <c r="I10" s="196"/>
      <c r="J10" s="196"/>
      <c r="K10" s="197"/>
      <c r="L10" s="191"/>
    </row>
    <row r="11" spans="2:17" ht="16.5" customHeight="1">
      <c r="B11" s="479"/>
      <c r="C11" s="705" t="s">
        <v>243</v>
      </c>
      <c r="D11" s="706"/>
      <c r="E11" s="706"/>
      <c r="F11" s="706"/>
      <c r="G11" s="487"/>
      <c r="H11" s="487"/>
      <c r="I11" s="487"/>
      <c r="J11" s="487"/>
      <c r="K11" s="488"/>
      <c r="L11" s="481"/>
    </row>
    <row r="12" spans="2:17" ht="16.5" customHeight="1">
      <c r="B12" s="479"/>
      <c r="C12" s="200"/>
      <c r="D12" s="686" t="s">
        <v>244</v>
      </c>
      <c r="E12" s="688"/>
      <c r="F12" s="687"/>
      <c r="G12" s="201">
        <f>SUM(G13,G17,G21)</f>
        <v>0</v>
      </c>
      <c r="H12" s="201">
        <f>SUM(H13,H17,H21)</f>
        <v>0</v>
      </c>
      <c r="I12" s="201">
        <f>SUM(I13,I17,I21)</f>
        <v>0</v>
      </c>
      <c r="J12" s="201">
        <f>SUM(J13,J17,J21)</f>
        <v>0</v>
      </c>
      <c r="K12" s="202">
        <f>SUM(K13,K17,K21)</f>
        <v>0</v>
      </c>
      <c r="L12" s="481"/>
    </row>
    <row r="13" spans="2:17" s="501" customFormat="1" ht="15" customHeight="1" outlineLevel="1">
      <c r="B13" s="500"/>
      <c r="C13" s="707"/>
      <c r="D13" s="204"/>
      <c r="E13" s="709" t="s">
        <v>245</v>
      </c>
      <c r="F13" s="710"/>
      <c r="G13" s="205">
        <f>SUM(G14:G16)</f>
        <v>0</v>
      </c>
      <c r="H13" s="205">
        <f>SUM(H14:H16)</f>
        <v>0</v>
      </c>
      <c r="I13" s="205">
        <f>SUM(I14:I16)</f>
        <v>0</v>
      </c>
      <c r="J13" s="205">
        <f>SUM(J14:J16)</f>
        <v>0</v>
      </c>
      <c r="K13" s="206">
        <f>SUM(K14:K16)</f>
        <v>0</v>
      </c>
      <c r="L13" s="502"/>
    </row>
    <row r="14" spans="2:17" s="499" customFormat="1" ht="13.5" customHeight="1" outlineLevel="2">
      <c r="B14" s="207"/>
      <c r="C14" s="707"/>
      <c r="D14" s="711"/>
      <c r="E14" s="505"/>
      <c r="F14" s="498" t="s">
        <v>246</v>
      </c>
      <c r="G14" s="210"/>
      <c r="H14" s="210"/>
      <c r="I14" s="210"/>
      <c r="J14" s="210"/>
      <c r="K14" s="211"/>
      <c r="L14" s="212"/>
    </row>
    <row r="15" spans="2:17" s="499" customFormat="1" ht="13.5" customHeight="1" outlineLevel="2">
      <c r="B15" s="207"/>
      <c r="C15" s="707"/>
      <c r="D15" s="711"/>
      <c r="F15" s="496" t="s">
        <v>247</v>
      </c>
      <c r="G15" s="215"/>
      <c r="H15" s="215"/>
      <c r="I15" s="215"/>
      <c r="J15" s="215"/>
      <c r="K15" s="216"/>
      <c r="L15" s="212"/>
    </row>
    <row r="16" spans="2:17" s="499" customFormat="1" ht="13.5" customHeight="1" outlineLevel="2">
      <c r="B16" s="207"/>
      <c r="C16" s="707"/>
      <c r="D16" s="711"/>
      <c r="F16" s="496" t="s">
        <v>248</v>
      </c>
      <c r="G16" s="215"/>
      <c r="H16" s="215"/>
      <c r="I16" s="215"/>
      <c r="J16" s="215"/>
      <c r="K16" s="216"/>
      <c r="L16" s="212"/>
    </row>
    <row r="17" spans="2:12" s="501" customFormat="1" ht="15" customHeight="1" outlineLevel="1">
      <c r="B17" s="500"/>
      <c r="C17" s="707"/>
      <c r="E17" s="686" t="s">
        <v>249</v>
      </c>
      <c r="F17" s="687"/>
      <c r="G17" s="217">
        <f>SUM(G18:G20)</f>
        <v>0</v>
      </c>
      <c r="H17" s="217">
        <f>SUM(H18:H20)</f>
        <v>0</v>
      </c>
      <c r="I17" s="217">
        <f>SUM(I18:I20)</f>
        <v>0</v>
      </c>
      <c r="J17" s="217">
        <f>SUM(J18:J20)</f>
        <v>0</v>
      </c>
      <c r="K17" s="218">
        <f>SUM(K18:K20)</f>
        <v>0</v>
      </c>
      <c r="L17" s="502"/>
    </row>
    <row r="18" spans="2:12" s="499" customFormat="1" ht="13.5" customHeight="1" outlineLevel="2">
      <c r="B18" s="207"/>
      <c r="C18" s="707"/>
      <c r="D18" s="711"/>
      <c r="E18" s="505"/>
      <c r="F18" s="498" t="s">
        <v>246</v>
      </c>
      <c r="G18" s="210"/>
      <c r="H18" s="210"/>
      <c r="I18" s="210"/>
      <c r="J18" s="210"/>
      <c r="K18" s="211"/>
      <c r="L18" s="212"/>
    </row>
    <row r="19" spans="2:12" s="499" customFormat="1" ht="13.5" customHeight="1" outlineLevel="2">
      <c r="B19" s="207"/>
      <c r="C19" s="707"/>
      <c r="D19" s="711"/>
      <c r="F19" s="496" t="s">
        <v>247</v>
      </c>
      <c r="G19" s="215"/>
      <c r="H19" s="215"/>
      <c r="I19" s="215"/>
      <c r="J19" s="215"/>
      <c r="K19" s="216"/>
      <c r="L19" s="212"/>
    </row>
    <row r="20" spans="2:12" s="499" customFormat="1" ht="13.5" customHeight="1" outlineLevel="2">
      <c r="B20" s="207"/>
      <c r="C20" s="707"/>
      <c r="D20" s="711"/>
      <c r="F20" s="496" t="s">
        <v>248</v>
      </c>
      <c r="G20" s="215"/>
      <c r="H20" s="215"/>
      <c r="I20" s="215"/>
      <c r="J20" s="215"/>
      <c r="K20" s="216"/>
      <c r="L20" s="212"/>
    </row>
    <row r="21" spans="2:12" s="499" customFormat="1" ht="13.5" customHeight="1" outlineLevel="1">
      <c r="B21" s="207"/>
      <c r="C21" s="707"/>
      <c r="E21" s="686" t="s">
        <v>250</v>
      </c>
      <c r="F21" s="687"/>
      <c r="G21" s="215"/>
      <c r="H21" s="215"/>
      <c r="I21" s="215"/>
      <c r="J21" s="215"/>
      <c r="K21" s="216"/>
      <c r="L21" s="212"/>
    </row>
    <row r="22" spans="2:12" s="501" customFormat="1" ht="15" customHeight="1">
      <c r="B22" s="500"/>
      <c r="C22" s="707"/>
      <c r="D22" s="686" t="s">
        <v>251</v>
      </c>
      <c r="E22" s="688"/>
      <c r="F22" s="687"/>
      <c r="G22" s="219"/>
      <c r="H22" s="219"/>
      <c r="I22" s="219"/>
      <c r="J22" s="219"/>
      <c r="K22" s="220"/>
      <c r="L22" s="502"/>
    </row>
    <row r="23" spans="2:12" s="501" customFormat="1" ht="15" customHeight="1" thickBot="1">
      <c r="B23" s="500"/>
      <c r="C23" s="708"/>
      <c r="D23" s="689" t="s">
        <v>252</v>
      </c>
      <c r="E23" s="690"/>
      <c r="F23" s="691"/>
      <c r="G23" s="221"/>
      <c r="H23" s="221"/>
      <c r="I23" s="221"/>
      <c r="J23" s="221"/>
      <c r="K23" s="222"/>
      <c r="L23" s="502"/>
    </row>
    <row r="24" spans="2:12" ht="16.5" customHeight="1" thickBot="1">
      <c r="B24" s="479"/>
      <c r="C24" s="692" t="s">
        <v>253</v>
      </c>
      <c r="D24" s="693"/>
      <c r="E24" s="693"/>
      <c r="F24" s="693"/>
      <c r="G24" s="223">
        <f>SUM(G12+G22)-G23</f>
        <v>0</v>
      </c>
      <c r="H24" s="223">
        <f>SUM(H12+H22)-H23</f>
        <v>0</v>
      </c>
      <c r="I24" s="223">
        <f>SUM(I12+I22)-I23</f>
        <v>0</v>
      </c>
      <c r="J24" s="223">
        <f t="shared" ref="J24:K24" si="0">SUM(J12+J22)-J23</f>
        <v>0</v>
      </c>
      <c r="K24" s="224">
        <f t="shared" si="0"/>
        <v>0</v>
      </c>
      <c r="L24" s="481"/>
    </row>
    <row r="25" spans="2:12" ht="7.5" customHeight="1">
      <c r="B25" s="479"/>
      <c r="C25" s="694"/>
      <c r="D25" s="695"/>
      <c r="E25" s="695"/>
      <c r="F25" s="695"/>
      <c r="G25" s="695"/>
      <c r="H25" s="695"/>
      <c r="I25" s="695"/>
      <c r="J25" s="695"/>
      <c r="K25" s="696"/>
      <c r="L25" s="481"/>
    </row>
    <row r="26" spans="2:12" ht="16.5" customHeight="1">
      <c r="B26" s="479"/>
      <c r="C26" s="703" t="s">
        <v>254</v>
      </c>
      <c r="D26" s="704"/>
      <c r="E26" s="704"/>
      <c r="F26" s="704"/>
      <c r="G26" s="499"/>
      <c r="H26" s="499"/>
      <c r="I26" s="499"/>
      <c r="J26" s="499"/>
      <c r="K26" s="212"/>
      <c r="L26" s="212"/>
    </row>
    <row r="27" spans="2:12" ht="16.5" customHeight="1">
      <c r="B27" s="479"/>
      <c r="C27" s="509"/>
      <c r="D27" s="686" t="s">
        <v>255</v>
      </c>
      <c r="E27" s="688"/>
      <c r="F27" s="687"/>
      <c r="G27" s="217">
        <f>G28+G32+G35</f>
        <v>0</v>
      </c>
      <c r="H27" s="217">
        <f>H28+H32+H35</f>
        <v>0</v>
      </c>
      <c r="I27" s="217">
        <f>I28+I32+I35</f>
        <v>0</v>
      </c>
      <c r="J27" s="217">
        <f>J28+J32+J35</f>
        <v>0</v>
      </c>
      <c r="K27" s="218">
        <f>K28+K32+K35</f>
        <v>0</v>
      </c>
      <c r="L27" s="212"/>
    </row>
    <row r="28" spans="2:12" s="501" customFormat="1" ht="15" customHeight="1" outlineLevel="1">
      <c r="B28" s="500"/>
      <c r="C28" s="707"/>
      <c r="D28" s="204"/>
      <c r="E28" s="716" t="s">
        <v>256</v>
      </c>
      <c r="F28" s="717"/>
      <c r="G28" s="205">
        <f>G30+G29-G31</f>
        <v>0</v>
      </c>
      <c r="H28" s="205">
        <f>H30+H29-H31</f>
        <v>0</v>
      </c>
      <c r="I28" s="205">
        <f>I30+I29-I31</f>
        <v>0</v>
      </c>
      <c r="J28" s="205">
        <f>J30+J29-J31</f>
        <v>0</v>
      </c>
      <c r="K28" s="206">
        <f>K30+K29-K31</f>
        <v>0</v>
      </c>
      <c r="L28" s="502"/>
    </row>
    <row r="29" spans="2:12" s="499" customFormat="1" ht="13.5" customHeight="1" outlineLevel="2">
      <c r="B29" s="207"/>
      <c r="C29" s="707"/>
      <c r="D29" s="711"/>
      <c r="E29" s="505"/>
      <c r="F29" s="498" t="s">
        <v>138</v>
      </c>
      <c r="G29" s="210"/>
      <c r="H29" s="210"/>
      <c r="I29" s="210"/>
      <c r="J29" s="210"/>
      <c r="K29" s="211"/>
      <c r="L29" s="212"/>
    </row>
    <row r="30" spans="2:12" s="499" customFormat="1" ht="16.5" customHeight="1" outlineLevel="2">
      <c r="B30" s="207"/>
      <c r="C30" s="707"/>
      <c r="D30" s="711"/>
      <c r="F30" s="496" t="s">
        <v>139</v>
      </c>
      <c r="G30" s="215"/>
      <c r="H30" s="215"/>
      <c r="I30" s="215"/>
      <c r="J30" s="215"/>
      <c r="K30" s="216"/>
      <c r="L30" s="212"/>
    </row>
    <row r="31" spans="2:12" s="499" customFormat="1" ht="16.5" customHeight="1" outlineLevel="2">
      <c r="B31" s="207"/>
      <c r="C31" s="707"/>
      <c r="D31" s="711"/>
      <c r="F31" s="496" t="s">
        <v>140</v>
      </c>
      <c r="G31" s="215"/>
      <c r="H31" s="215"/>
      <c r="I31" s="215"/>
      <c r="J31" s="215"/>
      <c r="K31" s="216"/>
      <c r="L31" s="212"/>
    </row>
    <row r="32" spans="2:12" s="501" customFormat="1" ht="16.5" customHeight="1" outlineLevel="1">
      <c r="B32" s="500"/>
      <c r="C32" s="707"/>
      <c r="E32" s="718" t="s">
        <v>257</v>
      </c>
      <c r="F32" s="719"/>
      <c r="G32" s="217">
        <f>G33-G34</f>
        <v>0</v>
      </c>
      <c r="H32" s="217">
        <f>H33-H34</f>
        <v>0</v>
      </c>
      <c r="I32" s="217">
        <f>I33-I34</f>
        <v>0</v>
      </c>
      <c r="J32" s="217">
        <f>J33-J34</f>
        <v>0</v>
      </c>
      <c r="K32" s="218">
        <f>K33-K34</f>
        <v>0</v>
      </c>
      <c r="L32" s="502"/>
    </row>
    <row r="33" spans="2:12" s="499" customFormat="1" ht="13.5" customHeight="1" outlineLevel="2">
      <c r="B33" s="207"/>
      <c r="C33" s="707"/>
      <c r="D33" s="711"/>
      <c r="E33" s="505"/>
      <c r="F33" s="498" t="s">
        <v>138</v>
      </c>
      <c r="G33" s="210"/>
      <c r="H33" s="210"/>
      <c r="I33" s="210"/>
      <c r="J33" s="210"/>
      <c r="K33" s="211"/>
      <c r="L33" s="212"/>
    </row>
    <row r="34" spans="2:12" s="499" customFormat="1" ht="13.5" customHeight="1" outlineLevel="2">
      <c r="B34" s="207"/>
      <c r="C34" s="707"/>
      <c r="D34" s="711"/>
      <c r="F34" s="496" t="s">
        <v>140</v>
      </c>
      <c r="G34" s="215"/>
      <c r="H34" s="215"/>
      <c r="I34" s="215"/>
      <c r="J34" s="215"/>
      <c r="K34" s="216"/>
      <c r="L34" s="212"/>
    </row>
    <row r="35" spans="2:12" s="501" customFormat="1" ht="15" customHeight="1" outlineLevel="1">
      <c r="B35" s="500"/>
      <c r="C35" s="707"/>
      <c r="E35" s="718" t="s">
        <v>258</v>
      </c>
      <c r="F35" s="719"/>
      <c r="G35" s="217">
        <f>G37+G36-G38</f>
        <v>0</v>
      </c>
      <c r="H35" s="217">
        <f>H37+H36-H38</f>
        <v>0</v>
      </c>
      <c r="I35" s="217">
        <f>I37+I36-I38</f>
        <v>0</v>
      </c>
      <c r="J35" s="217"/>
      <c r="K35" s="218">
        <f>K37+K36-K38</f>
        <v>0</v>
      </c>
      <c r="L35" s="502"/>
    </row>
    <row r="36" spans="2:12" s="499" customFormat="1" ht="13.5" customHeight="1" outlineLevel="1">
      <c r="B36" s="207"/>
      <c r="C36" s="707"/>
      <c r="D36" s="711"/>
      <c r="E36" s="505"/>
      <c r="F36" s="498" t="s">
        <v>138</v>
      </c>
      <c r="G36" s="210"/>
      <c r="H36" s="210"/>
      <c r="I36" s="210"/>
      <c r="J36" s="210"/>
      <c r="K36" s="211"/>
      <c r="L36" s="212"/>
    </row>
    <row r="37" spans="2:12" s="499" customFormat="1" ht="13.5" customHeight="1" outlineLevel="1">
      <c r="B37" s="207"/>
      <c r="C37" s="707"/>
      <c r="D37" s="711"/>
      <c r="F37" s="496" t="s">
        <v>139</v>
      </c>
      <c r="G37" s="215"/>
      <c r="H37" s="215"/>
      <c r="I37" s="215"/>
      <c r="J37" s="215"/>
      <c r="K37" s="216"/>
      <c r="L37" s="212"/>
    </row>
    <row r="38" spans="2:12" s="499" customFormat="1" ht="13.5" customHeight="1" outlineLevel="1">
      <c r="B38" s="207"/>
      <c r="C38" s="707"/>
      <c r="D38" s="711"/>
      <c r="F38" s="496" t="s">
        <v>140</v>
      </c>
      <c r="G38" s="215"/>
      <c r="H38" s="215"/>
      <c r="I38" s="215"/>
      <c r="J38" s="215"/>
      <c r="K38" s="216"/>
      <c r="L38" s="212"/>
    </row>
    <row r="39" spans="2:12" s="499" customFormat="1" ht="13.5" customHeight="1">
      <c r="B39" s="207"/>
      <c r="C39" s="707"/>
      <c r="D39" s="686" t="s">
        <v>259</v>
      </c>
      <c r="E39" s="688"/>
      <c r="F39" s="687"/>
      <c r="G39" s="215">
        <f>SUM(G40:G43)</f>
        <v>0</v>
      </c>
      <c r="H39" s="215">
        <f>SUM(H40:H43)</f>
        <v>0</v>
      </c>
      <c r="I39" s="215">
        <f>SUM(I40:I43)</f>
        <v>0</v>
      </c>
      <c r="J39" s="215">
        <f>SUM(J40:J43)</f>
        <v>0</v>
      </c>
      <c r="K39" s="216">
        <f>SUM(K40:K43)</f>
        <v>0</v>
      </c>
      <c r="L39" s="212"/>
    </row>
    <row r="40" spans="2:12" s="499" customFormat="1" ht="15" customHeight="1" outlineLevel="1">
      <c r="B40" s="207"/>
      <c r="C40" s="707"/>
      <c r="D40" s="505"/>
      <c r="E40" s="720" t="s">
        <v>260</v>
      </c>
      <c r="F40" s="721"/>
      <c r="G40" s="210"/>
      <c r="H40" s="210"/>
      <c r="I40" s="210"/>
      <c r="J40" s="210"/>
      <c r="K40" s="211"/>
      <c r="L40" s="212"/>
    </row>
    <row r="41" spans="2:12" s="499" customFormat="1" ht="15" customHeight="1" outlineLevel="1">
      <c r="B41" s="207"/>
      <c r="C41" s="707"/>
      <c r="E41" s="712" t="s">
        <v>261</v>
      </c>
      <c r="F41" s="713"/>
      <c r="G41" s="215"/>
      <c r="H41" s="215"/>
      <c r="I41" s="215"/>
      <c r="J41" s="215"/>
      <c r="K41" s="216"/>
      <c r="L41" s="212"/>
    </row>
    <row r="42" spans="2:12" s="499" customFormat="1" ht="15" customHeight="1" outlineLevel="1">
      <c r="B42" s="207"/>
      <c r="C42" s="707"/>
      <c r="E42" s="712" t="s">
        <v>262</v>
      </c>
      <c r="F42" s="713"/>
      <c r="G42" s="215"/>
      <c r="H42" s="215"/>
      <c r="I42" s="215"/>
      <c r="J42" s="215"/>
      <c r="K42" s="216"/>
      <c r="L42" s="212"/>
    </row>
    <row r="43" spans="2:12" s="499" customFormat="1" ht="15" customHeight="1" outlineLevel="1" thickBot="1">
      <c r="B43" s="207"/>
      <c r="C43" s="708"/>
      <c r="D43" s="506"/>
      <c r="E43" s="714" t="s">
        <v>263</v>
      </c>
      <c r="F43" s="715"/>
      <c r="G43" s="215"/>
      <c r="H43" s="215"/>
      <c r="I43" s="215"/>
      <c r="J43" s="215"/>
      <c r="K43" s="216"/>
      <c r="L43" s="212"/>
    </row>
    <row r="44" spans="2:12" ht="16.5" customHeight="1" thickBot="1">
      <c r="B44" s="479"/>
      <c r="C44" s="692" t="s">
        <v>264</v>
      </c>
      <c r="D44" s="693"/>
      <c r="E44" s="693"/>
      <c r="F44" s="693" t="s">
        <v>265</v>
      </c>
      <c r="G44" s="223">
        <f>G24-SUM(G27,G39)</f>
        <v>0</v>
      </c>
      <c r="H44" s="223">
        <f>H24-SUM(H27,H39)</f>
        <v>0</v>
      </c>
      <c r="I44" s="223">
        <f>I24-SUM(I27,I39)</f>
        <v>0</v>
      </c>
      <c r="J44" s="223">
        <f>J24-SUM(J27,J39)</f>
        <v>0</v>
      </c>
      <c r="K44" s="224">
        <f>K24-SUM(K27,K39)</f>
        <v>0</v>
      </c>
      <c r="L44" s="481"/>
    </row>
    <row r="45" spans="2:12" ht="7.5" customHeight="1">
      <c r="B45" s="479"/>
      <c r="C45" s="694"/>
      <c r="D45" s="695"/>
      <c r="E45" s="695"/>
      <c r="F45" s="695"/>
      <c r="G45" s="695"/>
      <c r="H45" s="695"/>
      <c r="I45" s="695"/>
      <c r="J45" s="695"/>
      <c r="K45" s="696"/>
      <c r="L45" s="481"/>
    </row>
    <row r="46" spans="2:12" s="501" customFormat="1" ht="15" customHeight="1">
      <c r="B46" s="500"/>
      <c r="C46" s="500"/>
      <c r="D46" s="686" t="s">
        <v>266</v>
      </c>
      <c r="E46" s="688"/>
      <c r="F46" s="687"/>
      <c r="G46" s="201">
        <f>SUM(G47,G48,G49)</f>
        <v>0</v>
      </c>
      <c r="H46" s="201">
        <f>SUM(H47,H48,H49)</f>
        <v>0</v>
      </c>
      <c r="I46" s="201">
        <f>SUM(I47,I48,I49)</f>
        <v>0</v>
      </c>
      <c r="J46" s="201">
        <f>SUM(J47,J48,J49)</f>
        <v>0</v>
      </c>
      <c r="K46" s="202">
        <f>SUM(K47,K48,K49)</f>
        <v>0</v>
      </c>
      <c r="L46" s="502"/>
    </row>
    <row r="47" spans="2:12" s="499" customFormat="1" ht="15" customHeight="1" outlineLevel="1">
      <c r="B47" s="207"/>
      <c r="C47" s="722"/>
      <c r="D47" s="505"/>
      <c r="E47" s="724" t="s">
        <v>267</v>
      </c>
      <c r="F47" s="725"/>
      <c r="G47" s="226"/>
      <c r="H47" s="210"/>
      <c r="I47" s="210"/>
      <c r="J47" s="210"/>
      <c r="K47" s="211"/>
      <c r="L47" s="212"/>
    </row>
    <row r="48" spans="2:12" s="499" customFormat="1" ht="15" customHeight="1" outlineLevel="1">
      <c r="B48" s="207"/>
      <c r="C48" s="722"/>
      <c r="D48" s="495"/>
      <c r="E48" s="712" t="s">
        <v>268</v>
      </c>
      <c r="F48" s="713"/>
      <c r="G48" s="215"/>
      <c r="H48" s="215"/>
      <c r="I48" s="215"/>
      <c r="J48" s="215"/>
      <c r="K48" s="216"/>
      <c r="L48" s="212"/>
    </row>
    <row r="49" spans="1:12" s="499" customFormat="1" ht="15" customHeight="1" outlineLevel="1">
      <c r="B49" s="207"/>
      <c r="C49" s="722"/>
      <c r="D49" s="495"/>
      <c r="E49" s="726" t="s">
        <v>124</v>
      </c>
      <c r="F49" s="727"/>
      <c r="G49" s="229"/>
      <c r="H49" s="229"/>
      <c r="I49" s="215"/>
      <c r="J49" s="215"/>
      <c r="K49" s="216"/>
      <c r="L49" s="212"/>
    </row>
    <row r="50" spans="1:12" s="501" customFormat="1" ht="15" customHeight="1">
      <c r="B50" s="500"/>
      <c r="C50" s="722"/>
      <c r="D50" s="686" t="s">
        <v>269</v>
      </c>
      <c r="E50" s="688"/>
      <c r="F50" s="687"/>
      <c r="G50" s="217">
        <f>SUM(G51:G52)</f>
        <v>0</v>
      </c>
      <c r="H50" s="217">
        <f>SUM(H51:H52)</f>
        <v>0</v>
      </c>
      <c r="I50" s="217">
        <f>SUM(I51:I52)</f>
        <v>0</v>
      </c>
      <c r="J50" s="217">
        <f>SUM(J51:J52)</f>
        <v>0</v>
      </c>
      <c r="K50" s="218">
        <f>SUM(K51:K52)</f>
        <v>0</v>
      </c>
      <c r="L50" s="502"/>
    </row>
    <row r="51" spans="1:12" s="499" customFormat="1" ht="13.5" customHeight="1" outlineLevel="1">
      <c r="B51" s="207"/>
      <c r="C51" s="722"/>
      <c r="D51" s="505"/>
      <c r="E51" s="720" t="s">
        <v>270</v>
      </c>
      <c r="F51" s="721"/>
      <c r="G51" s="210"/>
      <c r="H51" s="210"/>
      <c r="I51" s="210"/>
      <c r="J51" s="210"/>
      <c r="K51" s="211"/>
      <c r="L51" s="212"/>
    </row>
    <row r="52" spans="1:12" s="499" customFormat="1" ht="13.5" customHeight="1" outlineLevel="1">
      <c r="B52" s="207"/>
      <c r="C52" s="722"/>
      <c r="E52" s="712" t="s">
        <v>271</v>
      </c>
      <c r="F52" s="713"/>
      <c r="G52" s="215"/>
      <c r="H52" s="215"/>
      <c r="I52" s="215"/>
      <c r="J52" s="215"/>
      <c r="K52" s="216"/>
      <c r="L52" s="212"/>
    </row>
    <row r="53" spans="1:12" s="501" customFormat="1" ht="15" customHeight="1">
      <c r="A53" s="499"/>
      <c r="B53" s="500"/>
      <c r="C53" s="722"/>
      <c r="D53" s="686" t="s">
        <v>272</v>
      </c>
      <c r="E53" s="688"/>
      <c r="F53" s="687"/>
      <c r="G53" s="217">
        <f>SUM(G54:G55)</f>
        <v>0</v>
      </c>
      <c r="H53" s="217">
        <f>SUM(H54:H55)</f>
        <v>0</v>
      </c>
      <c r="I53" s="217">
        <f>SUM(I54:I55)</f>
        <v>0</v>
      </c>
      <c r="J53" s="217">
        <f>SUM(J54:J55)</f>
        <v>0</v>
      </c>
      <c r="K53" s="218">
        <f>SUM(K54:K55)</f>
        <v>0</v>
      </c>
      <c r="L53" s="502"/>
    </row>
    <row r="54" spans="1:12" s="499" customFormat="1" ht="27" customHeight="1" outlineLevel="1" thickBot="1">
      <c r="B54" s="207"/>
      <c r="C54" s="722"/>
      <c r="D54" s="505"/>
      <c r="E54" s="720" t="s">
        <v>273</v>
      </c>
      <c r="F54" s="721"/>
      <c r="G54" s="210"/>
      <c r="H54" s="210"/>
      <c r="I54" s="210"/>
      <c r="J54" s="210"/>
      <c r="K54" s="211"/>
      <c r="L54" s="212"/>
    </row>
    <row r="55" spans="1:12" s="499" customFormat="1" ht="13.5" hidden="1" customHeight="1" outlineLevel="1" thickBot="1">
      <c r="B55" s="207"/>
      <c r="C55" s="723"/>
      <c r="D55" s="506"/>
      <c r="E55" s="714" t="s">
        <v>124</v>
      </c>
      <c r="F55" s="715"/>
      <c r="G55" s="230"/>
      <c r="H55" s="230"/>
      <c r="I55" s="230"/>
      <c r="J55" s="230"/>
      <c r="K55" s="231"/>
      <c r="L55" s="212"/>
    </row>
    <row r="56" spans="1:12" ht="16.5" customHeight="1" thickBot="1">
      <c r="A56" s="499"/>
      <c r="B56" s="479"/>
      <c r="C56" s="728" t="s">
        <v>274</v>
      </c>
      <c r="D56" s="729"/>
      <c r="E56" s="729"/>
      <c r="F56" s="729"/>
      <c r="G56" s="232">
        <f>G44-SUM(G46,G50,G53)</f>
        <v>0</v>
      </c>
      <c r="H56" s="232">
        <f>H44-SUM(H46,H50,H53)</f>
        <v>0</v>
      </c>
      <c r="I56" s="232">
        <f>I44-SUM(I46,I50,I53)</f>
        <v>0</v>
      </c>
      <c r="J56" s="232">
        <f>J44-SUM(J46,J50,J53)</f>
        <v>0</v>
      </c>
      <c r="K56" s="233">
        <f>K44-SUM(K46,K50,K53)</f>
        <v>0</v>
      </c>
      <c r="L56" s="481"/>
    </row>
    <row r="57" spans="1:12" ht="7.5" customHeight="1">
      <c r="B57" s="479"/>
      <c r="C57" s="694"/>
      <c r="D57" s="695"/>
      <c r="E57" s="695"/>
      <c r="F57" s="695"/>
      <c r="G57" s="695"/>
      <c r="H57" s="695"/>
      <c r="I57" s="695"/>
      <c r="J57" s="695"/>
      <c r="K57" s="696"/>
      <c r="L57" s="481"/>
    </row>
    <row r="58" spans="1:12" s="501" customFormat="1" ht="15" customHeight="1">
      <c r="A58" s="480"/>
      <c r="B58" s="500"/>
      <c r="C58" s="722"/>
      <c r="D58" s="686" t="s">
        <v>275</v>
      </c>
      <c r="E58" s="688"/>
      <c r="F58" s="687"/>
      <c r="G58" s="219"/>
      <c r="H58" s="219"/>
      <c r="I58" s="219"/>
      <c r="J58" s="219"/>
      <c r="K58" s="220"/>
      <c r="L58" s="502"/>
    </row>
    <row r="59" spans="1:12" s="501" customFormat="1" ht="15" customHeight="1">
      <c r="B59" s="500"/>
      <c r="C59" s="722"/>
      <c r="D59" s="686" t="s">
        <v>276</v>
      </c>
      <c r="E59" s="688"/>
      <c r="F59" s="687"/>
      <c r="G59" s="219">
        <f>SUM(G61:G61)</f>
        <v>0</v>
      </c>
      <c r="H59" s="219">
        <f>SUM(H60:H61)</f>
        <v>0</v>
      </c>
      <c r="I59" s="219">
        <f>SUM(I60:I61)</f>
        <v>0</v>
      </c>
      <c r="J59" s="219">
        <f>SUM(J60:J61)</f>
        <v>0</v>
      </c>
      <c r="K59" s="220">
        <f>SUM(K61:K61)</f>
        <v>0</v>
      </c>
      <c r="L59" s="502"/>
    </row>
    <row r="60" spans="1:12" s="499" customFormat="1" ht="15" customHeight="1" outlineLevel="1">
      <c r="B60" s="207"/>
      <c r="C60" s="722"/>
      <c r="D60" s="505"/>
      <c r="E60" s="720" t="s">
        <v>277</v>
      </c>
      <c r="F60" s="721"/>
      <c r="G60" s="210"/>
      <c r="H60" s="210"/>
      <c r="I60" s="210"/>
      <c r="J60" s="210"/>
      <c r="K60" s="211"/>
      <c r="L60" s="212"/>
    </row>
    <row r="61" spans="1:12" s="499" customFormat="1" ht="15" customHeight="1" outlineLevel="1">
      <c r="B61" s="207"/>
      <c r="C61" s="722"/>
      <c r="E61" s="712" t="s">
        <v>278</v>
      </c>
      <c r="F61" s="713"/>
      <c r="G61" s="215"/>
      <c r="H61" s="215"/>
      <c r="I61" s="215"/>
      <c r="J61" s="215"/>
      <c r="K61" s="216"/>
      <c r="L61" s="212"/>
    </row>
    <row r="62" spans="1:12" s="501" customFormat="1" ht="15" customHeight="1">
      <c r="B62" s="500"/>
      <c r="C62" s="722"/>
      <c r="D62" s="686" t="s">
        <v>279</v>
      </c>
      <c r="E62" s="688"/>
      <c r="F62" s="687"/>
      <c r="G62" s="219">
        <f>SUM(G63:G64)</f>
        <v>0</v>
      </c>
      <c r="H62" s="219">
        <f>SUM(H63:H64)</f>
        <v>0</v>
      </c>
      <c r="I62" s="219">
        <f>SUM(I63:I64)</f>
        <v>0</v>
      </c>
      <c r="J62" s="219">
        <f>SUM(J63:J64)</f>
        <v>0</v>
      </c>
      <c r="K62" s="220">
        <f>SUM(K63:K64)</f>
        <v>0</v>
      </c>
      <c r="L62" s="502"/>
    </row>
    <row r="63" spans="1:12" s="499" customFormat="1" ht="15" customHeight="1" outlineLevel="1">
      <c r="B63" s="207"/>
      <c r="C63" s="722"/>
      <c r="D63" s="497"/>
      <c r="E63" s="724" t="s">
        <v>280</v>
      </c>
      <c r="F63" s="725"/>
      <c r="G63" s="210"/>
      <c r="H63" s="210"/>
      <c r="I63" s="210"/>
      <c r="J63" s="210"/>
      <c r="K63" s="211"/>
      <c r="L63" s="212"/>
    </row>
    <row r="64" spans="1:12" s="499" customFormat="1" ht="15" customHeight="1" outlineLevel="1">
      <c r="B64" s="207"/>
      <c r="C64" s="722"/>
      <c r="D64" s="495"/>
      <c r="E64" s="712" t="s">
        <v>281</v>
      </c>
      <c r="F64" s="713"/>
      <c r="G64" s="215"/>
      <c r="H64" s="215"/>
      <c r="I64" s="215"/>
      <c r="J64" s="215"/>
      <c r="K64" s="216"/>
      <c r="L64" s="212"/>
    </row>
    <row r="65" spans="1:12" s="501" customFormat="1" ht="15" customHeight="1" thickBot="1">
      <c r="B65" s="500"/>
      <c r="C65" s="723"/>
      <c r="D65" s="689" t="s">
        <v>282</v>
      </c>
      <c r="E65" s="690"/>
      <c r="F65" s="691"/>
      <c r="G65" s="221"/>
      <c r="H65" s="215"/>
      <c r="I65" s="215"/>
      <c r="J65" s="215"/>
      <c r="K65" s="222"/>
      <c r="L65" s="502"/>
    </row>
    <row r="66" spans="1:12" ht="16.5" customHeight="1" thickBot="1">
      <c r="A66" s="501"/>
      <c r="B66" s="479"/>
      <c r="C66" s="692" t="s">
        <v>283</v>
      </c>
      <c r="D66" s="693"/>
      <c r="E66" s="693"/>
      <c r="F66" s="693"/>
      <c r="G66" s="223">
        <f>G56-SUM(G58,G59,G62,G65)</f>
        <v>0</v>
      </c>
      <c r="H66" s="223">
        <f>H56-SUM(H58,H59,H62,H65)</f>
        <v>0</v>
      </c>
      <c r="I66" s="223">
        <f>I56-SUM(I58,I59,I62,I65)</f>
        <v>0</v>
      </c>
      <c r="J66" s="223">
        <f>J56-SUM(J58,J59,J62,J65)</f>
        <v>0</v>
      </c>
      <c r="K66" s="224">
        <f>K56-SUM(K58,K59,K62,K65)</f>
        <v>0</v>
      </c>
      <c r="L66" s="481"/>
    </row>
    <row r="67" spans="1:12" ht="7.5" customHeight="1">
      <c r="B67" s="479"/>
      <c r="C67" s="694"/>
      <c r="D67" s="695"/>
      <c r="E67" s="695"/>
      <c r="F67" s="695"/>
      <c r="G67" s="695"/>
      <c r="H67" s="695"/>
      <c r="I67" s="695"/>
      <c r="J67" s="695"/>
      <c r="K67" s="696"/>
      <c r="L67" s="481"/>
    </row>
    <row r="68" spans="1:12" s="501" customFormat="1" ht="15" customHeight="1">
      <c r="A68" s="480"/>
      <c r="B68" s="500"/>
      <c r="C68" s="722"/>
      <c r="D68" s="686" t="s">
        <v>284</v>
      </c>
      <c r="E68" s="688"/>
      <c r="F68" s="687"/>
      <c r="G68" s="235">
        <f>SUM(G69:G73)</f>
        <v>0</v>
      </c>
      <c r="H68" s="235">
        <f t="shared" ref="H68:K68" si="1">SUM(H69:H73)</f>
        <v>0</v>
      </c>
      <c r="I68" s="235">
        <f t="shared" si="1"/>
        <v>0</v>
      </c>
      <c r="J68" s="235">
        <f t="shared" si="1"/>
        <v>0</v>
      </c>
      <c r="K68" s="236">
        <f t="shared" si="1"/>
        <v>0</v>
      </c>
      <c r="L68" s="502"/>
    </row>
    <row r="69" spans="1:12" s="499" customFormat="1" ht="13.5" customHeight="1" outlineLevel="1">
      <c r="A69" s="501"/>
      <c r="B69" s="207"/>
      <c r="C69" s="722"/>
      <c r="D69" s="730"/>
      <c r="E69" s="720" t="s">
        <v>285</v>
      </c>
      <c r="F69" s="721"/>
      <c r="G69" s="237"/>
      <c r="H69" s="210"/>
      <c r="I69" s="210"/>
      <c r="J69" s="210"/>
      <c r="K69" s="211"/>
      <c r="L69" s="212"/>
    </row>
    <row r="70" spans="1:12" s="499" customFormat="1" ht="13.5" customHeight="1" outlineLevel="1">
      <c r="B70" s="207"/>
      <c r="C70" s="722"/>
      <c r="D70" s="731"/>
      <c r="E70" s="712" t="s">
        <v>286</v>
      </c>
      <c r="F70" s="713"/>
      <c r="G70" s="238"/>
      <c r="H70" s="215"/>
      <c r="I70" s="215"/>
      <c r="J70" s="215"/>
      <c r="K70" s="216"/>
      <c r="L70" s="212"/>
    </row>
    <row r="71" spans="1:12" s="499" customFormat="1" ht="13.5" customHeight="1" outlineLevel="1">
      <c r="B71" s="207"/>
      <c r="C71" s="722"/>
      <c r="D71" s="731"/>
      <c r="E71" s="712" t="s">
        <v>287</v>
      </c>
      <c r="F71" s="713"/>
      <c r="G71" s="238"/>
      <c r="H71" s="215"/>
      <c r="I71" s="215"/>
      <c r="J71" s="215"/>
      <c r="K71" s="216"/>
      <c r="L71" s="212"/>
    </row>
    <row r="72" spans="1:12" s="499" customFormat="1" ht="13.5" customHeight="1" outlineLevel="1">
      <c r="B72" s="207"/>
      <c r="C72" s="722"/>
      <c r="D72" s="731"/>
      <c r="E72" s="712" t="s">
        <v>288</v>
      </c>
      <c r="F72" s="713"/>
      <c r="G72" s="238"/>
      <c r="H72" s="215"/>
      <c r="I72" s="215"/>
      <c r="J72" s="215"/>
      <c r="K72" s="216"/>
      <c r="L72" s="212"/>
    </row>
    <row r="73" spans="1:12" s="499" customFormat="1" ht="27" customHeight="1" outlineLevel="1">
      <c r="B73" s="207"/>
      <c r="C73" s="722"/>
      <c r="E73" s="712" t="s">
        <v>289</v>
      </c>
      <c r="F73" s="713"/>
      <c r="G73" s="238"/>
      <c r="H73" s="215"/>
      <c r="I73" s="215"/>
      <c r="J73" s="215"/>
      <c r="K73" s="216"/>
      <c r="L73" s="212"/>
    </row>
    <row r="74" spans="1:12" s="501" customFormat="1" ht="15" customHeight="1">
      <c r="A74" s="499"/>
      <c r="B74" s="500"/>
      <c r="C74" s="722"/>
      <c r="D74" s="686" t="s">
        <v>290</v>
      </c>
      <c r="E74" s="688"/>
      <c r="F74" s="687"/>
      <c r="G74" s="217">
        <f>SUM(G75:G81)</f>
        <v>0</v>
      </c>
      <c r="H74" s="217">
        <f>SUM(H75:H81)</f>
        <v>0</v>
      </c>
      <c r="I74" s="217">
        <f>SUM(I75:I81)</f>
        <v>0</v>
      </c>
      <c r="J74" s="217">
        <f>SUM(J75:J81)</f>
        <v>0</v>
      </c>
      <c r="K74" s="218"/>
      <c r="L74" s="502"/>
    </row>
    <row r="75" spans="1:12" s="499" customFormat="1" ht="13.5" customHeight="1" outlineLevel="1">
      <c r="A75" s="501"/>
      <c r="B75" s="207"/>
      <c r="C75" s="722"/>
      <c r="D75" s="730"/>
      <c r="E75" s="724" t="s">
        <v>291</v>
      </c>
      <c r="F75" s="725"/>
      <c r="G75" s="210"/>
      <c r="H75" s="210"/>
      <c r="I75" s="210"/>
      <c r="J75" s="210"/>
      <c r="K75" s="211"/>
      <c r="L75" s="212"/>
    </row>
    <row r="76" spans="1:12" s="499" customFormat="1" ht="13.5" customHeight="1" outlineLevel="1">
      <c r="B76" s="207"/>
      <c r="C76" s="722"/>
      <c r="D76" s="731"/>
      <c r="E76" s="726" t="s">
        <v>292</v>
      </c>
      <c r="F76" s="727"/>
      <c r="G76" s="215"/>
      <c r="H76" s="215"/>
      <c r="I76" s="215"/>
      <c r="J76" s="215"/>
      <c r="K76" s="216"/>
      <c r="L76" s="212"/>
    </row>
    <row r="77" spans="1:12" s="499" customFormat="1" ht="13.5" customHeight="1" outlineLevel="1">
      <c r="B77" s="207"/>
      <c r="C77" s="722"/>
      <c r="D77" s="731"/>
      <c r="E77" s="726" t="s">
        <v>293</v>
      </c>
      <c r="F77" s="727"/>
      <c r="G77" s="215"/>
      <c r="H77" s="215"/>
      <c r="I77" s="215"/>
      <c r="J77" s="215"/>
      <c r="K77" s="216"/>
      <c r="L77" s="212"/>
    </row>
    <row r="78" spans="1:12" s="499" customFormat="1" ht="13.5" customHeight="1" outlineLevel="1">
      <c r="B78" s="207"/>
      <c r="C78" s="722"/>
      <c r="D78" s="731"/>
      <c r="E78" s="726" t="s">
        <v>294</v>
      </c>
      <c r="F78" s="727"/>
      <c r="G78" s="215"/>
      <c r="H78" s="215"/>
      <c r="I78" s="215"/>
      <c r="J78" s="215"/>
      <c r="K78" s="216"/>
      <c r="L78" s="212"/>
    </row>
    <row r="79" spans="1:12" s="499" customFormat="1" ht="13.5" customHeight="1" outlineLevel="1">
      <c r="B79" s="207"/>
      <c r="C79" s="722"/>
      <c r="D79" s="731"/>
      <c r="E79" s="726" t="s">
        <v>295</v>
      </c>
      <c r="F79" s="727"/>
      <c r="G79" s="215"/>
      <c r="H79" s="215"/>
      <c r="I79" s="215"/>
      <c r="J79" s="215"/>
      <c r="K79" s="216"/>
      <c r="L79" s="212"/>
    </row>
    <row r="80" spans="1:12" s="499" customFormat="1" ht="13.5" customHeight="1" outlineLevel="1">
      <c r="B80" s="207"/>
      <c r="C80" s="722"/>
      <c r="D80" s="731"/>
      <c r="E80" s="726" t="s">
        <v>296</v>
      </c>
      <c r="F80" s="727"/>
      <c r="G80" s="215"/>
      <c r="H80" s="215"/>
      <c r="I80" s="215"/>
      <c r="J80" s="215"/>
      <c r="K80" s="216"/>
      <c r="L80" s="212"/>
    </row>
    <row r="81" spans="1:12" s="499" customFormat="1" ht="13.5" customHeight="1" outlineLevel="1" thickBot="1">
      <c r="B81" s="207"/>
      <c r="C81" s="723"/>
      <c r="D81" s="732"/>
      <c r="E81" s="733" t="s">
        <v>124</v>
      </c>
      <c r="F81" s="734"/>
      <c r="G81" s="230"/>
      <c r="H81" s="230"/>
      <c r="I81" s="230"/>
      <c r="J81" s="230"/>
      <c r="K81" s="231"/>
      <c r="L81" s="212"/>
    </row>
    <row r="82" spans="1:12" ht="16.5" customHeight="1" thickBot="1">
      <c r="A82" s="499"/>
      <c r="B82" s="479"/>
      <c r="C82" s="728" t="s">
        <v>297</v>
      </c>
      <c r="D82" s="729"/>
      <c r="E82" s="729"/>
      <c r="F82" s="729"/>
      <c r="G82" s="232">
        <f>G66-G68+G74</f>
        <v>0</v>
      </c>
      <c r="H82" s="232">
        <f>H66-H68+H74</f>
        <v>0</v>
      </c>
      <c r="I82" s="232">
        <f>I66-I68+I74</f>
        <v>0</v>
      </c>
      <c r="J82" s="232">
        <f>J66-J68+J74</f>
        <v>0</v>
      </c>
      <c r="K82" s="233">
        <f>K66-K68+K74</f>
        <v>0</v>
      </c>
      <c r="L82" s="481"/>
    </row>
    <row r="83" spans="1:12" ht="7.5" customHeight="1">
      <c r="B83" s="479"/>
      <c r="C83" s="694"/>
      <c r="D83" s="695"/>
      <c r="E83" s="695"/>
      <c r="F83" s="695"/>
      <c r="G83" s="695"/>
      <c r="H83" s="695"/>
      <c r="I83" s="695"/>
      <c r="J83" s="695"/>
      <c r="K83" s="696"/>
      <c r="L83" s="481"/>
    </row>
    <row r="84" spans="1:12" s="501" customFormat="1" ht="15" customHeight="1" thickBot="1">
      <c r="A84" s="480"/>
      <c r="B84" s="500"/>
      <c r="C84" s="500"/>
      <c r="D84" s="740" t="s">
        <v>298</v>
      </c>
      <c r="E84" s="741"/>
      <c r="F84" s="742"/>
      <c r="G84" s="239"/>
      <c r="H84" s="219"/>
      <c r="I84" s="219"/>
      <c r="J84" s="219"/>
      <c r="K84" s="220"/>
      <c r="L84" s="240"/>
    </row>
    <row r="85" spans="1:12" ht="16.5" customHeight="1" thickBot="1">
      <c r="A85" s="501"/>
      <c r="B85" s="479"/>
      <c r="C85" s="692" t="s">
        <v>299</v>
      </c>
      <c r="D85" s="693"/>
      <c r="E85" s="693"/>
      <c r="F85" s="693"/>
      <c r="G85" s="223">
        <f>G82+G84</f>
        <v>0</v>
      </c>
      <c r="H85" s="223">
        <f>H82+H84</f>
        <v>0</v>
      </c>
      <c r="I85" s="223">
        <f>I82+I84</f>
        <v>0</v>
      </c>
      <c r="J85" s="223">
        <f>J82+J84</f>
        <v>0</v>
      </c>
      <c r="K85" s="224">
        <f>K82+K84</f>
        <v>0</v>
      </c>
      <c r="L85" s="481"/>
    </row>
    <row r="86" spans="1:12" ht="7.5" customHeight="1">
      <c r="B86" s="479"/>
      <c r="C86" s="743"/>
      <c r="D86" s="744"/>
      <c r="E86" s="744"/>
      <c r="F86" s="744"/>
      <c r="G86" s="744"/>
      <c r="H86" s="744"/>
      <c r="I86" s="744"/>
      <c r="J86" s="744"/>
      <c r="K86" s="745"/>
      <c r="L86" s="481"/>
    </row>
    <row r="87" spans="1:12" s="501" customFormat="1" ht="15" customHeight="1">
      <c r="B87" s="500"/>
      <c r="C87" s="500"/>
      <c r="D87" s="746" t="s">
        <v>300</v>
      </c>
      <c r="E87" s="746"/>
      <c r="F87" s="747"/>
      <c r="G87" s="201">
        <f>SUM(G88,G89)</f>
        <v>0</v>
      </c>
      <c r="H87" s="201">
        <f>SUM(H88,H89)</f>
        <v>0</v>
      </c>
      <c r="I87" s="201">
        <f>SUM(I88,I89)</f>
        <v>0</v>
      </c>
      <c r="J87" s="201">
        <f>SUM(J88,J89)</f>
        <v>0</v>
      </c>
      <c r="K87" s="202">
        <f>SUM(K88,K89)</f>
        <v>0</v>
      </c>
      <c r="L87" s="502"/>
    </row>
    <row r="88" spans="1:12" s="499" customFormat="1" ht="15" customHeight="1" outlineLevel="1">
      <c r="B88" s="207"/>
      <c r="C88" s="722"/>
      <c r="D88" s="505"/>
      <c r="E88" s="720" t="s">
        <v>301</v>
      </c>
      <c r="F88" s="721"/>
      <c r="G88" s="210"/>
      <c r="H88" s="210"/>
      <c r="I88" s="210"/>
      <c r="J88" s="210"/>
      <c r="K88" s="211"/>
      <c r="L88" s="212"/>
    </row>
    <row r="89" spans="1:12" s="499" customFormat="1" ht="15" customHeight="1" outlineLevel="1">
      <c r="B89" s="207"/>
      <c r="C89" s="722"/>
      <c r="E89" s="712" t="s">
        <v>302</v>
      </c>
      <c r="F89" s="713"/>
      <c r="G89" s="215"/>
      <c r="H89" s="215"/>
      <c r="I89" s="215"/>
      <c r="J89" s="215"/>
      <c r="K89" s="216"/>
      <c r="L89" s="212"/>
    </row>
    <row r="90" spans="1:12" s="501" customFormat="1" ht="15" customHeight="1">
      <c r="B90" s="500"/>
      <c r="C90" s="722"/>
      <c r="D90" s="686" t="s">
        <v>303</v>
      </c>
      <c r="E90" s="688"/>
      <c r="F90" s="687"/>
      <c r="G90" s="241" t="str">
        <f>IFERROR(G88/G85,"-")</f>
        <v>-</v>
      </c>
      <c r="H90" s="241" t="str">
        <f>IFERROR(H88/H85,"-")</f>
        <v>-</v>
      </c>
      <c r="I90" s="241" t="str">
        <f>IFERROR(I88/I85,"-")</f>
        <v>-</v>
      </c>
      <c r="J90" s="241" t="str">
        <f>IFERROR(J88/J85,"-")</f>
        <v>-</v>
      </c>
      <c r="K90" s="242" t="str">
        <f>IFERROR(K88/K85,"-")</f>
        <v>-</v>
      </c>
      <c r="L90" s="502"/>
    </row>
    <row r="91" spans="1:12" s="248" customFormat="1" ht="12.75">
      <c r="A91" s="243"/>
      <c r="B91" s="244"/>
      <c r="C91" s="735"/>
      <c r="D91" s="736" t="s">
        <v>304</v>
      </c>
      <c r="E91" s="736"/>
      <c r="F91" s="737"/>
      <c r="G91" s="245"/>
      <c r="H91" s="245"/>
      <c r="I91" s="245"/>
      <c r="J91" s="245"/>
      <c r="K91" s="246"/>
      <c r="L91" s="247"/>
    </row>
    <row r="92" spans="1:12" s="249" customFormat="1" ht="12" thickBot="1">
      <c r="B92" s="504"/>
      <c r="C92" s="735"/>
      <c r="D92" s="738" t="s">
        <v>305</v>
      </c>
      <c r="E92" s="738"/>
      <c r="F92" s="739"/>
      <c r="G92" s="251"/>
      <c r="H92" s="252">
        <f>IF((H91-G91)/30&lt;0,"No Data",(H91-G91)/30)</f>
        <v>0</v>
      </c>
      <c r="I92" s="252">
        <f>IF((I91-H91)/30&lt;0,"No Data",(I91-H91)/30)</f>
        <v>0</v>
      </c>
      <c r="J92" s="252">
        <f>IF((J91-I91)/30&lt;0,"No Data",(J91-I91)/30)</f>
        <v>0</v>
      </c>
      <c r="K92" s="253">
        <f>IF((K91-J91)/30&lt;0,"No Data",(K91-J91)/30)</f>
        <v>0</v>
      </c>
      <c r="L92" s="254"/>
    </row>
    <row r="93" spans="1:12" ht="16.5" customHeight="1" thickBot="1">
      <c r="A93" s="249"/>
      <c r="B93" s="479"/>
      <c r="C93" s="757" t="s">
        <v>9</v>
      </c>
      <c r="D93" s="758"/>
      <c r="E93" s="758"/>
      <c r="F93" s="758"/>
      <c r="G93" s="255">
        <f>G85-SUM(G88:G89)</f>
        <v>0</v>
      </c>
      <c r="H93" s="255">
        <f>H85-SUM(H88:H89)</f>
        <v>0</v>
      </c>
      <c r="I93" s="255">
        <f>I85-SUM(I88:I89)</f>
        <v>0</v>
      </c>
      <c r="J93" s="255">
        <f>J85-SUM(J88:J89)</f>
        <v>0</v>
      </c>
      <c r="K93" s="256">
        <f>K85-SUM(K88:K89)</f>
        <v>0</v>
      </c>
      <c r="L93" s="481"/>
    </row>
    <row r="94" spans="1:12" ht="7.5" customHeight="1">
      <c r="B94" s="479"/>
      <c r="C94" s="694"/>
      <c r="D94" s="695"/>
      <c r="E94" s="695"/>
      <c r="F94" s="695"/>
      <c r="G94" s="695"/>
      <c r="H94" s="695"/>
      <c r="I94" s="695"/>
      <c r="J94" s="695"/>
      <c r="K94" s="696"/>
      <c r="L94" s="481"/>
    </row>
    <row r="95" spans="1:12" ht="14.25" customHeight="1" thickBot="1">
      <c r="B95" s="479"/>
      <c r="C95" s="479"/>
      <c r="D95" s="686" t="s">
        <v>306</v>
      </c>
      <c r="E95" s="688"/>
      <c r="F95" s="687"/>
      <c r="G95" s="217"/>
      <c r="H95" s="217"/>
      <c r="I95" s="217"/>
      <c r="J95" s="217"/>
      <c r="K95" s="218"/>
      <c r="L95" s="481"/>
    </row>
    <row r="96" spans="1:12" ht="16.5" customHeight="1" thickBot="1">
      <c r="A96" s="249"/>
      <c r="B96" s="479"/>
      <c r="C96" s="757" t="s">
        <v>307</v>
      </c>
      <c r="D96" s="758"/>
      <c r="E96" s="758"/>
      <c r="F96" s="758"/>
      <c r="G96" s="255">
        <f>G93+G95</f>
        <v>0</v>
      </c>
      <c r="H96" s="255">
        <f>H93+H95</f>
        <v>0</v>
      </c>
      <c r="I96" s="255">
        <f>I93+I95</f>
        <v>0</v>
      </c>
      <c r="J96" s="255">
        <f>J93+J95</f>
        <v>0</v>
      </c>
      <c r="K96" s="256">
        <f>K93+K95</f>
        <v>0</v>
      </c>
      <c r="L96" s="481"/>
    </row>
    <row r="97" spans="1:12" ht="15" customHeight="1">
      <c r="B97" s="479"/>
      <c r="C97" s="479"/>
      <c r="D97" s="686" t="s">
        <v>308</v>
      </c>
      <c r="E97" s="688"/>
      <c r="F97" s="687"/>
      <c r="G97" s="217">
        <f>G98+G99</f>
        <v>0</v>
      </c>
      <c r="H97" s="217">
        <f>H98+H99</f>
        <v>0</v>
      </c>
      <c r="I97" s="217">
        <f>I98+I99</f>
        <v>0</v>
      </c>
      <c r="J97" s="217">
        <f>J98+J99</f>
        <v>0</v>
      </c>
      <c r="K97" s="218">
        <f>K98+K99</f>
        <v>0</v>
      </c>
      <c r="L97" s="481"/>
    </row>
    <row r="98" spans="1:12" s="499" customFormat="1" ht="15" customHeight="1" outlineLevel="1">
      <c r="B98" s="207"/>
      <c r="C98" s="207"/>
      <c r="D98" s="505"/>
      <c r="E98" s="724" t="s">
        <v>309</v>
      </c>
      <c r="F98" s="725"/>
      <c r="G98" s="210"/>
      <c r="H98" s="210"/>
      <c r="I98" s="210"/>
      <c r="J98" s="210"/>
      <c r="K98" s="211"/>
      <c r="L98" s="212"/>
    </row>
    <row r="99" spans="1:12" s="499" customFormat="1" ht="15" customHeight="1" outlineLevel="1">
      <c r="B99" s="207"/>
      <c r="C99" s="207"/>
      <c r="E99" s="726" t="s">
        <v>310</v>
      </c>
      <c r="F99" s="727"/>
      <c r="G99" s="215"/>
      <c r="H99" s="215"/>
      <c r="I99" s="215"/>
      <c r="J99" s="215"/>
      <c r="K99" s="216"/>
      <c r="L99" s="212"/>
    </row>
    <row r="100" spans="1:12" s="501" customFormat="1" ht="15" customHeight="1">
      <c r="A100" s="480"/>
      <c r="B100" s="500"/>
      <c r="C100" s="748" t="s">
        <v>311</v>
      </c>
      <c r="D100" s="749"/>
      <c r="E100" s="749"/>
      <c r="F100" s="750"/>
      <c r="G100" s="257">
        <f>G93-G97</f>
        <v>0</v>
      </c>
      <c r="H100" s="257">
        <f>H93-H97</f>
        <v>0</v>
      </c>
      <c r="I100" s="257">
        <f>I93-I97</f>
        <v>0</v>
      </c>
      <c r="J100" s="257">
        <f>J93-J97</f>
        <v>0</v>
      </c>
      <c r="K100" s="258">
        <f>K93-K97</f>
        <v>0</v>
      </c>
      <c r="L100" s="502"/>
    </row>
    <row r="101" spans="1:12" s="501" customFormat="1" ht="15" customHeight="1">
      <c r="B101" s="500"/>
      <c r="C101" s="748" t="s">
        <v>312</v>
      </c>
      <c r="D101" s="749"/>
      <c r="E101" s="749"/>
      <c r="F101" s="750"/>
      <c r="G101" s="257">
        <f>G93+G58+G59+G64+G50</f>
        <v>0</v>
      </c>
      <c r="H101" s="257">
        <f>H93+H58+H59+H64+H50</f>
        <v>0</v>
      </c>
      <c r="I101" s="257">
        <f>I93+I58+I59+I64+I50</f>
        <v>0</v>
      </c>
      <c r="J101" s="257">
        <f>J93+J58+J59+J64+J50</f>
        <v>0</v>
      </c>
      <c r="K101" s="258">
        <f>K93+K58+K59+K64+K50</f>
        <v>0</v>
      </c>
      <c r="L101" s="502"/>
    </row>
    <row r="102" spans="1:12" ht="13.5" customHeight="1" thickBot="1">
      <c r="A102" s="501"/>
      <c r="B102" s="479"/>
      <c r="C102" s="490"/>
      <c r="D102" s="260"/>
      <c r="E102" s="260"/>
      <c r="F102" s="508"/>
      <c r="G102" s="262"/>
      <c r="H102" s="263"/>
      <c r="I102" s="263"/>
      <c r="J102" s="263"/>
      <c r="K102" s="264"/>
      <c r="L102" s="481"/>
    </row>
    <row r="103" spans="1:12" ht="20.25" thickBot="1">
      <c r="B103" s="479"/>
      <c r="C103" s="751" t="s">
        <v>313</v>
      </c>
      <c r="D103" s="752"/>
      <c r="E103" s="752"/>
      <c r="F103" s="752"/>
      <c r="G103" s="752"/>
      <c r="H103" s="752"/>
      <c r="I103" s="752"/>
      <c r="J103" s="752"/>
      <c r="K103" s="753"/>
      <c r="L103" s="481"/>
    </row>
    <row r="104" spans="1:12" ht="16.5" customHeight="1" thickBot="1">
      <c r="B104" s="479"/>
      <c r="C104" s="754" t="s">
        <v>163</v>
      </c>
      <c r="D104" s="755"/>
      <c r="E104" s="755"/>
      <c r="F104" s="756" t="s">
        <v>313</v>
      </c>
      <c r="G104" s="265" t="str">
        <f>G6</f>
        <v>-</v>
      </c>
      <c r="H104" s="265" t="str">
        <f>H6</f>
        <v>-</v>
      </c>
      <c r="I104" s="265" t="str">
        <f>I6</f>
        <v>-</v>
      </c>
      <c r="J104" s="265">
        <f>J6</f>
        <v>0</v>
      </c>
      <c r="K104" s="266">
        <f>K6</f>
        <v>366</v>
      </c>
      <c r="L104" s="481"/>
    </row>
    <row r="105" spans="1:12" ht="15" thickBot="1">
      <c r="B105" s="479"/>
      <c r="C105" s="743"/>
      <c r="D105" s="744"/>
      <c r="E105" s="744"/>
      <c r="F105" s="744"/>
      <c r="G105" s="744"/>
      <c r="H105" s="744"/>
      <c r="I105" s="744"/>
      <c r="J105" s="744"/>
      <c r="K105" s="745"/>
      <c r="L105" s="481"/>
    </row>
    <row r="106" spans="1:12" ht="18.75" thickBot="1">
      <c r="B106" s="479"/>
      <c r="C106" s="763" t="s">
        <v>314</v>
      </c>
      <c r="D106" s="764"/>
      <c r="E106" s="764"/>
      <c r="F106" s="764"/>
      <c r="G106" s="764"/>
      <c r="H106" s="764"/>
      <c r="I106" s="764"/>
      <c r="J106" s="764"/>
      <c r="K106" s="765"/>
      <c r="L106" s="481"/>
    </row>
    <row r="107" spans="1:12" ht="16.5" customHeight="1">
      <c r="B107" s="479"/>
      <c r="C107" s="705" t="s">
        <v>315</v>
      </c>
      <c r="D107" s="706"/>
      <c r="E107" s="706"/>
      <c r="F107" s="706"/>
      <c r="G107" s="284"/>
      <c r="H107" s="285"/>
      <c r="I107" s="285"/>
      <c r="J107" s="285"/>
      <c r="K107" s="286"/>
      <c r="L107" s="481"/>
    </row>
    <row r="108" spans="1:12" ht="16.5" customHeight="1">
      <c r="B108" s="479"/>
      <c r="C108" s="489"/>
      <c r="D108" s="766" t="s">
        <v>316</v>
      </c>
      <c r="E108" s="766"/>
      <c r="F108" s="767"/>
      <c r="G108" s="404">
        <f>SUM(G109:G113)</f>
        <v>0</v>
      </c>
      <c r="H108" s="404">
        <f>SUM(H109:H113)</f>
        <v>0</v>
      </c>
      <c r="I108" s="404">
        <f>SUM(I109:I113)</f>
        <v>0</v>
      </c>
      <c r="J108" s="404">
        <f>SUM(J109:J113)</f>
        <v>0</v>
      </c>
      <c r="K108" s="218">
        <f>SUM(K109:K113)</f>
        <v>0</v>
      </c>
      <c r="L108" s="481"/>
    </row>
    <row r="109" spans="1:12" s="499" customFormat="1" ht="15" customHeight="1" outlineLevel="1">
      <c r="B109" s="207"/>
      <c r="C109" s="722"/>
      <c r="D109" s="505"/>
      <c r="E109" s="720" t="s">
        <v>317</v>
      </c>
      <c r="F109" s="721"/>
      <c r="G109" s="210"/>
      <c r="H109" s="210"/>
      <c r="I109" s="271"/>
      <c r="J109" s="271"/>
      <c r="K109" s="405"/>
      <c r="L109" s="212"/>
    </row>
    <row r="110" spans="1:12" s="499" customFormat="1" ht="15" customHeight="1" outlineLevel="1">
      <c r="B110" s="207"/>
      <c r="C110" s="722"/>
      <c r="D110" s="399"/>
      <c r="E110" s="759" t="s">
        <v>318</v>
      </c>
      <c r="F110" s="727"/>
      <c r="G110" s="400"/>
      <c r="H110" s="400"/>
      <c r="I110" s="400"/>
      <c r="J110" s="400"/>
      <c r="K110" s="216"/>
      <c r="L110" s="212"/>
    </row>
    <row r="111" spans="1:12" s="499" customFormat="1" ht="15" customHeight="1" outlineLevel="1">
      <c r="B111" s="207"/>
      <c r="C111" s="722"/>
      <c r="D111" s="399"/>
      <c r="E111" s="759" t="s">
        <v>319</v>
      </c>
      <c r="F111" s="727"/>
      <c r="G111" s="400"/>
      <c r="H111" s="400"/>
      <c r="I111" s="400"/>
      <c r="J111" s="400"/>
      <c r="K111" s="216"/>
      <c r="L111" s="212"/>
    </row>
    <row r="112" spans="1:12" s="499" customFormat="1" ht="15" customHeight="1" outlineLevel="1">
      <c r="B112" s="207"/>
      <c r="C112" s="722"/>
      <c r="D112" s="399"/>
      <c r="E112" s="759" t="s">
        <v>320</v>
      </c>
      <c r="F112" s="727"/>
      <c r="G112" s="400"/>
      <c r="H112" s="400"/>
      <c r="I112" s="400"/>
      <c r="J112" s="400"/>
      <c r="K112" s="216"/>
      <c r="L112" s="212"/>
    </row>
    <row r="113" spans="1:12" s="499" customFormat="1" ht="15" customHeight="1" outlineLevel="1">
      <c r="B113" s="207"/>
      <c r="C113" s="722"/>
      <c r="D113" s="399"/>
      <c r="E113" s="759" t="s">
        <v>321</v>
      </c>
      <c r="F113" s="727"/>
      <c r="G113" s="400"/>
      <c r="H113" s="400"/>
      <c r="I113" s="400"/>
      <c r="J113" s="400"/>
      <c r="K113" s="216"/>
      <c r="L113" s="212"/>
    </row>
    <row r="114" spans="1:12" s="501" customFormat="1" ht="15" customHeight="1">
      <c r="B114" s="500"/>
      <c r="C114" s="722"/>
      <c r="D114" s="768" t="s">
        <v>322</v>
      </c>
      <c r="E114" s="769"/>
      <c r="F114" s="687"/>
      <c r="G114" s="404">
        <f>SUM(G115:G120)</f>
        <v>0</v>
      </c>
      <c r="H114" s="404">
        <f t="shared" ref="H114:K114" si="2">SUM(H115:H120)</f>
        <v>0</v>
      </c>
      <c r="I114" s="404">
        <f t="shared" si="2"/>
        <v>0</v>
      </c>
      <c r="J114" s="404">
        <f t="shared" si="2"/>
        <v>0</v>
      </c>
      <c r="K114" s="218">
        <f t="shared" si="2"/>
        <v>0</v>
      </c>
      <c r="L114" s="502"/>
    </row>
    <row r="115" spans="1:12" s="499" customFormat="1" ht="15" customHeight="1" outlineLevel="1">
      <c r="B115" s="207"/>
      <c r="C115" s="722"/>
      <c r="D115" s="505"/>
      <c r="E115" s="724" t="s">
        <v>323</v>
      </c>
      <c r="F115" s="725"/>
      <c r="G115" s="237"/>
      <c r="H115" s="237"/>
      <c r="I115" s="237"/>
      <c r="J115" s="237"/>
      <c r="K115" s="405"/>
      <c r="L115" s="212"/>
    </row>
    <row r="116" spans="1:12" s="499" customFormat="1" ht="15" customHeight="1" outlineLevel="1">
      <c r="B116" s="207"/>
      <c r="C116" s="722"/>
      <c r="D116" s="399"/>
      <c r="E116" s="759" t="s">
        <v>324</v>
      </c>
      <c r="F116" s="727"/>
      <c r="G116" s="400"/>
      <c r="H116" s="400"/>
      <c r="I116" s="400"/>
      <c r="J116" s="400"/>
      <c r="K116" s="216"/>
      <c r="L116" s="212"/>
    </row>
    <row r="117" spans="1:12" s="499" customFormat="1" ht="15" customHeight="1" outlineLevel="1">
      <c r="B117" s="207"/>
      <c r="C117" s="722"/>
      <c r="D117" s="399"/>
      <c r="E117" s="760" t="s">
        <v>13</v>
      </c>
      <c r="F117" s="713"/>
      <c r="G117" s="503"/>
      <c r="H117" s="400"/>
      <c r="I117" s="400"/>
      <c r="J117" s="400"/>
      <c r="K117" s="216"/>
      <c r="L117" s="212"/>
    </row>
    <row r="118" spans="1:12" s="499" customFormat="1" ht="15" customHeight="1" outlineLevel="1">
      <c r="B118" s="207"/>
      <c r="C118" s="722"/>
      <c r="D118" s="399"/>
      <c r="E118" s="760" t="s">
        <v>325</v>
      </c>
      <c r="F118" s="713"/>
      <c r="G118" s="400"/>
      <c r="H118" s="400"/>
      <c r="I118" s="400"/>
      <c r="J118" s="400"/>
      <c r="K118" s="216"/>
      <c r="L118" s="212"/>
    </row>
    <row r="119" spans="1:12" s="499" customFormat="1" ht="15" customHeight="1" outlineLevel="1" thickBot="1">
      <c r="B119" s="207"/>
      <c r="C119" s="722"/>
      <c r="D119" s="399"/>
      <c r="E119" s="760" t="s">
        <v>326</v>
      </c>
      <c r="F119" s="713"/>
      <c r="G119" s="503"/>
      <c r="H119" s="401"/>
      <c r="I119" s="401"/>
      <c r="J119" s="401"/>
      <c r="K119" s="216"/>
      <c r="L119" s="212"/>
    </row>
    <row r="120" spans="1:12" s="499" customFormat="1" ht="15" customHeight="1" outlineLevel="1" thickBot="1">
      <c r="B120" s="207"/>
      <c r="C120" s="402"/>
      <c r="D120" s="403"/>
      <c r="E120" s="761" t="s">
        <v>440</v>
      </c>
      <c r="F120" s="762"/>
      <c r="G120" s="272"/>
      <c r="H120" s="272"/>
      <c r="I120" s="272"/>
      <c r="J120" s="272"/>
      <c r="K120" s="407"/>
      <c r="L120" s="212"/>
    </row>
    <row r="121" spans="1:12" ht="16.5" customHeight="1" thickBot="1">
      <c r="A121" s="501"/>
      <c r="B121" s="479"/>
      <c r="C121" s="692" t="s">
        <v>327</v>
      </c>
      <c r="D121" s="693"/>
      <c r="E121" s="693"/>
      <c r="F121" s="693"/>
      <c r="G121" s="223">
        <f>SUM(G108,G114)</f>
        <v>0</v>
      </c>
      <c r="H121" s="223">
        <f>SUM(H108,H114)</f>
        <v>0</v>
      </c>
      <c r="I121" s="223">
        <f>SUM(I108,I114)</f>
        <v>0</v>
      </c>
      <c r="J121" s="223">
        <f>SUM(J108,J114)</f>
        <v>0</v>
      </c>
      <c r="K121" s="224">
        <f>SUM(K108,K114)</f>
        <v>0</v>
      </c>
      <c r="L121" s="481"/>
    </row>
    <row r="122" spans="1:12" s="501" customFormat="1" ht="7.5" customHeight="1" thickBot="1">
      <c r="A122" s="480"/>
      <c r="B122" s="500"/>
      <c r="C122" s="722"/>
      <c r="D122" s="770"/>
      <c r="E122" s="770"/>
      <c r="F122" s="770"/>
      <c r="G122" s="770"/>
      <c r="H122" s="770"/>
      <c r="I122" s="770"/>
      <c r="J122" s="770"/>
      <c r="K122" s="771"/>
      <c r="L122" s="502"/>
    </row>
    <row r="123" spans="1:12" ht="16.5" customHeight="1" thickBot="1">
      <c r="A123" s="273"/>
      <c r="B123" s="479"/>
      <c r="C123" s="692" t="s">
        <v>328</v>
      </c>
      <c r="D123" s="693"/>
      <c r="E123" s="693"/>
      <c r="F123" s="693" t="s">
        <v>329</v>
      </c>
      <c r="G123" s="223">
        <f>G121-G117+G131+G151-G162-G182-G205</f>
        <v>0</v>
      </c>
      <c r="H123" s="223">
        <f>H121-H117+H131+H151-H162-H182-H205</f>
        <v>0</v>
      </c>
      <c r="I123" s="223">
        <f>I121-I117+I131+I151-I162-I182-I205</f>
        <v>0</v>
      </c>
      <c r="J123" s="223">
        <f>J121-J117+J131+J151-J162-J182-J205</f>
        <v>0</v>
      </c>
      <c r="K123" s="224">
        <f>K121-K117+K131+K151-K162-K182-K205</f>
        <v>0</v>
      </c>
      <c r="L123" s="481"/>
    </row>
    <row r="124" spans="1:12" ht="7.5" customHeight="1">
      <c r="B124" s="479"/>
      <c r="C124" s="694"/>
      <c r="D124" s="695"/>
      <c r="E124" s="695"/>
      <c r="F124" s="695"/>
      <c r="G124" s="695"/>
      <c r="H124" s="695"/>
      <c r="I124" s="695"/>
      <c r="J124" s="695"/>
      <c r="K124" s="696"/>
      <c r="L124" s="481"/>
    </row>
    <row r="125" spans="1:12" ht="16.5" customHeight="1">
      <c r="B125" s="479"/>
      <c r="C125" s="772" t="s">
        <v>330</v>
      </c>
      <c r="D125" s="773"/>
      <c r="E125" s="773"/>
      <c r="F125" s="773"/>
      <c r="G125" s="267"/>
      <c r="H125" s="268"/>
      <c r="I125" s="268"/>
      <c r="J125" s="268"/>
      <c r="K125" s="269"/>
      <c r="L125" s="481"/>
    </row>
    <row r="126" spans="1:12" ht="16.5" customHeight="1">
      <c r="B126" s="479"/>
      <c r="C126" s="772" t="s">
        <v>331</v>
      </c>
      <c r="D126" s="773"/>
      <c r="E126" s="773"/>
      <c r="F126" s="773"/>
      <c r="G126" s="267"/>
      <c r="H126" s="268"/>
      <c r="I126" s="268"/>
      <c r="J126" s="268"/>
      <c r="K126" s="269"/>
      <c r="L126" s="481"/>
    </row>
    <row r="127" spans="1:12" s="501" customFormat="1" ht="15" customHeight="1">
      <c r="A127" s="480"/>
      <c r="B127" s="500"/>
      <c r="C127" s="274"/>
      <c r="D127" s="686" t="s">
        <v>332</v>
      </c>
      <c r="E127" s="688"/>
      <c r="F127" s="687"/>
      <c r="G127" s="217">
        <f>SUM(G128:G134)</f>
        <v>0</v>
      </c>
      <c r="H127" s="217">
        <f>SUM(H128:H134)</f>
        <v>0</v>
      </c>
      <c r="I127" s="217">
        <f>SUM(I128:I134)</f>
        <v>0</v>
      </c>
      <c r="J127" s="217">
        <f>SUM(J128:J134)</f>
        <v>0</v>
      </c>
      <c r="K127" s="218">
        <f>SUM(K128:K134)</f>
        <v>0</v>
      </c>
      <c r="L127" s="502"/>
    </row>
    <row r="128" spans="1:12" s="499" customFormat="1" ht="13.5" customHeight="1" outlineLevel="1">
      <c r="A128" s="501"/>
      <c r="B128" s="207"/>
      <c r="C128" s="274"/>
      <c r="D128" s="505"/>
      <c r="E128" s="720" t="s">
        <v>333</v>
      </c>
      <c r="F128" s="721"/>
      <c r="G128" s="237"/>
      <c r="H128" s="210"/>
      <c r="I128" s="210"/>
      <c r="J128" s="210"/>
      <c r="K128" s="211"/>
      <c r="L128" s="212"/>
    </row>
    <row r="129" spans="1:12" s="499" customFormat="1" ht="13.5" customHeight="1" outlineLevel="1">
      <c r="B129" s="207"/>
      <c r="C129" s="274"/>
      <c r="E129" s="712" t="s">
        <v>334</v>
      </c>
      <c r="F129" s="713"/>
      <c r="G129" s="215"/>
      <c r="H129" s="215"/>
      <c r="I129" s="215"/>
      <c r="J129" s="215"/>
      <c r="K129" s="216"/>
      <c r="L129" s="212"/>
    </row>
    <row r="130" spans="1:12" s="499" customFormat="1" ht="13.5" customHeight="1" outlineLevel="1">
      <c r="B130" s="207"/>
      <c r="C130" s="274"/>
      <c r="E130" s="712" t="s">
        <v>335</v>
      </c>
      <c r="F130" s="713"/>
      <c r="G130" s="215"/>
      <c r="H130" s="215"/>
      <c r="I130" s="215"/>
      <c r="J130" s="215"/>
      <c r="K130" s="216"/>
      <c r="L130" s="212"/>
    </row>
    <row r="131" spans="1:12" s="501" customFormat="1" ht="15" customHeight="1" outlineLevel="1">
      <c r="B131" s="275"/>
      <c r="C131" s="500"/>
      <c r="E131" s="712" t="s">
        <v>336</v>
      </c>
      <c r="F131" s="713"/>
      <c r="G131" s="215"/>
      <c r="H131" s="215"/>
      <c r="I131" s="215"/>
      <c r="J131" s="215"/>
      <c r="K131" s="216"/>
      <c r="L131" s="502"/>
    </row>
    <row r="132" spans="1:12" s="499" customFormat="1" ht="13.5" customHeight="1" outlineLevel="1">
      <c r="B132" s="207"/>
      <c r="C132" s="274"/>
      <c r="E132" s="712" t="s">
        <v>337</v>
      </c>
      <c r="F132" s="713"/>
      <c r="G132" s="215"/>
      <c r="H132" s="215"/>
      <c r="I132" s="215"/>
      <c r="J132" s="215"/>
      <c r="K132" s="216"/>
      <c r="L132" s="212"/>
    </row>
    <row r="133" spans="1:12" s="499" customFormat="1" ht="13.5" customHeight="1" outlineLevel="1">
      <c r="B133" s="207"/>
      <c r="C133" s="274"/>
      <c r="E133" s="712" t="s">
        <v>338</v>
      </c>
      <c r="F133" s="713"/>
      <c r="G133" s="215"/>
      <c r="H133" s="215"/>
      <c r="I133" s="215"/>
      <c r="J133" s="215"/>
      <c r="K133" s="216"/>
      <c r="L133" s="212"/>
    </row>
    <row r="134" spans="1:12" s="501" customFormat="1" ht="15" customHeight="1" outlineLevel="1">
      <c r="B134" s="500"/>
      <c r="C134" s="274"/>
      <c r="E134" s="712" t="s">
        <v>339</v>
      </c>
      <c r="F134" s="713"/>
      <c r="G134" s="215"/>
      <c r="H134" s="215"/>
      <c r="I134" s="215"/>
      <c r="J134" s="215"/>
      <c r="K134" s="216"/>
      <c r="L134" s="502"/>
    </row>
    <row r="135" spans="1:12" s="501" customFormat="1" ht="15" customHeight="1">
      <c r="A135" s="499"/>
      <c r="B135" s="500"/>
      <c r="C135" s="274"/>
      <c r="D135" s="686" t="s">
        <v>340</v>
      </c>
      <c r="E135" s="688"/>
      <c r="F135" s="687"/>
      <c r="G135" s="215"/>
      <c r="H135" s="219"/>
      <c r="I135" s="219"/>
      <c r="J135" s="219"/>
      <c r="K135" s="220"/>
      <c r="L135" s="502"/>
    </row>
    <row r="136" spans="1:12" s="501" customFormat="1" ht="15" customHeight="1">
      <c r="B136" s="500"/>
      <c r="C136" s="274"/>
      <c r="D136" s="686" t="s">
        <v>341</v>
      </c>
      <c r="E136" s="688"/>
      <c r="F136" s="687"/>
      <c r="G136" s="217">
        <f>SUM(G137:G138)</f>
        <v>0</v>
      </c>
      <c r="H136" s="217">
        <f>SUM(H137:H138)</f>
        <v>0</v>
      </c>
      <c r="I136" s="217">
        <f>SUM(I137:I138)</f>
        <v>0</v>
      </c>
      <c r="J136" s="217">
        <f>SUM(J137:J138)</f>
        <v>0</v>
      </c>
      <c r="K136" s="218">
        <f>SUM(K137:K138)</f>
        <v>0</v>
      </c>
      <c r="L136" s="502"/>
    </row>
    <row r="137" spans="1:12" s="501" customFormat="1" ht="15" customHeight="1" outlineLevel="1">
      <c r="B137" s="500"/>
      <c r="C137" s="274"/>
      <c r="D137" s="505"/>
      <c r="E137" s="720" t="s">
        <v>342</v>
      </c>
      <c r="F137" s="721"/>
      <c r="G137" s="237"/>
      <c r="H137" s="210"/>
      <c r="I137" s="210"/>
      <c r="J137" s="210"/>
      <c r="K137" s="211"/>
      <c r="L137" s="502"/>
    </row>
    <row r="138" spans="1:12" s="501" customFormat="1" ht="15" customHeight="1" outlineLevel="1">
      <c r="B138" s="500"/>
      <c r="C138" s="274"/>
      <c r="D138" s="486"/>
      <c r="E138" s="712" t="s">
        <v>124</v>
      </c>
      <c r="F138" s="713"/>
      <c r="G138" s="215"/>
      <c r="H138" s="219"/>
      <c r="I138" s="219"/>
      <c r="J138" s="219"/>
      <c r="K138" s="220"/>
      <c r="L138" s="502"/>
    </row>
    <row r="139" spans="1:12" s="501" customFormat="1" ht="15" customHeight="1">
      <c r="B139" s="500"/>
      <c r="C139" s="274"/>
      <c r="D139" s="686" t="s">
        <v>343</v>
      </c>
      <c r="E139" s="688"/>
      <c r="F139" s="687"/>
      <c r="G139" s="219">
        <f>SUM(G140:G141)</f>
        <v>0</v>
      </c>
      <c r="H139" s="219">
        <f t="shared" ref="H139:K139" si="3">SUM(H140:H141)</f>
        <v>0</v>
      </c>
      <c r="I139" s="219">
        <f t="shared" si="3"/>
        <v>0</v>
      </c>
      <c r="J139" s="219">
        <f t="shared" si="3"/>
        <v>0</v>
      </c>
      <c r="K139" s="220">
        <f t="shared" si="3"/>
        <v>0</v>
      </c>
      <c r="L139" s="502"/>
    </row>
    <row r="140" spans="1:12" s="501" customFormat="1" ht="15" customHeight="1" outlineLevel="1">
      <c r="B140" s="500"/>
      <c r="C140" s="274"/>
      <c r="D140" s="505"/>
      <c r="E140" s="720" t="s">
        <v>344</v>
      </c>
      <c r="F140" s="721"/>
      <c r="G140" s="237"/>
      <c r="H140" s="210"/>
      <c r="I140" s="210"/>
      <c r="J140" s="210"/>
      <c r="K140" s="211"/>
      <c r="L140" s="502"/>
    </row>
    <row r="141" spans="1:12" s="499" customFormat="1" ht="13.5" customHeight="1" outlineLevel="1">
      <c r="B141" s="207"/>
      <c r="C141" s="274"/>
      <c r="E141" s="712" t="s">
        <v>124</v>
      </c>
      <c r="F141" s="713"/>
      <c r="G141" s="215"/>
      <c r="H141" s="215"/>
      <c r="I141" s="215"/>
      <c r="J141" s="215"/>
      <c r="K141" s="216"/>
      <c r="L141" s="212"/>
    </row>
    <row r="142" spans="1:12" s="501" customFormat="1" ht="15" customHeight="1" thickBot="1">
      <c r="B142" s="500"/>
      <c r="C142" s="277"/>
      <c r="D142" s="689" t="s">
        <v>345</v>
      </c>
      <c r="E142" s="690"/>
      <c r="F142" s="691"/>
      <c r="G142" s="278"/>
      <c r="H142" s="221"/>
      <c r="I142" s="221"/>
      <c r="J142" s="221"/>
      <c r="K142" s="222"/>
      <c r="L142" s="502"/>
    </row>
    <row r="143" spans="1:12" ht="16.5" customHeight="1" thickBot="1">
      <c r="A143" s="501"/>
      <c r="B143" s="479"/>
      <c r="C143" s="728" t="s">
        <v>346</v>
      </c>
      <c r="D143" s="729"/>
      <c r="E143" s="729"/>
      <c r="F143" s="729"/>
      <c r="G143" s="232">
        <f>G127+G135+G136+G139+G142</f>
        <v>0</v>
      </c>
      <c r="H143" s="232">
        <f>H127+H135+H136+H139+H142</f>
        <v>0</v>
      </c>
      <c r="I143" s="232">
        <f>I127+I135+I136+I139+I142</f>
        <v>0</v>
      </c>
      <c r="J143" s="232">
        <f>SUM(J135,J136,J139,J142,J127)</f>
        <v>0</v>
      </c>
      <c r="K143" s="233">
        <f>SUM(K135:K142,K127)</f>
        <v>0</v>
      </c>
      <c r="L143" s="481"/>
    </row>
    <row r="144" spans="1:12" ht="7.5" customHeight="1">
      <c r="B144" s="479"/>
      <c r="C144" s="694"/>
      <c r="D144" s="695"/>
      <c r="E144" s="695"/>
      <c r="F144" s="695"/>
      <c r="G144" s="695"/>
      <c r="H144" s="695"/>
      <c r="I144" s="695"/>
      <c r="J144" s="695"/>
      <c r="K144" s="696"/>
      <c r="L144" s="481"/>
    </row>
    <row r="145" spans="1:12" ht="16.5" customHeight="1">
      <c r="B145" s="479"/>
      <c r="C145" s="772" t="s">
        <v>347</v>
      </c>
      <c r="D145" s="773"/>
      <c r="E145" s="773"/>
      <c r="F145" s="773"/>
      <c r="G145" s="267"/>
      <c r="H145" s="268"/>
      <c r="I145" s="268"/>
      <c r="J145" s="268"/>
      <c r="K145" s="269"/>
      <c r="L145" s="481"/>
    </row>
    <row r="146" spans="1:12" s="501" customFormat="1" ht="15" customHeight="1">
      <c r="A146" s="480"/>
      <c r="B146" s="500"/>
      <c r="C146" s="772"/>
      <c r="D146" s="686" t="s">
        <v>348</v>
      </c>
      <c r="E146" s="688"/>
      <c r="F146" s="687"/>
      <c r="G146" s="217">
        <f>SUM(G147:G153)</f>
        <v>0</v>
      </c>
      <c r="H146" s="217">
        <f>SUM(H147:H153)</f>
        <v>0</v>
      </c>
      <c r="I146" s="217">
        <f>SUM(I147:I153)</f>
        <v>0</v>
      </c>
      <c r="J146" s="217">
        <f>SUM(J147:J153)</f>
        <v>0</v>
      </c>
      <c r="K146" s="218">
        <f>SUM(K147:K153)</f>
        <v>0</v>
      </c>
      <c r="L146" s="502"/>
    </row>
    <row r="147" spans="1:12" s="499" customFormat="1" ht="13.5" customHeight="1" outlineLevel="1">
      <c r="B147" s="207"/>
      <c r="C147" s="772"/>
      <c r="D147" s="505"/>
      <c r="E147" s="720" t="s">
        <v>349</v>
      </c>
      <c r="F147" s="721"/>
      <c r="G147" s="237"/>
      <c r="H147" s="210"/>
      <c r="I147" s="210"/>
      <c r="J147" s="210"/>
      <c r="K147" s="211"/>
      <c r="L147" s="212"/>
    </row>
    <row r="148" spans="1:12" s="499" customFormat="1" ht="15" customHeight="1" outlineLevel="1">
      <c r="B148" s="279"/>
      <c r="C148" s="772"/>
      <c r="E148" s="712" t="s">
        <v>350</v>
      </c>
      <c r="F148" s="713"/>
      <c r="G148" s="238"/>
      <c r="H148" s="238"/>
      <c r="I148" s="238"/>
      <c r="J148" s="238"/>
      <c r="K148" s="280"/>
      <c r="L148" s="212"/>
    </row>
    <row r="149" spans="1:12" s="499" customFormat="1" ht="15" customHeight="1" outlineLevel="1">
      <c r="B149" s="279"/>
      <c r="C149" s="772"/>
      <c r="E149" s="712" t="s">
        <v>351</v>
      </c>
      <c r="F149" s="713"/>
      <c r="G149" s="238"/>
      <c r="H149" s="238"/>
      <c r="I149" s="238"/>
      <c r="J149" s="238"/>
      <c r="K149" s="280"/>
      <c r="L149" s="212"/>
    </row>
    <row r="150" spans="1:12" s="499" customFormat="1" ht="15" customHeight="1" outlineLevel="1">
      <c r="B150" s="279"/>
      <c r="C150" s="772"/>
      <c r="E150" s="712" t="s">
        <v>335</v>
      </c>
      <c r="F150" s="713"/>
      <c r="G150" s="238"/>
      <c r="H150" s="238"/>
      <c r="I150" s="238"/>
      <c r="J150" s="238"/>
      <c r="K150" s="280"/>
      <c r="L150" s="212"/>
    </row>
    <row r="151" spans="1:12" s="499" customFormat="1" ht="13.5" customHeight="1" outlineLevel="1">
      <c r="B151" s="207"/>
      <c r="C151" s="772"/>
      <c r="E151" s="726" t="s">
        <v>336</v>
      </c>
      <c r="F151" s="727"/>
      <c r="G151" s="238"/>
      <c r="H151" s="215"/>
      <c r="I151" s="215"/>
      <c r="J151" s="215"/>
      <c r="K151" s="216"/>
      <c r="L151" s="212"/>
    </row>
    <row r="152" spans="1:12" s="499" customFormat="1" ht="13.5" customHeight="1" outlineLevel="1">
      <c r="B152" s="207"/>
      <c r="C152" s="772"/>
      <c r="E152" s="712" t="s">
        <v>337</v>
      </c>
      <c r="F152" s="713"/>
      <c r="G152" s="238"/>
      <c r="H152" s="215"/>
      <c r="I152" s="215"/>
      <c r="J152" s="215"/>
      <c r="K152" s="216"/>
      <c r="L152" s="212"/>
    </row>
    <row r="153" spans="1:12" s="499" customFormat="1" ht="13.5" customHeight="1" outlineLevel="1">
      <c r="B153" s="207"/>
      <c r="C153" s="772"/>
      <c r="E153" s="712" t="s">
        <v>124</v>
      </c>
      <c r="F153" s="713"/>
      <c r="G153" s="238"/>
      <c r="H153" s="238"/>
      <c r="I153" s="215"/>
      <c r="J153" s="215"/>
      <c r="K153" s="216"/>
      <c r="L153" s="212"/>
    </row>
    <row r="154" spans="1:12" s="501" customFormat="1" ht="15" customHeight="1">
      <c r="A154" s="499"/>
      <c r="B154" s="500"/>
      <c r="C154" s="772"/>
      <c r="D154" s="686" t="s">
        <v>352</v>
      </c>
      <c r="E154" s="688"/>
      <c r="F154" s="687"/>
      <c r="G154" s="217">
        <f>SUM(G155:G158)</f>
        <v>0</v>
      </c>
      <c r="H154" s="217">
        <f>SUM(H155:H158)</f>
        <v>0</v>
      </c>
      <c r="I154" s="217">
        <f>SUM(I155:I158)</f>
        <v>0</v>
      </c>
      <c r="J154" s="217">
        <f>SUM(J155:J158)</f>
        <v>0</v>
      </c>
      <c r="K154" s="218">
        <f>SUM(K155:K158)</f>
        <v>0</v>
      </c>
      <c r="L154" s="502"/>
    </row>
    <row r="155" spans="1:12" s="499" customFormat="1" ht="15" customHeight="1" outlineLevel="1">
      <c r="B155" s="207"/>
      <c r="C155" s="772"/>
      <c r="D155" s="497"/>
      <c r="E155" s="720" t="s">
        <v>353</v>
      </c>
      <c r="F155" s="721"/>
      <c r="G155" s="237"/>
      <c r="H155" s="210"/>
      <c r="I155" s="210"/>
      <c r="J155" s="210"/>
      <c r="K155" s="211"/>
      <c r="L155" s="212"/>
    </row>
    <row r="156" spans="1:12" s="499" customFormat="1" ht="15" customHeight="1" outlineLevel="1">
      <c r="B156" s="207"/>
      <c r="C156" s="772"/>
      <c r="E156" s="731" t="s">
        <v>354</v>
      </c>
      <c r="F156" s="777"/>
      <c r="G156" s="215"/>
      <c r="H156" s="215"/>
      <c r="I156" s="215"/>
      <c r="J156" s="215"/>
      <c r="K156" s="216"/>
      <c r="L156" s="212"/>
    </row>
    <row r="157" spans="1:12" s="499" customFormat="1" ht="15" customHeight="1" outlineLevel="1">
      <c r="B157" s="207"/>
      <c r="C157" s="772"/>
      <c r="E157" s="778" t="s">
        <v>344</v>
      </c>
      <c r="F157" s="779"/>
      <c r="G157" s="215"/>
      <c r="H157" s="215"/>
      <c r="I157" s="215"/>
      <c r="J157" s="215"/>
      <c r="K157" s="216"/>
      <c r="L157" s="212"/>
    </row>
    <row r="158" spans="1:12" s="499" customFormat="1" ht="15" customHeight="1" outlineLevel="1">
      <c r="B158" s="207"/>
      <c r="C158" s="772"/>
      <c r="E158" s="778" t="s">
        <v>124</v>
      </c>
      <c r="F158" s="779"/>
      <c r="G158" s="215"/>
      <c r="H158" s="215"/>
      <c r="I158" s="238"/>
      <c r="J158" s="238"/>
      <c r="K158" s="216"/>
      <c r="L158" s="212"/>
    </row>
    <row r="159" spans="1:12" s="501" customFormat="1" ht="15" customHeight="1">
      <c r="B159" s="500"/>
      <c r="C159" s="772"/>
      <c r="D159" s="686" t="s">
        <v>355</v>
      </c>
      <c r="E159" s="688"/>
      <c r="F159" s="687"/>
      <c r="G159" s="219"/>
      <c r="H159" s="219"/>
      <c r="I159" s="217"/>
      <c r="J159" s="217"/>
      <c r="K159" s="220"/>
      <c r="L159" s="502"/>
    </row>
    <row r="160" spans="1:12" s="501" customFormat="1" ht="15" customHeight="1">
      <c r="B160" s="500"/>
      <c r="C160" s="772"/>
      <c r="D160" s="686" t="s">
        <v>356</v>
      </c>
      <c r="E160" s="688"/>
      <c r="F160" s="687"/>
      <c r="G160" s="217">
        <f>SUM(G161:G163)</f>
        <v>0</v>
      </c>
      <c r="H160" s="217">
        <f>SUM(H161:H163)</f>
        <v>0</v>
      </c>
      <c r="I160" s="217">
        <f>SUM(I161:I163)</f>
        <v>0</v>
      </c>
      <c r="J160" s="217">
        <f>SUM(J161:J163)</f>
        <v>0</v>
      </c>
      <c r="K160" s="218">
        <f>SUM(K161:K163)</f>
        <v>0</v>
      </c>
      <c r="L160" s="502"/>
    </row>
    <row r="161" spans="1:13" s="499" customFormat="1" ht="15" customHeight="1" outlineLevel="1">
      <c r="B161" s="207"/>
      <c r="C161" s="772"/>
      <c r="D161" s="497"/>
      <c r="E161" s="720" t="s">
        <v>357</v>
      </c>
      <c r="F161" s="721"/>
      <c r="G161" s="237"/>
      <c r="H161" s="210"/>
      <c r="I161" s="210"/>
      <c r="J161" s="210"/>
      <c r="K161" s="211"/>
      <c r="L161" s="212"/>
    </row>
    <row r="162" spans="1:13" s="499" customFormat="1" ht="15" customHeight="1" outlineLevel="1">
      <c r="B162" s="207"/>
      <c r="C162" s="772"/>
      <c r="D162" s="495"/>
      <c r="E162" s="712" t="s">
        <v>358</v>
      </c>
      <c r="F162" s="713"/>
      <c r="G162" s="238"/>
      <c r="H162" s="215"/>
      <c r="I162" s="215"/>
      <c r="J162" s="215"/>
      <c r="K162" s="216"/>
      <c r="L162" s="212"/>
    </row>
    <row r="163" spans="1:13" s="499" customFormat="1" ht="15" customHeight="1" outlineLevel="1" thickBot="1">
      <c r="B163" s="207"/>
      <c r="C163" s="774"/>
      <c r="D163" s="507"/>
      <c r="E163" s="733" t="s">
        <v>124</v>
      </c>
      <c r="F163" s="734"/>
      <c r="G163" s="272"/>
      <c r="H163" s="230"/>
      <c r="I163" s="230"/>
      <c r="J163" s="230"/>
      <c r="K163" s="231"/>
      <c r="L163" s="212"/>
    </row>
    <row r="164" spans="1:13" ht="16.5" customHeight="1" thickBot="1">
      <c r="A164" s="501"/>
      <c r="B164" s="479"/>
      <c r="C164" s="692" t="s">
        <v>359</v>
      </c>
      <c r="D164" s="693"/>
      <c r="E164" s="693"/>
      <c r="F164" s="693" t="s">
        <v>360</v>
      </c>
      <c r="G164" s="223">
        <f>G146+G154+G159+G160</f>
        <v>0</v>
      </c>
      <c r="H164" s="223">
        <f>H146+H154+H159+H160</f>
        <v>0</v>
      </c>
      <c r="I164" s="223">
        <f>I146+I154+I159+I160</f>
        <v>0</v>
      </c>
      <c r="J164" s="223">
        <f>SUM(J146,J154,J159,J160)</f>
        <v>0</v>
      </c>
      <c r="K164" s="224">
        <f>SUM(K146,K154,K159,K160)</f>
        <v>0</v>
      </c>
      <c r="L164" s="481"/>
    </row>
    <row r="165" spans="1:13" ht="16.5" customHeight="1" thickBot="1">
      <c r="A165" s="501"/>
      <c r="B165" s="479"/>
      <c r="C165" s="775" t="s">
        <v>360</v>
      </c>
      <c r="D165" s="776"/>
      <c r="E165" s="776"/>
      <c r="F165" s="776"/>
      <c r="G165" s="282">
        <f>G121+G143+G164</f>
        <v>0</v>
      </c>
      <c r="H165" s="282">
        <f>H121+H143+H164</f>
        <v>0</v>
      </c>
      <c r="I165" s="282">
        <f>I121+I143+I164</f>
        <v>0</v>
      </c>
      <c r="J165" s="282">
        <f>J121+J143+J164</f>
        <v>0</v>
      </c>
      <c r="K165" s="283">
        <f>K121+K143+K164</f>
        <v>0</v>
      </c>
      <c r="L165" s="481"/>
    </row>
    <row r="166" spans="1:13" ht="16.5" customHeight="1" thickBot="1">
      <c r="B166" s="479"/>
      <c r="C166" s="694"/>
      <c r="D166" s="695"/>
      <c r="E166" s="695"/>
      <c r="F166" s="695"/>
      <c r="G166" s="695"/>
      <c r="H166" s="695"/>
      <c r="I166" s="695"/>
      <c r="J166" s="695"/>
      <c r="K166" s="696"/>
      <c r="L166" s="481"/>
    </row>
    <row r="167" spans="1:13" ht="18.75" thickBot="1">
      <c r="B167" s="479"/>
      <c r="C167" s="780" t="s">
        <v>361</v>
      </c>
      <c r="D167" s="781"/>
      <c r="E167" s="781"/>
      <c r="F167" s="781" t="s">
        <v>361</v>
      </c>
      <c r="G167" s="781"/>
      <c r="H167" s="781"/>
      <c r="I167" s="781"/>
      <c r="J167" s="781"/>
      <c r="K167" s="782"/>
      <c r="L167" s="481"/>
      <c r="M167" s="215"/>
    </row>
    <row r="168" spans="1:13" ht="16.5" customHeight="1">
      <c r="B168" s="479"/>
      <c r="C168" s="705" t="s">
        <v>362</v>
      </c>
      <c r="D168" s="706"/>
      <c r="E168" s="706"/>
      <c r="F168" s="706"/>
      <c r="G168" s="284"/>
      <c r="H168" s="285"/>
      <c r="I168" s="285"/>
      <c r="J168" s="285"/>
      <c r="K168" s="286"/>
      <c r="L168" s="481"/>
    </row>
    <row r="169" spans="1:13" s="501" customFormat="1" ht="15" customHeight="1">
      <c r="A169" s="480"/>
      <c r="B169" s="500"/>
      <c r="C169" s="772"/>
      <c r="D169" s="686" t="s">
        <v>363</v>
      </c>
      <c r="E169" s="688"/>
      <c r="F169" s="687"/>
      <c r="G169" s="217">
        <f>G170-G174+G175-G176+G177+G178</f>
        <v>0</v>
      </c>
      <c r="H169" s="217">
        <f>H170-H174+H175-H176+H177+H178</f>
        <v>0</v>
      </c>
      <c r="I169" s="217">
        <f>I170-I174+I175-I176+I177+I178</f>
        <v>0</v>
      </c>
      <c r="J169" s="217">
        <f>J170-J174+J175-J176+J177+J178</f>
        <v>0</v>
      </c>
      <c r="K169" s="218">
        <f>K170-K174+K175-K176+K177+K178</f>
        <v>0</v>
      </c>
      <c r="L169" s="502"/>
    </row>
    <row r="170" spans="1:13" s="501" customFormat="1" ht="12.75" outlineLevel="1">
      <c r="B170" s="500"/>
      <c r="C170" s="772"/>
      <c r="D170" s="204"/>
      <c r="E170" s="783" t="s">
        <v>364</v>
      </c>
      <c r="F170" s="784"/>
      <c r="G170" s="205">
        <f>SUM(G171:G173)</f>
        <v>0</v>
      </c>
      <c r="H170" s="205">
        <f>SUM(H171:H173)</f>
        <v>0</v>
      </c>
      <c r="I170" s="205">
        <f>SUM(I171:I173)</f>
        <v>0</v>
      </c>
      <c r="J170" s="205">
        <f>SUM(J171:J173)</f>
        <v>0</v>
      </c>
      <c r="K170" s="206">
        <f>SUM(K171:K173)</f>
        <v>0</v>
      </c>
      <c r="L170" s="502"/>
    </row>
    <row r="171" spans="1:13" s="499" customFormat="1" ht="13.5" customHeight="1" outlineLevel="1">
      <c r="B171" s="207"/>
      <c r="C171" s="772"/>
      <c r="E171" s="497"/>
      <c r="F171" s="498" t="s">
        <v>365</v>
      </c>
      <c r="G171" s="237"/>
      <c r="H171" s="210"/>
      <c r="I171" s="271"/>
      <c r="J171" s="271"/>
      <c r="K171" s="211"/>
      <c r="L171" s="212"/>
    </row>
    <row r="172" spans="1:13" s="499" customFormat="1" ht="13.5" customHeight="1" outlineLevel="1">
      <c r="B172" s="207"/>
      <c r="C172" s="772"/>
      <c r="E172" s="495"/>
      <c r="F172" s="496" t="s">
        <v>366</v>
      </c>
      <c r="G172" s="215"/>
      <c r="H172" s="215"/>
      <c r="I172" s="215"/>
      <c r="J172" s="215"/>
      <c r="K172" s="216"/>
      <c r="L172" s="212"/>
    </row>
    <row r="173" spans="1:13" s="499" customFormat="1" ht="13.5" customHeight="1" outlineLevel="1">
      <c r="B173" s="207"/>
      <c r="C173" s="772"/>
      <c r="E173" s="495"/>
      <c r="F173" s="496" t="s">
        <v>263</v>
      </c>
      <c r="G173" s="215"/>
      <c r="H173" s="215"/>
      <c r="I173" s="287"/>
      <c r="J173" s="287"/>
      <c r="K173" s="216"/>
      <c r="L173" s="212"/>
    </row>
    <row r="174" spans="1:13" s="499" customFormat="1" ht="15" customHeight="1" outlineLevel="1">
      <c r="B174" s="207"/>
      <c r="C174" s="772"/>
      <c r="E174" s="712" t="s">
        <v>367</v>
      </c>
      <c r="F174" s="713"/>
      <c r="G174" s="238"/>
      <c r="H174" s="215"/>
      <c r="I174" s="215"/>
      <c r="J174" s="215"/>
      <c r="K174" s="216"/>
      <c r="L174" s="212"/>
    </row>
    <row r="175" spans="1:13" s="499" customFormat="1" ht="13.5" customHeight="1" outlineLevel="1">
      <c r="B175" s="207"/>
      <c r="C175" s="772"/>
      <c r="E175" s="712" t="s">
        <v>368</v>
      </c>
      <c r="F175" s="713"/>
      <c r="G175" s="215"/>
      <c r="H175" s="215"/>
      <c r="I175" s="215"/>
      <c r="J175" s="215"/>
      <c r="K175" s="216"/>
      <c r="L175" s="212"/>
    </row>
    <row r="176" spans="1:13" s="499" customFormat="1" ht="13.5" customHeight="1" outlineLevel="1">
      <c r="B176" s="207"/>
      <c r="C176" s="772"/>
      <c r="E176" s="712" t="s">
        <v>367</v>
      </c>
      <c r="F176" s="713"/>
      <c r="G176" s="215"/>
      <c r="H176" s="215"/>
      <c r="I176" s="215"/>
      <c r="J176" s="215"/>
      <c r="K176" s="216"/>
      <c r="L176" s="212"/>
    </row>
    <row r="177" spans="1:12" s="499" customFormat="1" ht="13.5" customHeight="1" outlineLevel="1">
      <c r="B177" s="207"/>
      <c r="C177" s="772"/>
      <c r="E177" s="712" t="s">
        <v>369</v>
      </c>
      <c r="F177" s="713"/>
      <c r="G177" s="238"/>
      <c r="H177" s="215"/>
      <c r="I177" s="215"/>
      <c r="J177" s="215"/>
      <c r="K177" s="216"/>
      <c r="L177" s="212"/>
    </row>
    <row r="178" spans="1:12" s="499" customFormat="1" ht="13.5" customHeight="1" outlineLevel="1">
      <c r="B178" s="207"/>
      <c r="C178" s="772"/>
      <c r="E178" s="712" t="s">
        <v>370</v>
      </c>
      <c r="F178" s="713"/>
      <c r="G178" s="238"/>
      <c r="H178" s="215"/>
      <c r="I178" s="215"/>
      <c r="J178" s="215"/>
      <c r="K178" s="216"/>
      <c r="L178" s="212"/>
    </row>
    <row r="179" spans="1:12" s="501" customFormat="1" ht="15" customHeight="1">
      <c r="A179" s="499"/>
      <c r="B179" s="500"/>
      <c r="C179" s="772"/>
      <c r="D179" s="686" t="s">
        <v>371</v>
      </c>
      <c r="E179" s="688"/>
      <c r="F179" s="687"/>
      <c r="G179" s="217">
        <f>SUM(G180:G183)</f>
        <v>0</v>
      </c>
      <c r="H179" s="217">
        <f>SUM(H180:H183)</f>
        <v>0</v>
      </c>
      <c r="I179" s="217">
        <f>SUM(I180:I183)</f>
        <v>0</v>
      </c>
      <c r="J179" s="217">
        <f>SUM(J180:J183)</f>
        <v>0</v>
      </c>
      <c r="K179" s="218">
        <f>SUM(K180:K183)</f>
        <v>0</v>
      </c>
      <c r="L179" s="502"/>
    </row>
    <row r="180" spans="1:12" s="499" customFormat="1" ht="13.5" customHeight="1" outlineLevel="1">
      <c r="B180" s="207"/>
      <c r="C180" s="772"/>
      <c r="D180" s="505"/>
      <c r="E180" s="791" t="s">
        <v>372</v>
      </c>
      <c r="F180" s="792"/>
      <c r="G180" s="210"/>
      <c r="H180" s="210"/>
      <c r="I180" s="210"/>
      <c r="J180" s="210"/>
      <c r="K180" s="211"/>
      <c r="L180" s="212"/>
    </row>
    <row r="181" spans="1:12" s="499" customFormat="1" ht="13.5" customHeight="1" outlineLevel="1">
      <c r="B181" s="207"/>
      <c r="C181" s="772"/>
      <c r="E181" s="793" t="s">
        <v>373</v>
      </c>
      <c r="F181" s="794"/>
      <c r="G181" s="215"/>
      <c r="H181" s="215"/>
      <c r="I181" s="215"/>
      <c r="J181" s="215"/>
      <c r="K181" s="216"/>
      <c r="L181" s="212"/>
    </row>
    <row r="182" spans="1:12" s="499" customFormat="1" ht="13.5" customHeight="1" outlineLevel="1">
      <c r="B182" s="207"/>
      <c r="C182" s="772"/>
      <c r="E182" s="793" t="s">
        <v>374</v>
      </c>
      <c r="F182" s="794"/>
      <c r="G182" s="215"/>
      <c r="H182" s="215"/>
      <c r="I182" s="215"/>
      <c r="J182" s="215"/>
      <c r="K182" s="216"/>
      <c r="L182" s="212"/>
    </row>
    <row r="183" spans="1:12" s="499" customFormat="1" ht="13.5" customHeight="1" outlineLevel="1">
      <c r="B183" s="207"/>
      <c r="C183" s="772"/>
      <c r="E183" s="793" t="s">
        <v>375</v>
      </c>
      <c r="F183" s="794"/>
      <c r="G183" s="215">
        <f>SUM(G184:G185)</f>
        <v>0</v>
      </c>
      <c r="H183" s="215">
        <f t="shared" ref="H183:K183" si="4">SUM(H184:H185)</f>
        <v>0</v>
      </c>
      <c r="I183" s="215">
        <f t="shared" si="4"/>
        <v>0</v>
      </c>
      <c r="J183" s="215">
        <f t="shared" si="4"/>
        <v>0</v>
      </c>
      <c r="K183" s="216">
        <f t="shared" si="4"/>
        <v>0</v>
      </c>
      <c r="L183" s="212"/>
    </row>
    <row r="184" spans="1:12" s="499" customFormat="1" ht="13.5" customHeight="1" outlineLevel="1">
      <c r="B184" s="207"/>
      <c r="C184" s="772"/>
      <c r="E184" s="491"/>
      <c r="F184" s="498" t="s">
        <v>365</v>
      </c>
      <c r="G184" s="288"/>
      <c r="H184" s="288"/>
      <c r="I184" s="288"/>
      <c r="J184" s="288"/>
      <c r="K184" s="289"/>
      <c r="L184" s="212"/>
    </row>
    <row r="185" spans="1:12" s="499" customFormat="1" ht="13.5" customHeight="1" outlineLevel="1">
      <c r="B185" s="207"/>
      <c r="C185" s="772"/>
      <c r="E185" s="493"/>
      <c r="F185" s="494" t="s">
        <v>263</v>
      </c>
      <c r="G185" s="215"/>
      <c r="H185" s="215"/>
      <c r="I185" s="215"/>
      <c r="J185" s="215"/>
      <c r="K185" s="216"/>
      <c r="L185" s="212"/>
    </row>
    <row r="186" spans="1:12" s="501" customFormat="1" ht="15" customHeight="1">
      <c r="A186" s="499"/>
      <c r="B186" s="500"/>
      <c r="C186" s="772"/>
      <c r="D186" s="686" t="s">
        <v>376</v>
      </c>
      <c r="E186" s="688"/>
      <c r="F186" s="687"/>
      <c r="G186" s="217">
        <f>SUM(G187,G191)</f>
        <v>0</v>
      </c>
      <c r="H186" s="217">
        <f>SUM(H187,H191)</f>
        <v>0</v>
      </c>
      <c r="I186" s="217">
        <f>SUM(I187,I191)</f>
        <v>0</v>
      </c>
      <c r="J186" s="217">
        <f>SUM(J187,J191)</f>
        <v>0</v>
      </c>
      <c r="K186" s="218">
        <f>SUM(K187,K191)</f>
        <v>0</v>
      </c>
      <c r="L186" s="502"/>
    </row>
    <row r="187" spans="1:12" s="499" customFormat="1" ht="13.5" customHeight="1" outlineLevel="1">
      <c r="B187" s="207"/>
      <c r="C187" s="772"/>
      <c r="D187" s="505"/>
      <c r="E187" s="785" t="s">
        <v>344</v>
      </c>
      <c r="F187" s="786"/>
      <c r="G187" s="288">
        <f>SUM(G188:G190)</f>
        <v>0</v>
      </c>
      <c r="H187" s="288">
        <f>SUM(H188:H190)</f>
        <v>0</v>
      </c>
      <c r="I187" s="288">
        <f>SUM(I188:I190)</f>
        <v>0</v>
      </c>
      <c r="J187" s="288">
        <f>SUM(J188:J190)</f>
        <v>0</v>
      </c>
      <c r="K187" s="289">
        <f>SUM(K188:K190)</f>
        <v>0</v>
      </c>
      <c r="L187" s="212"/>
    </row>
    <row r="188" spans="1:12" s="499" customFormat="1" ht="13.5" customHeight="1" outlineLevel="1">
      <c r="B188" s="207"/>
      <c r="C188" s="772"/>
      <c r="E188" s="482"/>
      <c r="F188" s="483" t="s">
        <v>377</v>
      </c>
      <c r="G188" s="288"/>
      <c r="H188" s="288"/>
      <c r="I188" s="288"/>
      <c r="J188" s="288"/>
      <c r="K188" s="289"/>
      <c r="L188" s="212"/>
    </row>
    <row r="189" spans="1:12" s="499" customFormat="1" ht="13.5" customHeight="1" outlineLevel="1">
      <c r="B189" s="207"/>
      <c r="C189" s="772"/>
      <c r="E189" s="484"/>
      <c r="F189" s="485" t="s">
        <v>378</v>
      </c>
      <c r="G189" s="294"/>
      <c r="H189" s="294"/>
      <c r="I189" s="294"/>
      <c r="J189" s="294"/>
      <c r="K189" s="295"/>
      <c r="L189" s="212"/>
    </row>
    <row r="190" spans="1:12" s="499" customFormat="1" ht="13.5" customHeight="1" outlineLevel="1">
      <c r="B190" s="207"/>
      <c r="C190" s="772"/>
      <c r="E190" s="484"/>
      <c r="F190" s="485" t="s">
        <v>379</v>
      </c>
      <c r="G190" s="294"/>
      <c r="H190" s="294"/>
      <c r="I190" s="294"/>
      <c r="J190" s="294"/>
      <c r="K190" s="295"/>
      <c r="L190" s="212"/>
    </row>
    <row r="191" spans="1:12" s="499" customFormat="1" ht="13.5" customHeight="1" outlineLevel="1">
      <c r="B191" s="207"/>
      <c r="C191" s="772"/>
      <c r="E191" s="787" t="s">
        <v>124</v>
      </c>
      <c r="F191" s="788"/>
      <c r="G191" s="215"/>
      <c r="H191" s="215"/>
      <c r="I191" s="215"/>
      <c r="J191" s="215"/>
      <c r="K191" s="216"/>
      <c r="L191" s="212"/>
    </row>
    <row r="192" spans="1:12" s="501" customFormat="1" ht="15" customHeight="1">
      <c r="A192" s="499"/>
      <c r="B192" s="500"/>
      <c r="C192" s="772"/>
      <c r="D192" s="686" t="s">
        <v>380</v>
      </c>
      <c r="E192" s="688"/>
      <c r="F192" s="687"/>
      <c r="G192" s="296"/>
      <c r="H192" s="296"/>
      <c r="I192" s="296"/>
      <c r="J192" s="296"/>
      <c r="K192" s="297"/>
      <c r="L192" s="502"/>
    </row>
    <row r="193" spans="1:12" s="501" customFormat="1" ht="15" customHeight="1">
      <c r="A193" s="499"/>
      <c r="B193" s="500"/>
      <c r="C193" s="772"/>
      <c r="D193" s="686" t="s">
        <v>381</v>
      </c>
      <c r="E193" s="688"/>
      <c r="F193" s="687"/>
      <c r="G193" s="296">
        <f>SUM(G194:G196)</f>
        <v>0</v>
      </c>
      <c r="H193" s="296">
        <f>SUM(H194:H196)</f>
        <v>0</v>
      </c>
      <c r="I193" s="296">
        <f>SUM(I194:I196)</f>
        <v>0</v>
      </c>
      <c r="J193" s="296">
        <f>SUM(J194:J196)</f>
        <v>0</v>
      </c>
      <c r="K193" s="297">
        <f>SUM(K194:K196)</f>
        <v>0</v>
      </c>
      <c r="L193" s="502"/>
    </row>
    <row r="194" spans="1:12" s="499" customFormat="1" ht="15" customHeight="1" outlineLevel="1">
      <c r="B194" s="207"/>
      <c r="C194" s="772"/>
      <c r="D194" s="482"/>
      <c r="E194" s="789" t="s">
        <v>382</v>
      </c>
      <c r="F194" s="790"/>
      <c r="G194" s="298"/>
      <c r="H194" s="298"/>
      <c r="I194" s="298"/>
      <c r="J194" s="298"/>
      <c r="K194" s="299"/>
      <c r="L194" s="212"/>
    </row>
    <row r="195" spans="1:12" s="499" customFormat="1" ht="15" customHeight="1" outlineLevel="1">
      <c r="B195" s="207"/>
      <c r="C195" s="772"/>
      <c r="D195" s="484"/>
      <c r="E195" s="795" t="s">
        <v>383</v>
      </c>
      <c r="F195" s="796"/>
      <c r="G195" s="300"/>
      <c r="H195" s="300"/>
      <c r="I195" s="300"/>
      <c r="J195" s="300"/>
      <c r="K195" s="301"/>
      <c r="L195" s="212"/>
    </row>
    <row r="196" spans="1:12" s="499" customFormat="1" ht="15" customHeight="1" outlineLevel="1" thickBot="1">
      <c r="B196" s="207"/>
      <c r="C196" s="774"/>
      <c r="D196" s="302"/>
      <c r="E196" s="797" t="s">
        <v>124</v>
      </c>
      <c r="F196" s="798"/>
      <c r="G196" s="303"/>
      <c r="H196" s="304"/>
      <c r="I196" s="304"/>
      <c r="J196" s="304"/>
      <c r="K196" s="222"/>
      <c r="L196" s="212"/>
    </row>
    <row r="197" spans="1:12" ht="16.5" customHeight="1" thickBot="1">
      <c r="A197" s="501"/>
      <c r="B197" s="479"/>
      <c r="C197" s="692" t="s">
        <v>384</v>
      </c>
      <c r="D197" s="693"/>
      <c r="E197" s="693"/>
      <c r="F197" s="693" t="s">
        <v>385</v>
      </c>
      <c r="G197" s="223">
        <f>SUM(G169,G179,G186,G192,G193)</f>
        <v>0</v>
      </c>
      <c r="H197" s="223">
        <f>SUM(H169,H179,H186,H192,H193)</f>
        <v>0</v>
      </c>
      <c r="I197" s="223">
        <f>SUM(I169,I179,I186,I192,I193)</f>
        <v>0</v>
      </c>
      <c r="J197" s="223">
        <f>SUM(J169,J179,J186,J192,J193)</f>
        <v>0</v>
      </c>
      <c r="K197" s="224">
        <f>SUM(K169,K179,K186,K192,K193)</f>
        <v>0</v>
      </c>
      <c r="L197" s="481"/>
    </row>
    <row r="198" spans="1:12" ht="7.5" customHeight="1">
      <c r="B198" s="479"/>
      <c r="C198" s="694"/>
      <c r="D198" s="695"/>
      <c r="E198" s="695"/>
      <c r="F198" s="695"/>
      <c r="G198" s="695"/>
      <c r="H198" s="695"/>
      <c r="I198" s="695"/>
      <c r="J198" s="695"/>
      <c r="K198" s="696"/>
      <c r="L198" s="481"/>
    </row>
    <row r="199" spans="1:12" ht="16.5" customHeight="1">
      <c r="B199" s="479"/>
      <c r="C199" s="772" t="s">
        <v>20</v>
      </c>
      <c r="D199" s="773"/>
      <c r="E199" s="773"/>
      <c r="F199" s="773"/>
      <c r="G199" s="267"/>
      <c r="H199" s="268"/>
      <c r="I199" s="268"/>
      <c r="J199" s="268"/>
      <c r="K199" s="269"/>
      <c r="L199" s="481"/>
    </row>
    <row r="200" spans="1:12" s="501" customFormat="1" ht="15" customHeight="1">
      <c r="A200" s="480"/>
      <c r="B200" s="500"/>
      <c r="C200" s="743"/>
      <c r="D200" s="686" t="s">
        <v>386</v>
      </c>
      <c r="E200" s="688"/>
      <c r="F200" s="687"/>
      <c r="G200" s="217">
        <f>SUM(G201,G204,G205,G206)</f>
        <v>0</v>
      </c>
      <c r="H200" s="217">
        <f t="shared" ref="H200:K200" si="5">SUM(H201,H204,H205,H206)</f>
        <v>0</v>
      </c>
      <c r="I200" s="217">
        <f t="shared" si="5"/>
        <v>0</v>
      </c>
      <c r="J200" s="217">
        <f t="shared" si="5"/>
        <v>0</v>
      </c>
      <c r="K200" s="218">
        <f t="shared" si="5"/>
        <v>0</v>
      </c>
      <c r="L200" s="502"/>
    </row>
    <row r="201" spans="1:12" s="499" customFormat="1" ht="13.5" customHeight="1" outlineLevel="1">
      <c r="B201" s="207"/>
      <c r="C201" s="743"/>
      <c r="D201" s="505"/>
      <c r="E201" s="791" t="s">
        <v>372</v>
      </c>
      <c r="F201" s="792"/>
      <c r="G201" s="210">
        <f>SUM(G202:G203)</f>
        <v>0</v>
      </c>
      <c r="H201" s="210">
        <f>SUM(H202:H203)</f>
        <v>0</v>
      </c>
      <c r="I201" s="210">
        <f>SUM(I202:I203)</f>
        <v>0</v>
      </c>
      <c r="J201" s="210">
        <f>SUM(J202:J203)</f>
        <v>0</v>
      </c>
      <c r="K201" s="211">
        <f>SUM(K202:K203)</f>
        <v>0</v>
      </c>
      <c r="L201" s="212"/>
    </row>
    <row r="202" spans="1:12" s="499" customFormat="1" ht="13.5" customHeight="1" outlineLevel="2">
      <c r="B202" s="207"/>
      <c r="C202" s="743"/>
      <c r="E202" s="491"/>
      <c r="F202" s="492" t="s">
        <v>387</v>
      </c>
      <c r="G202" s="210"/>
      <c r="H202" s="210"/>
      <c r="I202" s="210"/>
      <c r="J202" s="210"/>
      <c r="K202" s="211"/>
      <c r="L202" s="212"/>
    </row>
    <row r="203" spans="1:12" s="499" customFormat="1" ht="13.5" customHeight="1" outlineLevel="2">
      <c r="B203" s="207"/>
      <c r="C203" s="743"/>
      <c r="E203" s="493"/>
      <c r="F203" s="494" t="s">
        <v>388</v>
      </c>
      <c r="G203" s="215"/>
      <c r="H203" s="215"/>
      <c r="I203" s="215"/>
      <c r="J203" s="215"/>
      <c r="K203" s="216"/>
      <c r="L203" s="212"/>
    </row>
    <row r="204" spans="1:12" s="499" customFormat="1" ht="13.5" customHeight="1" outlineLevel="1">
      <c r="B204" s="207"/>
      <c r="C204" s="743"/>
      <c r="E204" s="793" t="s">
        <v>373</v>
      </c>
      <c r="F204" s="794"/>
      <c r="G204" s="215"/>
      <c r="H204" s="215"/>
      <c r="I204" s="215"/>
      <c r="J204" s="215"/>
      <c r="K204" s="216"/>
      <c r="L204" s="212"/>
    </row>
    <row r="205" spans="1:12" s="499" customFormat="1" ht="13.5" customHeight="1" outlineLevel="1">
      <c r="B205" s="207"/>
      <c r="C205" s="743"/>
      <c r="E205" s="793" t="s">
        <v>374</v>
      </c>
      <c r="F205" s="794"/>
      <c r="G205" s="215"/>
      <c r="H205" s="215"/>
      <c r="I205" s="215"/>
      <c r="J205" s="215"/>
      <c r="K205" s="216"/>
      <c r="L205" s="212"/>
    </row>
    <row r="206" spans="1:12" s="499" customFormat="1" ht="13.5" customHeight="1" outlineLevel="1">
      <c r="B206" s="207"/>
      <c r="C206" s="743"/>
      <c r="E206" s="793" t="s">
        <v>375</v>
      </c>
      <c r="F206" s="794"/>
      <c r="G206" s="215"/>
      <c r="H206" s="215"/>
      <c r="I206" s="215"/>
      <c r="J206" s="215"/>
      <c r="K206" s="216"/>
      <c r="L206" s="212"/>
    </row>
    <row r="207" spans="1:12" s="501" customFormat="1" ht="15" customHeight="1">
      <c r="A207" s="499"/>
      <c r="B207" s="500"/>
      <c r="C207" s="743"/>
      <c r="D207" s="686" t="s">
        <v>389</v>
      </c>
      <c r="E207" s="688"/>
      <c r="F207" s="687"/>
      <c r="G207" s="296">
        <f>SUM(G208:G211)</f>
        <v>0</v>
      </c>
      <c r="H207" s="296">
        <f>SUM(H208:H211)</f>
        <v>0</v>
      </c>
      <c r="I207" s="296">
        <f>SUM(I208:I211)</f>
        <v>0</v>
      </c>
      <c r="J207" s="296">
        <f>SUM(J208:J211)</f>
        <v>0</v>
      </c>
      <c r="K207" s="297">
        <f>SUM(K208:K211)</f>
        <v>0</v>
      </c>
      <c r="L207" s="502"/>
    </row>
    <row r="208" spans="1:12" s="499" customFormat="1" ht="15" customHeight="1" outlineLevel="1">
      <c r="B208" s="207"/>
      <c r="C208" s="743"/>
      <c r="D208" s="482"/>
      <c r="E208" s="800" t="s">
        <v>390</v>
      </c>
      <c r="F208" s="801"/>
      <c r="G208" s="298"/>
      <c r="H208" s="298"/>
      <c r="I208" s="298"/>
      <c r="J208" s="298"/>
      <c r="K208" s="299"/>
      <c r="L208" s="212"/>
    </row>
    <row r="209" spans="1:12" s="499" customFormat="1" ht="15" customHeight="1" outlineLevel="1">
      <c r="B209" s="207"/>
      <c r="C209" s="743"/>
      <c r="D209" s="484"/>
      <c r="E209" s="802" t="s">
        <v>391</v>
      </c>
      <c r="F209" s="803"/>
      <c r="G209" s="300"/>
      <c r="H209" s="300"/>
      <c r="I209" s="300"/>
      <c r="J209" s="300"/>
      <c r="K209" s="301"/>
      <c r="L209" s="212"/>
    </row>
    <row r="210" spans="1:12" s="499" customFormat="1" ht="15" customHeight="1" outlineLevel="1">
      <c r="B210" s="207"/>
      <c r="C210" s="743"/>
      <c r="D210" s="484"/>
      <c r="E210" s="802" t="s">
        <v>392</v>
      </c>
      <c r="F210" s="803"/>
      <c r="G210" s="300"/>
      <c r="H210" s="300"/>
      <c r="I210" s="300"/>
      <c r="J210" s="300"/>
      <c r="K210" s="301"/>
      <c r="L210" s="212"/>
    </row>
    <row r="211" spans="1:12" s="499" customFormat="1" ht="15" customHeight="1" outlineLevel="1">
      <c r="B211" s="207"/>
      <c r="C211" s="743"/>
      <c r="D211" s="484"/>
      <c r="E211" s="802" t="s">
        <v>393</v>
      </c>
      <c r="F211" s="803"/>
      <c r="G211" s="300"/>
      <c r="H211" s="300"/>
      <c r="I211" s="300"/>
      <c r="J211" s="300"/>
      <c r="K211" s="301"/>
      <c r="L211" s="212"/>
    </row>
    <row r="212" spans="1:12" s="501" customFormat="1" ht="15" customHeight="1">
      <c r="B212" s="500"/>
      <c r="C212" s="743"/>
      <c r="D212" s="686" t="s">
        <v>394</v>
      </c>
      <c r="E212" s="688"/>
      <c r="F212" s="687"/>
      <c r="G212" s="217">
        <f>SUM(G213:G215)-G216</f>
        <v>0</v>
      </c>
      <c r="H212" s="217">
        <f t="shared" ref="H212:K212" si="6">SUM(H213:H215)-H216</f>
        <v>0</v>
      </c>
      <c r="I212" s="217">
        <f t="shared" si="6"/>
        <v>0</v>
      </c>
      <c r="J212" s="217">
        <f t="shared" si="6"/>
        <v>0</v>
      </c>
      <c r="K212" s="218">
        <f t="shared" si="6"/>
        <v>0</v>
      </c>
      <c r="L212" s="502"/>
    </row>
    <row r="213" spans="1:12" s="499" customFormat="1" ht="13.5" customHeight="1" outlineLevel="1">
      <c r="B213" s="207"/>
      <c r="C213" s="743"/>
      <c r="D213" s="505"/>
      <c r="E213" s="785" t="s">
        <v>395</v>
      </c>
      <c r="F213" s="786"/>
      <c r="G213" s="298"/>
      <c r="H213" s="298"/>
      <c r="I213" s="298"/>
      <c r="J213" s="298"/>
      <c r="K213" s="299"/>
      <c r="L213" s="212"/>
    </row>
    <row r="214" spans="1:12" s="499" customFormat="1" ht="13.5" customHeight="1" outlineLevel="1">
      <c r="B214" s="207"/>
      <c r="C214" s="743"/>
      <c r="E214" s="787" t="s">
        <v>396</v>
      </c>
      <c r="F214" s="788"/>
      <c r="G214" s="300"/>
      <c r="H214" s="300"/>
      <c r="I214" s="300"/>
      <c r="J214" s="300"/>
      <c r="K214" s="301"/>
      <c r="L214" s="212"/>
    </row>
    <row r="215" spans="1:12" s="499" customFormat="1" ht="13.5" customHeight="1" outlineLevel="1">
      <c r="B215" s="207"/>
      <c r="C215" s="743"/>
      <c r="E215" s="787" t="s">
        <v>344</v>
      </c>
      <c r="F215" s="788"/>
      <c r="G215" s="300"/>
      <c r="H215" s="300"/>
      <c r="I215" s="300"/>
      <c r="J215" s="300"/>
      <c r="K215" s="301"/>
      <c r="L215" s="212"/>
    </row>
    <row r="216" spans="1:12" s="499" customFormat="1" ht="13.5" customHeight="1" outlineLevel="1">
      <c r="B216" s="207"/>
      <c r="C216" s="743"/>
      <c r="E216" s="795" t="s">
        <v>397</v>
      </c>
      <c r="F216" s="796"/>
      <c r="G216" s="300"/>
      <c r="H216" s="300"/>
      <c r="I216" s="300"/>
      <c r="J216" s="300"/>
      <c r="K216" s="301"/>
      <c r="L216" s="212"/>
    </row>
    <row r="217" spans="1:12" s="501" customFormat="1" ht="15" customHeight="1">
      <c r="A217" s="499"/>
      <c r="B217" s="500"/>
      <c r="C217" s="743"/>
      <c r="D217" s="686" t="s">
        <v>398</v>
      </c>
      <c r="E217" s="688"/>
      <c r="F217" s="687"/>
      <c r="G217" s="296"/>
      <c r="H217" s="296"/>
      <c r="I217" s="296"/>
      <c r="J217" s="296"/>
      <c r="K217" s="297"/>
      <c r="L217" s="502"/>
    </row>
    <row r="218" spans="1:12" s="501" customFormat="1" ht="15" customHeight="1">
      <c r="B218" s="500"/>
      <c r="C218" s="743"/>
      <c r="D218" s="686" t="s">
        <v>399</v>
      </c>
      <c r="E218" s="688"/>
      <c r="F218" s="687"/>
      <c r="G218" s="217">
        <f>SUM(G219,G223)</f>
        <v>0</v>
      </c>
      <c r="H218" s="217">
        <f>SUM(H219,H223)</f>
        <v>0</v>
      </c>
      <c r="I218" s="217">
        <f>SUM(I219,I223)</f>
        <v>0</v>
      </c>
      <c r="J218" s="217">
        <f>SUM(J219,J223)</f>
        <v>0</v>
      </c>
      <c r="K218" s="218">
        <f>SUM(K219,K223)</f>
        <v>0</v>
      </c>
      <c r="L218" s="502"/>
    </row>
    <row r="219" spans="1:12" s="499" customFormat="1" ht="13.5" customHeight="1" outlineLevel="1">
      <c r="A219" s="501"/>
      <c r="B219" s="207"/>
      <c r="C219" s="743"/>
      <c r="D219" s="505"/>
      <c r="E219" s="785" t="s">
        <v>344</v>
      </c>
      <c r="F219" s="786"/>
      <c r="G219" s="309">
        <f>SUM(G220:G222)</f>
        <v>0</v>
      </c>
      <c r="H219" s="309">
        <f>SUM(H220:H222)</f>
        <v>0</v>
      </c>
      <c r="I219" s="309">
        <f>SUM(I220:I222)</f>
        <v>0</v>
      </c>
      <c r="J219" s="309">
        <f>SUM(J220:J222)</f>
        <v>0</v>
      </c>
      <c r="K219" s="310">
        <f>SUM(K220:K222)</f>
        <v>0</v>
      </c>
      <c r="L219" s="212"/>
    </row>
    <row r="220" spans="1:12" s="499" customFormat="1" ht="13.5" customHeight="1" outlineLevel="1">
      <c r="A220" s="501"/>
      <c r="B220" s="207"/>
      <c r="C220" s="743"/>
      <c r="E220" s="482"/>
      <c r="F220" s="483" t="s">
        <v>377</v>
      </c>
      <c r="G220" s="309"/>
      <c r="H220" s="309"/>
      <c r="I220" s="309"/>
      <c r="J220" s="309"/>
      <c r="K220" s="310"/>
      <c r="L220" s="212"/>
    </row>
    <row r="221" spans="1:12" s="499" customFormat="1" ht="13.5" customHeight="1" outlineLevel="1">
      <c r="A221" s="501"/>
      <c r="B221" s="207"/>
      <c r="C221" s="743"/>
      <c r="E221" s="484"/>
      <c r="F221" s="485" t="s">
        <v>378</v>
      </c>
      <c r="G221" s="311"/>
      <c r="H221" s="311"/>
      <c r="I221" s="311"/>
      <c r="J221" s="311"/>
      <c r="K221" s="312"/>
      <c r="L221" s="212"/>
    </row>
    <row r="222" spans="1:12" s="499" customFormat="1" ht="13.5" customHeight="1" outlineLevel="1">
      <c r="A222" s="501"/>
      <c r="B222" s="207"/>
      <c r="C222" s="743"/>
      <c r="E222" s="484"/>
      <c r="F222" s="485" t="s">
        <v>379</v>
      </c>
      <c r="G222" s="311"/>
      <c r="H222" s="311"/>
      <c r="I222" s="311"/>
      <c r="J222" s="311"/>
      <c r="K222" s="312"/>
      <c r="L222" s="212"/>
    </row>
    <row r="223" spans="1:12" s="499" customFormat="1" ht="13.5" customHeight="1" outlineLevel="1">
      <c r="B223" s="207"/>
      <c r="C223" s="743"/>
      <c r="E223" s="787" t="s">
        <v>124</v>
      </c>
      <c r="F223" s="788"/>
      <c r="G223" s="215"/>
      <c r="H223" s="215"/>
      <c r="I223" s="215"/>
      <c r="J223" s="215"/>
      <c r="K223" s="216"/>
      <c r="L223" s="212"/>
    </row>
    <row r="224" spans="1:12" s="501" customFormat="1" ht="15" customHeight="1" thickBot="1">
      <c r="A224" s="499"/>
      <c r="B224" s="500"/>
      <c r="C224" s="799"/>
      <c r="D224" s="686" t="s">
        <v>135</v>
      </c>
      <c r="E224" s="688"/>
      <c r="F224" s="687"/>
      <c r="G224" s="304"/>
      <c r="H224" s="304"/>
      <c r="I224" s="304"/>
      <c r="J224" s="304"/>
      <c r="K224" s="313"/>
      <c r="L224" s="502"/>
    </row>
    <row r="225" spans="1:12" ht="16.5" customHeight="1" thickBot="1">
      <c r="A225" s="501"/>
      <c r="B225" s="479"/>
      <c r="C225" s="757" t="s">
        <v>400</v>
      </c>
      <c r="D225" s="758"/>
      <c r="E225" s="758"/>
      <c r="F225" s="812" t="s">
        <v>385</v>
      </c>
      <c r="G225" s="223">
        <f>SUM(G200,G207,G212,G217:G218,G224)</f>
        <v>0</v>
      </c>
      <c r="H225" s="223">
        <f>SUM(H200,H207,H212,H217:H218,H224)</f>
        <v>0</v>
      </c>
      <c r="I225" s="223">
        <f>SUM(I200,I207,I212,I217:I218,I224)</f>
        <v>0</v>
      </c>
      <c r="J225" s="223">
        <f>SUM(J200,J207,J212,J217:J218,J224)</f>
        <v>0</v>
      </c>
      <c r="K225" s="224">
        <f>SUM(K200,K207,K212,K217:K218,K224)</f>
        <v>0</v>
      </c>
      <c r="L225" s="481"/>
    </row>
    <row r="226" spans="1:12" ht="16.5" customHeight="1" thickBot="1">
      <c r="A226" s="501"/>
      <c r="B226" s="479"/>
      <c r="C226" s="775" t="s">
        <v>401</v>
      </c>
      <c r="D226" s="776"/>
      <c r="E226" s="776"/>
      <c r="F226" s="776" t="s">
        <v>401</v>
      </c>
      <c r="G226" s="282">
        <f>SUM(G197,G225)</f>
        <v>0</v>
      </c>
      <c r="H226" s="282">
        <f>SUM(H197,H225)</f>
        <v>0</v>
      </c>
      <c r="I226" s="282">
        <f>SUM(I197,I225)</f>
        <v>0</v>
      </c>
      <c r="J226" s="282">
        <f>SUM(J197,J225)</f>
        <v>0</v>
      </c>
      <c r="K226" s="283">
        <f>SUM(K197,K225)</f>
        <v>0</v>
      </c>
      <c r="L226" s="481"/>
    </row>
    <row r="227" spans="1:12" ht="13.5" customHeight="1">
      <c r="B227" s="479"/>
      <c r="F227" s="314"/>
      <c r="G227" s="315"/>
      <c r="H227" s="316"/>
      <c r="I227" s="316"/>
      <c r="J227" s="316"/>
      <c r="K227" s="316"/>
      <c r="L227" s="481"/>
    </row>
    <row r="228" spans="1:12" s="499" customFormat="1" ht="15" customHeight="1">
      <c r="B228" s="207"/>
      <c r="C228" s="804" t="s">
        <v>402</v>
      </c>
      <c r="D228" s="805"/>
      <c r="E228" s="805"/>
      <c r="F228" s="805"/>
      <c r="G228" s="317">
        <f>G165-G226</f>
        <v>0</v>
      </c>
      <c r="H228" s="317">
        <f>H165-H226</f>
        <v>0</v>
      </c>
      <c r="I228" s="317">
        <f>I165-I226</f>
        <v>0</v>
      </c>
      <c r="J228" s="317">
        <f>J165-J226</f>
        <v>0</v>
      </c>
      <c r="K228" s="318">
        <f>K165-K226</f>
        <v>0</v>
      </c>
      <c r="L228" s="212"/>
    </row>
    <row r="229" spans="1:12" s="273" customFormat="1" ht="13.5" customHeight="1" thickBot="1">
      <c r="A229" s="501"/>
      <c r="B229" s="479"/>
      <c r="C229" s="480"/>
      <c r="D229" s="480"/>
      <c r="E229" s="480"/>
      <c r="F229" s="319"/>
      <c r="G229" s="320"/>
      <c r="H229" s="321"/>
      <c r="I229" s="321"/>
      <c r="J229" s="321"/>
      <c r="K229" s="321"/>
      <c r="L229" s="481"/>
    </row>
    <row r="230" spans="1:12" s="273" customFormat="1" ht="20.25" thickBot="1">
      <c r="A230" s="480"/>
      <c r="B230" s="479"/>
      <c r="C230" s="751" t="s">
        <v>403</v>
      </c>
      <c r="D230" s="752"/>
      <c r="E230" s="752"/>
      <c r="F230" s="752"/>
      <c r="G230" s="752"/>
      <c r="H230" s="752"/>
      <c r="I230" s="752"/>
      <c r="J230" s="752"/>
      <c r="K230" s="753"/>
      <c r="L230" s="481"/>
    </row>
    <row r="231" spans="1:12" s="273" customFormat="1" ht="16.5" customHeight="1" thickBot="1">
      <c r="A231" s="480"/>
      <c r="B231" s="479"/>
      <c r="C231" s="754" t="s">
        <v>163</v>
      </c>
      <c r="D231" s="755"/>
      <c r="E231" s="755"/>
      <c r="F231" s="756" t="s">
        <v>313</v>
      </c>
      <c r="G231" s="265" t="str">
        <f>G6</f>
        <v>-</v>
      </c>
      <c r="H231" s="265" t="str">
        <f>H6</f>
        <v>-</v>
      </c>
      <c r="I231" s="265" t="str">
        <f>I6</f>
        <v>-</v>
      </c>
      <c r="J231" s="265">
        <f>J6</f>
        <v>0</v>
      </c>
      <c r="K231" s="266">
        <f>K6</f>
        <v>366</v>
      </c>
      <c r="L231" s="481"/>
    </row>
    <row r="232" spans="1:12" s="324" customFormat="1" ht="16.5">
      <c r="A232" s="480"/>
      <c r="B232" s="322"/>
      <c r="C232" s="806" t="s">
        <v>404</v>
      </c>
      <c r="D232" s="807"/>
      <c r="E232" s="807"/>
      <c r="F232" s="807"/>
      <c r="G232" s="807"/>
      <c r="H232" s="807"/>
      <c r="I232" s="807"/>
      <c r="J232" s="807"/>
      <c r="K232" s="808"/>
      <c r="L232" s="323"/>
    </row>
    <row r="233" spans="1:12" s="273" customFormat="1" ht="15" customHeight="1">
      <c r="A233" s="325"/>
      <c r="B233" s="500"/>
      <c r="C233" s="809" t="s">
        <v>405</v>
      </c>
      <c r="D233" s="810"/>
      <c r="E233" s="810"/>
      <c r="F233" s="811"/>
      <c r="G233" s="326"/>
      <c r="H233" s="327" t="str">
        <f>IFERROR((H24-G24)/G24,"-")</f>
        <v>-</v>
      </c>
      <c r="I233" s="327" t="str">
        <f>IFERROR((I24-H24)/H24,"-")</f>
        <v>-</v>
      </c>
      <c r="J233" s="327" t="str">
        <f>IFERROR((J24-I24)/I24,"-")</f>
        <v>-</v>
      </c>
      <c r="K233" s="328" t="str">
        <f>IFERROR((K24-J24)/J24,"-")</f>
        <v>-</v>
      </c>
      <c r="L233" s="502"/>
    </row>
    <row r="234" spans="1:12" s="273" customFormat="1" ht="15" customHeight="1">
      <c r="A234" s="501"/>
      <c r="B234" s="500"/>
      <c r="C234" s="809" t="s">
        <v>406</v>
      </c>
      <c r="D234" s="810"/>
      <c r="E234" s="810"/>
      <c r="F234" s="811"/>
      <c r="G234" s="326"/>
      <c r="H234" s="327" t="str">
        <f>IFERROR(H56/G56-1,"-")</f>
        <v>-</v>
      </c>
      <c r="I234" s="327" t="str">
        <f>IFERROR(I56/H56-1,"-")</f>
        <v>-</v>
      </c>
      <c r="J234" s="327" t="str">
        <f>IFERROR(J56/I56-1,"-")</f>
        <v>-</v>
      </c>
      <c r="K234" s="328" t="str">
        <f>IFERROR(K56/J56-1,"-")</f>
        <v>-</v>
      </c>
      <c r="L234" s="502"/>
    </row>
    <row r="235" spans="1:12" s="273" customFormat="1" ht="15" customHeight="1">
      <c r="A235" s="501"/>
      <c r="B235" s="500"/>
      <c r="C235" s="809" t="s">
        <v>407</v>
      </c>
      <c r="D235" s="810"/>
      <c r="E235" s="810"/>
      <c r="F235" s="811"/>
      <c r="G235" s="326"/>
      <c r="H235" s="327" t="str">
        <f>IFERROR((H93-G93)/G93,"-")</f>
        <v>-</v>
      </c>
      <c r="I235" s="327" t="str">
        <f>IFERROR((I93-H93)/H93,"-")</f>
        <v>-</v>
      </c>
      <c r="J235" s="327" t="str">
        <f>IFERROR((J93-I93)/I93,"-")</f>
        <v>-</v>
      </c>
      <c r="K235" s="328" t="str">
        <f>IFERROR((K93-J93)/J93,"-")</f>
        <v>-</v>
      </c>
      <c r="L235" s="502"/>
    </row>
    <row r="236" spans="1:12" ht="7.5" customHeight="1" thickBot="1">
      <c r="A236" s="501"/>
      <c r="B236" s="479"/>
      <c r="C236" s="743"/>
      <c r="D236" s="744"/>
      <c r="E236" s="744"/>
      <c r="F236" s="744"/>
      <c r="G236" s="744"/>
      <c r="H236" s="744"/>
      <c r="I236" s="744"/>
      <c r="J236" s="744"/>
      <c r="K236" s="745"/>
      <c r="L236" s="481"/>
    </row>
    <row r="237" spans="1:12" s="324" customFormat="1" ht="16.5">
      <c r="A237" s="480"/>
      <c r="B237" s="322"/>
      <c r="C237" s="806" t="s">
        <v>408</v>
      </c>
      <c r="D237" s="807"/>
      <c r="E237" s="807"/>
      <c r="F237" s="807"/>
      <c r="G237" s="807"/>
      <c r="H237" s="807"/>
      <c r="I237" s="807"/>
      <c r="J237" s="807"/>
      <c r="K237" s="808"/>
      <c r="L237" s="323"/>
    </row>
    <row r="238" spans="1:12" s="273" customFormat="1" ht="15" customHeight="1">
      <c r="A238" s="325"/>
      <c r="B238" s="500"/>
      <c r="C238" s="813" t="s">
        <v>409</v>
      </c>
      <c r="D238" s="814"/>
      <c r="E238" s="814"/>
      <c r="F238" s="815"/>
      <c r="G238" s="327" t="str">
        <f>IFERROR(G56/G24,"-")</f>
        <v>-</v>
      </c>
      <c r="H238" s="327" t="str">
        <f>IFERROR(H56/H24,"-")</f>
        <v>-</v>
      </c>
      <c r="I238" s="327" t="str">
        <f>IFERROR(I56/I24,"-")</f>
        <v>-</v>
      </c>
      <c r="J238" s="327" t="str">
        <f>IFERROR(J56/J24,"-")</f>
        <v>-</v>
      </c>
      <c r="K238" s="328" t="str">
        <f>IFERROR(K56/K24,"-")</f>
        <v>-</v>
      </c>
      <c r="L238" s="502"/>
    </row>
    <row r="239" spans="1:12" s="273" customFormat="1" ht="15" customHeight="1">
      <c r="A239" s="501"/>
      <c r="B239" s="500"/>
      <c r="C239" s="816" t="s">
        <v>410</v>
      </c>
      <c r="D239" s="817"/>
      <c r="E239" s="817"/>
      <c r="F239" s="818"/>
      <c r="G239" s="327" t="str">
        <f>IFERROR((G93-G74)/G24,"-")</f>
        <v>-</v>
      </c>
      <c r="H239" s="327" t="str">
        <f>IFERROR((H93-H74)/H24,"-")</f>
        <v>-</v>
      </c>
      <c r="I239" s="327" t="str">
        <f>IFERROR((I93-I74)/I24,"-")</f>
        <v>-</v>
      </c>
      <c r="J239" s="327" t="str">
        <f>IFERROR((J93-J74)/J24,"-")</f>
        <v>-</v>
      </c>
      <c r="K239" s="328" t="str">
        <f>IFERROR((K93-K74)/K24,"-")</f>
        <v>-</v>
      </c>
      <c r="L239" s="502"/>
    </row>
    <row r="240" spans="1:12" s="273" customFormat="1" ht="15" customHeight="1">
      <c r="A240" s="501"/>
      <c r="B240" s="500"/>
      <c r="C240" s="813" t="s">
        <v>411</v>
      </c>
      <c r="D240" s="814"/>
      <c r="E240" s="814"/>
      <c r="F240" s="815"/>
      <c r="G240" s="327" t="str">
        <f>IFERROR((G101-G74)/G24,"-")</f>
        <v>-</v>
      </c>
      <c r="H240" s="327" t="str">
        <f>IFERROR((H101-H74)/H24,"-")</f>
        <v>-</v>
      </c>
      <c r="I240" s="327" t="str">
        <f>IFERROR((I101-I74)/I24,"-")</f>
        <v>-</v>
      </c>
      <c r="J240" s="327" t="str">
        <f>IFERROR((J101-J74)/J24,"-")</f>
        <v>-</v>
      </c>
      <c r="K240" s="328" t="str">
        <f>IFERROR((K101-K74)/K24,"-")</f>
        <v>-</v>
      </c>
      <c r="L240" s="502"/>
    </row>
    <row r="241" spans="1:12" s="273" customFormat="1" ht="15" customHeight="1">
      <c r="A241" s="501"/>
      <c r="B241" s="500"/>
      <c r="C241" s="813" t="s">
        <v>412</v>
      </c>
      <c r="D241" s="814"/>
      <c r="E241" s="814"/>
      <c r="F241" s="815"/>
      <c r="G241" s="327" t="str">
        <f>IFERROR(G66/(G226-G164),"-")</f>
        <v>-</v>
      </c>
      <c r="H241" s="327" t="str">
        <f>IFERROR(H66/(H226-H164),"-")</f>
        <v>-</v>
      </c>
      <c r="I241" s="327" t="str">
        <f>IFERROR(I66/(I226-I164),"-")</f>
        <v>-</v>
      </c>
      <c r="J241" s="327" t="str">
        <f>IFERROR(J66/(J226-J164),"-")</f>
        <v>-</v>
      </c>
      <c r="K241" s="328" t="str">
        <f>IFERROR(K66/(K226-K164),"-")</f>
        <v>-</v>
      </c>
      <c r="L241" s="502"/>
    </row>
    <row r="242" spans="1:12" s="273" customFormat="1" ht="15" customHeight="1">
      <c r="A242" s="501"/>
      <c r="B242" s="500"/>
      <c r="C242" s="813" t="s">
        <v>413</v>
      </c>
      <c r="D242" s="814"/>
      <c r="E242" s="814"/>
      <c r="F242" s="815"/>
      <c r="G242" s="327" t="str">
        <f>IFERROR(G93/G121,"-")</f>
        <v>-</v>
      </c>
      <c r="H242" s="327" t="str">
        <f>IFERROR(H93/H121,"-")</f>
        <v>-</v>
      </c>
      <c r="I242" s="327" t="str">
        <f>IFERROR(I93/I121,"-")</f>
        <v>-</v>
      </c>
      <c r="J242" s="327" t="str">
        <f>IFERROR(J93/J121,"-")</f>
        <v>-</v>
      </c>
      <c r="K242" s="328" t="str">
        <f>IFERROR(K93/K121,"-")</f>
        <v>-</v>
      </c>
      <c r="L242" s="502"/>
    </row>
    <row r="243" spans="1:12" s="273" customFormat="1" ht="15" customHeight="1">
      <c r="A243" s="501"/>
      <c r="B243" s="500"/>
      <c r="C243" s="813" t="s">
        <v>414</v>
      </c>
      <c r="D243" s="814"/>
      <c r="E243" s="814"/>
      <c r="F243" s="815"/>
      <c r="G243" s="327" t="str">
        <f>IFERROR(G93/G226,"-")</f>
        <v>-</v>
      </c>
      <c r="H243" s="327" t="str">
        <f>IFERROR(H93/H226,"-")</f>
        <v>-</v>
      </c>
      <c r="I243" s="327" t="str">
        <f>IFERROR(I93/I226,"-")</f>
        <v>-</v>
      </c>
      <c r="J243" s="327" t="str">
        <f>IFERROR(J93/J226,"-")</f>
        <v>-</v>
      </c>
      <c r="K243" s="328" t="str">
        <f>IFERROR(K93/K226,"-")</f>
        <v>-</v>
      </c>
      <c r="L243" s="502"/>
    </row>
    <row r="244" spans="1:12" ht="7.5" customHeight="1" thickBot="1">
      <c r="A244" s="501"/>
      <c r="B244" s="479"/>
      <c r="C244" s="743"/>
      <c r="D244" s="744"/>
      <c r="E244" s="744"/>
      <c r="F244" s="744"/>
      <c r="G244" s="744"/>
      <c r="H244" s="744"/>
      <c r="I244" s="744"/>
      <c r="J244" s="744"/>
      <c r="K244" s="745"/>
      <c r="L244" s="481"/>
    </row>
    <row r="245" spans="1:12" s="324" customFormat="1" ht="16.5">
      <c r="A245" s="480"/>
      <c r="B245" s="322"/>
      <c r="C245" s="806" t="s">
        <v>415</v>
      </c>
      <c r="D245" s="807"/>
      <c r="E245" s="807"/>
      <c r="F245" s="807"/>
      <c r="G245" s="807"/>
      <c r="H245" s="807"/>
      <c r="I245" s="807"/>
      <c r="J245" s="807"/>
      <c r="K245" s="808"/>
      <c r="L245" s="323"/>
    </row>
    <row r="246" spans="1:12" s="273" customFormat="1" ht="15" customHeight="1">
      <c r="A246" s="325"/>
      <c r="B246" s="500"/>
      <c r="C246" s="813" t="s">
        <v>416</v>
      </c>
      <c r="D246" s="814"/>
      <c r="E246" s="814"/>
      <c r="F246" s="815"/>
      <c r="G246" s="329" t="str">
        <f>IFERROR(G225/G164,"-")</f>
        <v>-</v>
      </c>
      <c r="H246" s="329" t="str">
        <f>IFERROR(H225/H164,"-")</f>
        <v>-</v>
      </c>
      <c r="I246" s="329" t="str">
        <f>IFERROR(I225/I164,"-")</f>
        <v>-</v>
      </c>
      <c r="J246" s="329" t="str">
        <f>IFERROR(J225/J164,"-")</f>
        <v>-</v>
      </c>
      <c r="K246" s="330" t="str">
        <f>IFERROR(K225/K164,"-")</f>
        <v>-</v>
      </c>
      <c r="L246" s="502"/>
    </row>
    <row r="247" spans="1:12" s="273" customFormat="1" ht="15" customHeight="1">
      <c r="A247" s="501"/>
      <c r="B247" s="500"/>
      <c r="C247" s="813" t="s">
        <v>417</v>
      </c>
      <c r="D247" s="814"/>
      <c r="E247" s="814"/>
      <c r="F247" s="815"/>
      <c r="G247" s="329">
        <f>G225-G164</f>
        <v>0</v>
      </c>
      <c r="H247" s="329">
        <f>H225-H164</f>
        <v>0</v>
      </c>
      <c r="I247" s="329">
        <f>I225-I164</f>
        <v>0</v>
      </c>
      <c r="J247" s="329">
        <f>J225-J164</f>
        <v>0</v>
      </c>
      <c r="K247" s="330">
        <f>K225-K164</f>
        <v>0</v>
      </c>
      <c r="L247" s="502"/>
    </row>
    <row r="248" spans="1:12" s="273" customFormat="1" ht="15" customHeight="1">
      <c r="A248" s="501"/>
      <c r="B248" s="500"/>
      <c r="C248" s="813" t="s">
        <v>418</v>
      </c>
      <c r="D248" s="814"/>
      <c r="E248" s="814"/>
      <c r="F248" s="815"/>
      <c r="G248" s="329" t="str">
        <f>IFERROR((G24/G247),"-")</f>
        <v>-</v>
      </c>
      <c r="H248" s="329" t="str">
        <f>IFERROR((H24/H247),"-")</f>
        <v>-</v>
      </c>
      <c r="I248" s="329" t="str">
        <f>IFERROR((I24/I247),"-")</f>
        <v>-</v>
      </c>
      <c r="J248" s="329" t="str">
        <f>IFERROR((J24/J247),"-")</f>
        <v>-</v>
      </c>
      <c r="K248" s="330" t="str">
        <f>IFERROR((K24/K247),"-")</f>
        <v>-</v>
      </c>
      <c r="L248" s="502"/>
    </row>
    <row r="249" spans="1:12" s="273" customFormat="1" ht="15" customHeight="1">
      <c r="A249" s="501"/>
      <c r="B249" s="500"/>
      <c r="C249" s="813" t="s">
        <v>99</v>
      </c>
      <c r="D249" s="814"/>
      <c r="E249" s="814"/>
      <c r="F249" s="815"/>
      <c r="G249" s="329" t="str">
        <f>IFERROR((G225-G224-G207)/G164,"-")</f>
        <v>-</v>
      </c>
      <c r="H249" s="329" t="str">
        <f>IFERROR((H225-H224-H207)/H164,"-")</f>
        <v>-</v>
      </c>
      <c r="I249" s="329" t="str">
        <f>IFERROR((I225-I224-I207)/I164,"-")</f>
        <v>-</v>
      </c>
      <c r="J249" s="329" t="str">
        <f>IFERROR((J225-J224-J207)/J164,"-")</f>
        <v>-</v>
      </c>
      <c r="K249" s="330" t="str">
        <f>IFERROR((K225-K224-K207)/K164,"-")</f>
        <v>-</v>
      </c>
      <c r="L249" s="502"/>
    </row>
    <row r="250" spans="1:12" ht="7.5" customHeight="1" thickBot="1">
      <c r="A250" s="501"/>
      <c r="B250" s="479"/>
      <c r="C250" s="743"/>
      <c r="D250" s="744"/>
      <c r="E250" s="744"/>
      <c r="F250" s="744"/>
      <c r="G250" s="744"/>
      <c r="H250" s="744"/>
      <c r="I250" s="744"/>
      <c r="J250" s="744"/>
      <c r="K250" s="745"/>
      <c r="L250" s="481"/>
    </row>
    <row r="251" spans="1:12" s="324" customFormat="1" ht="16.5">
      <c r="A251" s="480"/>
      <c r="B251" s="322"/>
      <c r="C251" s="806" t="s">
        <v>419</v>
      </c>
      <c r="D251" s="807"/>
      <c r="E251" s="807"/>
      <c r="F251" s="807"/>
      <c r="G251" s="807"/>
      <c r="H251" s="807"/>
      <c r="I251" s="807"/>
      <c r="J251" s="807"/>
      <c r="K251" s="808"/>
      <c r="L251" s="323"/>
    </row>
    <row r="252" spans="1:12" s="273" customFormat="1" ht="15" customHeight="1">
      <c r="A252" s="325"/>
      <c r="B252" s="500"/>
      <c r="C252" s="813" t="s">
        <v>420</v>
      </c>
      <c r="D252" s="814"/>
      <c r="E252" s="814"/>
      <c r="F252" s="815"/>
      <c r="G252" s="329" t="str">
        <f>IFERROR((G27/G207),"-")</f>
        <v>-</v>
      </c>
      <c r="H252" s="329" t="str">
        <f>IFERROR((H27/H207),"-")</f>
        <v>-</v>
      </c>
      <c r="I252" s="329" t="str">
        <f>IFERROR((I27/I207),"-")</f>
        <v>-</v>
      </c>
      <c r="J252" s="329" t="str">
        <f>IFERROR((J27/J207),"-")</f>
        <v>-</v>
      </c>
      <c r="K252" s="330" t="str">
        <f>IFERROR((K27/K207),"-")</f>
        <v>-</v>
      </c>
      <c r="L252" s="502"/>
    </row>
    <row r="253" spans="1:12" s="273" customFormat="1" ht="15" customHeight="1">
      <c r="A253" s="501"/>
      <c r="B253" s="500"/>
      <c r="C253" s="813" t="s">
        <v>421</v>
      </c>
      <c r="D253" s="814"/>
      <c r="E253" s="814"/>
      <c r="F253" s="815"/>
      <c r="G253" s="329" t="str">
        <f>IFERROR(365/G252,"-")</f>
        <v>-</v>
      </c>
      <c r="H253" s="329" t="str">
        <f>IFERROR(365/H252,"-")</f>
        <v>-</v>
      </c>
      <c r="I253" s="329" t="str">
        <f>IFERROR(365/I252,"-")</f>
        <v>-</v>
      </c>
      <c r="J253" s="329" t="str">
        <f>IFERROR(365/J252,"-")</f>
        <v>-</v>
      </c>
      <c r="K253" s="330" t="str">
        <f>IFERROR(365/K252,"-")</f>
        <v>-</v>
      </c>
      <c r="L253" s="502"/>
    </row>
    <row r="254" spans="1:12" s="273" customFormat="1" ht="15" customHeight="1">
      <c r="A254" s="501"/>
      <c r="B254" s="500"/>
      <c r="C254" s="813" t="s">
        <v>422</v>
      </c>
      <c r="D254" s="814"/>
      <c r="E254" s="814"/>
      <c r="F254" s="815"/>
      <c r="G254" s="329" t="str">
        <f>IFERROR(G24/G212,"-")</f>
        <v>-</v>
      </c>
      <c r="H254" s="329" t="str">
        <f>IFERROR(H24/H212,"-")</f>
        <v>-</v>
      </c>
      <c r="I254" s="329" t="str">
        <f>IFERROR(I24/I212,"-")</f>
        <v>-</v>
      </c>
      <c r="J254" s="329" t="str">
        <f>IFERROR(J24/J212,"-")</f>
        <v>-</v>
      </c>
      <c r="K254" s="330" t="str">
        <f>IFERROR(K24/K212,"-")</f>
        <v>-</v>
      </c>
      <c r="L254" s="502"/>
    </row>
    <row r="255" spans="1:12" s="273" customFormat="1" ht="15" customHeight="1">
      <c r="A255" s="501"/>
      <c r="B255" s="500"/>
      <c r="C255" s="813" t="s">
        <v>423</v>
      </c>
      <c r="D255" s="814"/>
      <c r="E255" s="814"/>
      <c r="F255" s="815"/>
      <c r="G255" s="329" t="str">
        <f>IFERROR(365/G254,"-")</f>
        <v>-</v>
      </c>
      <c r="H255" s="329" t="str">
        <f>IFERROR(365/H254,"-")</f>
        <v>-</v>
      </c>
      <c r="I255" s="329" t="str">
        <f>IFERROR(365/I254,"-")</f>
        <v>-</v>
      </c>
      <c r="J255" s="329" t="str">
        <f>IFERROR(365/J254,"-")</f>
        <v>-</v>
      </c>
      <c r="K255" s="330" t="str">
        <f>IFERROR(365/K254,"-")</f>
        <v>-</v>
      </c>
      <c r="L255" s="502"/>
    </row>
    <row r="256" spans="1:12" s="273" customFormat="1" ht="15" customHeight="1">
      <c r="A256" s="501"/>
      <c r="B256" s="500"/>
      <c r="C256" s="813" t="s">
        <v>424</v>
      </c>
      <c r="D256" s="814"/>
      <c r="E256" s="814"/>
      <c r="F256" s="815"/>
      <c r="G256" s="329" t="str">
        <f>IFERROR((G27+G39)/G154,"-")</f>
        <v>-</v>
      </c>
      <c r="H256" s="329" t="str">
        <f>IFERROR((H27+H39)/H154,"-")</f>
        <v>-</v>
      </c>
      <c r="I256" s="329" t="str">
        <f>IFERROR((I27+I39)/I154,"-")</f>
        <v>-</v>
      </c>
      <c r="J256" s="329" t="str">
        <f>IFERROR((J27+J39)/J154,"-")</f>
        <v>-</v>
      </c>
      <c r="K256" s="330" t="str">
        <f>IFERROR((K27+K39)/K154,"-")</f>
        <v>-</v>
      </c>
      <c r="L256" s="502"/>
    </row>
    <row r="257" spans="1:12" s="273" customFormat="1" ht="15" customHeight="1">
      <c r="A257" s="501"/>
      <c r="B257" s="500"/>
      <c r="C257" s="813" t="s">
        <v>425</v>
      </c>
      <c r="D257" s="814"/>
      <c r="E257" s="814"/>
      <c r="F257" s="815"/>
      <c r="G257" s="329" t="str">
        <f>IFERROR(365/G256,"-")</f>
        <v>-</v>
      </c>
      <c r="H257" s="329" t="str">
        <f>IFERROR(365/H256,"-")</f>
        <v>-</v>
      </c>
      <c r="I257" s="329" t="str">
        <f>IFERROR(365/I256,"-")</f>
        <v>-</v>
      </c>
      <c r="J257" s="329" t="str">
        <f>IFERROR(365/J256,"-")</f>
        <v>-</v>
      </c>
      <c r="K257" s="330" t="str">
        <f>IFERROR(365/K256,"-")</f>
        <v>-</v>
      </c>
      <c r="L257" s="502"/>
    </row>
    <row r="258" spans="1:12" s="273" customFormat="1" ht="15" customHeight="1">
      <c r="A258" s="501"/>
      <c r="B258" s="500"/>
      <c r="C258" s="813" t="s">
        <v>426</v>
      </c>
      <c r="D258" s="814"/>
      <c r="E258" s="814"/>
      <c r="F258" s="815"/>
      <c r="G258" s="329" t="str">
        <f>IFERROR(G253+G255-G257,"-")</f>
        <v>-</v>
      </c>
      <c r="H258" s="329" t="str">
        <f>IFERROR(H253+H255-H257,"-")</f>
        <v>-</v>
      </c>
      <c r="I258" s="329" t="str">
        <f>IFERROR(I253+I255-I257,"-")</f>
        <v>-</v>
      </c>
      <c r="J258" s="329" t="str">
        <f>IFERROR(J253+J255-J257,"-")</f>
        <v>-</v>
      </c>
      <c r="K258" s="330" t="str">
        <f>IFERROR(K253+K255-K257,"-")</f>
        <v>-</v>
      </c>
      <c r="L258" s="502"/>
    </row>
    <row r="259" spans="1:12" s="273" customFormat="1" ht="15" customHeight="1">
      <c r="A259" s="501"/>
      <c r="B259" s="500"/>
      <c r="C259" s="813" t="s">
        <v>427</v>
      </c>
      <c r="D259" s="814"/>
      <c r="E259" s="814"/>
      <c r="F259" s="815"/>
      <c r="G259" s="329" t="str">
        <f>IFERROR(G24/(G170-G174),"-")</f>
        <v>-</v>
      </c>
      <c r="H259" s="329" t="str">
        <f>IFERROR(H24/(H170-H174),"-")</f>
        <v>-</v>
      </c>
      <c r="I259" s="329" t="str">
        <f>IFERROR(I24/(I170-I174),"-")</f>
        <v>-</v>
      </c>
      <c r="J259" s="329" t="str">
        <f>IFERROR(J24/(J170-J174),"-")</f>
        <v>-</v>
      </c>
      <c r="K259" s="330" t="str">
        <f>IFERROR(K24/(K170-K174),"-")</f>
        <v>-</v>
      </c>
      <c r="L259" s="502"/>
    </row>
    <row r="260" spans="1:12" s="273" customFormat="1" ht="15" customHeight="1">
      <c r="A260" s="501"/>
      <c r="B260" s="500"/>
      <c r="C260" s="813" t="s">
        <v>428</v>
      </c>
      <c r="D260" s="814"/>
      <c r="E260" s="814"/>
      <c r="F260" s="815"/>
      <c r="G260" s="329" t="str">
        <f>IFERROR(G24/G226,"-")</f>
        <v>-</v>
      </c>
      <c r="H260" s="329" t="str">
        <f>IFERROR(H24/H226,"-")</f>
        <v>-</v>
      </c>
      <c r="I260" s="329" t="str">
        <f>IFERROR(I24/I226,"-")</f>
        <v>-</v>
      </c>
      <c r="J260" s="329" t="str">
        <f>IFERROR(J24/J226,"-")</f>
        <v>-</v>
      </c>
      <c r="K260" s="330" t="str">
        <f>IFERROR(K24/K226,"-")</f>
        <v>-</v>
      </c>
      <c r="L260" s="502"/>
    </row>
    <row r="261" spans="1:12" s="273" customFormat="1" ht="7.5" customHeight="1" thickBot="1">
      <c r="A261" s="501"/>
      <c r="B261" s="500"/>
      <c r="C261" s="743"/>
      <c r="D261" s="744"/>
      <c r="E261" s="744"/>
      <c r="F261" s="744"/>
      <c r="G261" s="744"/>
      <c r="H261" s="744"/>
      <c r="I261" s="744"/>
      <c r="J261" s="744"/>
      <c r="K261" s="745"/>
      <c r="L261" s="502"/>
    </row>
    <row r="262" spans="1:12" s="324" customFormat="1" ht="16.5">
      <c r="A262" s="501"/>
      <c r="B262" s="322"/>
      <c r="C262" s="806" t="s">
        <v>429</v>
      </c>
      <c r="D262" s="807"/>
      <c r="E262" s="807"/>
      <c r="F262" s="807"/>
      <c r="G262" s="807"/>
      <c r="H262" s="807"/>
      <c r="I262" s="807"/>
      <c r="J262" s="807"/>
      <c r="K262" s="808"/>
      <c r="L262" s="323"/>
    </row>
    <row r="263" spans="1:12" s="501" customFormat="1" ht="15" customHeight="1">
      <c r="A263" s="325"/>
      <c r="B263" s="500"/>
      <c r="C263" s="813" t="s">
        <v>430</v>
      </c>
      <c r="D263" s="814"/>
      <c r="E263" s="814"/>
      <c r="F263" s="815"/>
      <c r="G263" s="329" t="str">
        <f>IFERROR(G56/G68,"-")</f>
        <v>-</v>
      </c>
      <c r="H263" s="329" t="str">
        <f>IFERROR(H66/H68,"-")</f>
        <v>-</v>
      </c>
      <c r="I263" s="329" t="str">
        <f>IFERROR(I66/I68,"-")</f>
        <v>-</v>
      </c>
      <c r="J263" s="329" t="str">
        <f>IFERROR(J56/J68,"-")</f>
        <v>-</v>
      </c>
      <c r="K263" s="330" t="str">
        <f>IFERROR(K56/K68,"-")</f>
        <v>-</v>
      </c>
      <c r="L263" s="502"/>
    </row>
    <row r="264" spans="1:12" s="501" customFormat="1" ht="27.75" customHeight="1">
      <c r="B264" s="500"/>
      <c r="C264" s="813" t="s">
        <v>431</v>
      </c>
      <c r="D264" s="814"/>
      <c r="E264" s="814"/>
      <c r="F264" s="815"/>
      <c r="G264" s="331" t="str">
        <f>IF(G146+G154=0,"No Short Term Obligation", G56/(G146+G154))</f>
        <v>No Short Term Obligation</v>
      </c>
      <c r="H264" s="331" t="str">
        <f>IF(H146+H154=0,"No Short Term Obligation", H56/(H146+H154))</f>
        <v>No Short Term Obligation</v>
      </c>
      <c r="I264" s="331" t="str">
        <f>IF(I146+I154=0,"No Short Term Obligation", I56/(I146+I154))</f>
        <v>No Short Term Obligation</v>
      </c>
      <c r="J264" s="331" t="str">
        <f>IF(J146+J154=0,"No Short Term Obligation", J56/(J146+J154))</f>
        <v>No Short Term Obligation</v>
      </c>
      <c r="K264" s="332" t="str">
        <f>IF(K146+K154=0,"No Short Term Obligation", K56/(K146+K154))</f>
        <v>No Short Term Obligation</v>
      </c>
      <c r="L264" s="502"/>
    </row>
    <row r="265" spans="1:12" s="501" customFormat="1" ht="15" customHeight="1">
      <c r="B265" s="500"/>
      <c r="C265" s="813" t="s">
        <v>432</v>
      </c>
      <c r="D265" s="814"/>
      <c r="E265" s="814"/>
      <c r="F265" s="815"/>
      <c r="G265" s="329" t="str">
        <f>IFERROR((G143+G164+#REF!)/G121,"-")</f>
        <v>-</v>
      </c>
      <c r="H265" s="329" t="str">
        <f>IFERROR((H143+H164+#REF!)/H121,"-")</f>
        <v>-</v>
      </c>
      <c r="I265" s="329" t="str">
        <f>IFERROR((I143+I164+#REF!)/I121,"-")</f>
        <v>-</v>
      </c>
      <c r="J265" s="329" t="str">
        <f>IFERROR((J143+J164+#REF!)/J121,"-")</f>
        <v>-</v>
      </c>
      <c r="K265" s="330" t="str">
        <f>IFERROR((K143+K164+#REF!)/K121,"-")</f>
        <v>-</v>
      </c>
      <c r="L265" s="502"/>
    </row>
    <row r="266" spans="1:12" s="501" customFormat="1" ht="40.5" customHeight="1">
      <c r="B266" s="500"/>
      <c r="C266" s="813" t="s">
        <v>433</v>
      </c>
      <c r="D266" s="814"/>
      <c r="E266" s="814"/>
      <c r="F266" s="815"/>
      <c r="G266" s="329" t="str">
        <f>IFERROR((G127+SUM(G146,G154))/(G93+G58),"-")</f>
        <v>-</v>
      </c>
      <c r="H266" s="329" t="str">
        <f>IFERROR((H127+SUM(H146,H154))/(H93+H58),"-")</f>
        <v>-</v>
      </c>
      <c r="I266" s="329" t="str">
        <f>IFERROR((I127+SUM(I146,I154))/(I93+I58),"-")</f>
        <v>-</v>
      </c>
      <c r="J266" s="329" t="str">
        <f>IFERROR((J127+SUM(J146,J154))/(J93+J58),"-")</f>
        <v>-</v>
      </c>
      <c r="K266" s="330" t="str">
        <f>IFERROR((K127+SUM(K146,K154))/(K93+K58),"-")</f>
        <v>-</v>
      </c>
      <c r="L266" s="502"/>
    </row>
    <row r="267" spans="1:12" s="501" customFormat="1" ht="15" customHeight="1">
      <c r="B267" s="500"/>
      <c r="C267" s="813" t="s">
        <v>434</v>
      </c>
      <c r="D267" s="814"/>
      <c r="E267" s="814"/>
      <c r="F267" s="815"/>
      <c r="G267" s="329" t="str">
        <f>IFERROR((SUM(G146,G154,G127))/G121,"-")</f>
        <v>-</v>
      </c>
      <c r="H267" s="329" t="str">
        <f>IFERROR((SUM(H146,H154,H127))/H121,"-")</f>
        <v>-</v>
      </c>
      <c r="I267" s="329" t="str">
        <f>IFERROR((SUM(I146,I154,I127))/I121,"-")</f>
        <v>-</v>
      </c>
      <c r="J267" s="329" t="str">
        <f>IFERROR((SUM(J146,J154,J127))/J121,"-")</f>
        <v>-</v>
      </c>
      <c r="K267" s="330" t="str">
        <f>IFERROR((SUM(K146,K154,K127))/K121,"-")</f>
        <v>-</v>
      </c>
      <c r="L267" s="502"/>
    </row>
    <row r="268" spans="1:12" s="501" customFormat="1" ht="15" customHeight="1" thickBot="1">
      <c r="B268" s="500"/>
      <c r="C268" s="819" t="s">
        <v>435</v>
      </c>
      <c r="D268" s="820"/>
      <c r="E268" s="820"/>
      <c r="F268" s="821"/>
      <c r="G268" s="333" t="str">
        <f>IF((G127+G146+G154)=0,"No Debt", ((G226-(G175+G176)-G195)-(G164-(G146+G154)))/(G127+G146+G154))</f>
        <v>No Debt</v>
      </c>
      <c r="H268" s="333" t="str">
        <f>IF((H127+H146+H154)=0,"No Debt", ((H226-(H175+H176)-H195)-(H164-(H146+H154)))/(H127+H146+H154))</f>
        <v>No Debt</v>
      </c>
      <c r="I268" s="333" t="str">
        <f>IF((I127+I146+I154)=0,"No Debt", ((I226-(I175+I176)-I195)-(I164-(I146+I154)))/(I127+I146+I154))</f>
        <v>No Debt</v>
      </c>
      <c r="J268" s="333" t="str">
        <f>IF((J127+J146+J154)=0,"No Debt", ((J226-(J175+J176)-J195)-(J164-(J146+J154)))/(J127+J146+J154))</f>
        <v>No Debt</v>
      </c>
      <c r="K268" s="334" t="str">
        <f>IF((K127+K146+K154)=0,"No Debt", ((K226-(K175+K176)-K195)-(K164-(K146+K154)))/(K127+K146+K154))</f>
        <v>No Debt</v>
      </c>
      <c r="L268" s="502"/>
    </row>
    <row r="269" spans="1:12" ht="12.75" customHeight="1" thickBot="1">
      <c r="A269" s="501"/>
      <c r="B269" s="490"/>
      <c r="C269" s="260"/>
      <c r="D269" s="260"/>
      <c r="E269" s="260"/>
      <c r="F269" s="335"/>
      <c r="G269" s="260"/>
      <c r="H269" s="260"/>
      <c r="I269" s="260"/>
      <c r="J269" s="260"/>
      <c r="K269" s="260"/>
      <c r="L269" s="336"/>
    </row>
  </sheetData>
  <mergeCells count="255"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B2:L2"/>
    <mergeCell ref="C3:E3"/>
    <mergeCell ref="C4:E4"/>
    <mergeCell ref="C5:K5"/>
    <mergeCell ref="C6:F6"/>
    <mergeCell ref="C7:F7"/>
    <mergeCell ref="E21:F21"/>
    <mergeCell ref="D22:F22"/>
    <mergeCell ref="D23:F23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98" priority="10">
      <formula>G$7=""</formula>
    </cfRule>
  </conditionalFormatting>
  <conditionalFormatting sqref="H120:I120 K120">
    <cfRule type="expression" dxfId="197" priority="8">
      <formula>H$7=""</formula>
    </cfRule>
  </conditionalFormatting>
  <conditionalFormatting sqref="G120">
    <cfRule type="expression" dxfId="196" priority="9">
      <formula>G$7=""</formula>
    </cfRule>
  </conditionalFormatting>
  <conditionalFormatting sqref="J12:J23">
    <cfRule type="expression" dxfId="195" priority="7">
      <formula>J$7=""</formula>
    </cfRule>
  </conditionalFormatting>
  <conditionalFormatting sqref="J27:J43">
    <cfRule type="expression" dxfId="194" priority="6">
      <formula>J$7=""</formula>
    </cfRule>
  </conditionalFormatting>
  <conditionalFormatting sqref="J46:J55">
    <cfRule type="expression" dxfId="193" priority="5">
      <formula>J$7=""</formula>
    </cfRule>
  </conditionalFormatting>
  <conditionalFormatting sqref="J108:J119">
    <cfRule type="expression" dxfId="192" priority="4">
      <formula>J$7=""</formula>
    </cfRule>
  </conditionalFormatting>
  <conditionalFormatting sqref="J120">
    <cfRule type="expression" dxfId="191" priority="3">
      <formula>J$7=""</formula>
    </cfRule>
  </conditionalFormatting>
  <conditionalFormatting sqref="J169:J196">
    <cfRule type="expression" dxfId="190" priority="2">
      <formula>J$7=""</formula>
    </cfRule>
  </conditionalFormatting>
  <conditionalFormatting sqref="J200:J224">
    <cfRule type="expression" dxfId="189" priority="1">
      <formula>J$7=""</formula>
    </cfRule>
  </conditionalFormatting>
  <dataValidations count="4">
    <dataValidation type="list" allowBlank="1" showInputMessage="1" showErrorMessage="1" sqref="G7:K7" xr:uid="{91D3F34D-2AAD-4F60-86A5-B1CE6F7AB016}">
      <formula1>"Audited,Unaudited,Provisional,Projection"</formula1>
    </dataValidation>
    <dataValidation type="list" allowBlank="1" showInputMessage="1" showErrorMessage="1" sqref="K3:K4 J3" xr:uid="{66693E01-F97B-4D09-AED9-3F0DC8A35836}">
      <formula1>"Actuals, Thousands, Lakhs, Millions, Crores"</formula1>
    </dataValidation>
    <dataValidation type="date" operator="lessThan" allowBlank="1" showInputMessage="1" showErrorMessage="1" sqref="G10:K10" xr:uid="{4CFE4E02-6B2F-47D9-A081-7331E285D9C7}">
      <formula1>H10</formula1>
    </dataValidation>
    <dataValidation type="list" allowBlank="1" showInputMessage="1" showErrorMessage="1" sqref="G9:K9" xr:uid="{D913F56D-D266-4922-AC3E-7545A0F6A155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C153"/>
  <sheetViews>
    <sheetView showGridLines="0" workbookViewId="0">
      <selection activeCell="I4" sqref="I4"/>
    </sheetView>
  </sheetViews>
  <sheetFormatPr defaultRowHeight="15"/>
  <cols>
    <col min="1" max="1" width="33.5" style="4" customWidth="1"/>
    <col min="2" max="2" width="11.875" style="4" customWidth="1"/>
    <col min="3" max="3" width="10.5" style="4" customWidth="1"/>
    <col min="4" max="4" width="11.125" style="24" customWidth="1"/>
    <col min="5" max="5" width="10.5" style="24" customWidth="1"/>
    <col min="6" max="6" width="10.125" style="24" customWidth="1"/>
    <col min="7" max="7" width="10.5" style="24" customWidth="1"/>
    <col min="8" max="8" width="10.375" style="24" customWidth="1"/>
    <col min="9" max="9" width="10.5" style="24" customWidth="1"/>
    <col min="10" max="10" width="16.125" style="4" customWidth="1"/>
    <col min="11" max="237" width="9" style="4"/>
    <col min="238" max="16384" width="9" style="1"/>
  </cols>
  <sheetData>
    <row r="1" spans="1:12" ht="15.75" thickBot="1"/>
    <row r="2" spans="1:12">
      <c r="A2" s="826">
        <f>'Financial Statement2'!F3</f>
        <v>0</v>
      </c>
      <c r="B2" s="827"/>
      <c r="C2" s="827"/>
      <c r="D2" s="827"/>
      <c r="E2" s="827"/>
      <c r="F2" s="827"/>
      <c r="G2" s="827"/>
      <c r="H2" s="827"/>
      <c r="I2" s="828"/>
    </row>
    <row r="3" spans="1:12">
      <c r="A3" s="829"/>
      <c r="B3" s="830"/>
      <c r="C3" s="830"/>
      <c r="D3" s="830"/>
      <c r="E3" s="830"/>
      <c r="F3" s="830"/>
      <c r="G3" s="830"/>
      <c r="H3" s="830"/>
      <c r="I3" s="831"/>
    </row>
    <row r="4" spans="1:12">
      <c r="A4" s="392" t="s">
        <v>101</v>
      </c>
      <c r="B4" s="859">
        <f>'Financial Statement2'!F4</f>
        <v>0</v>
      </c>
      <c r="C4" s="860"/>
      <c r="D4" s="860"/>
      <c r="E4" s="860"/>
      <c r="F4" s="860"/>
      <c r="G4" s="393"/>
      <c r="H4" s="394" t="s">
        <v>437</v>
      </c>
      <c r="I4" s="395" t="str">
        <f>'Ratio Sheet 1'!I4</f>
        <v>Actuals</v>
      </c>
    </row>
    <row r="5" spans="1:12" ht="15" customHeight="1">
      <c r="A5" s="853" t="s">
        <v>4</v>
      </c>
      <c r="B5" s="396">
        <f>'Financial Statement2'!J6</f>
        <v>0</v>
      </c>
      <c r="C5" s="397" t="s">
        <v>5</v>
      </c>
      <c r="D5" s="396" t="str">
        <f>IFERROR(EDATE(B5,-12),"-")</f>
        <v>-</v>
      </c>
      <c r="E5" s="397" t="s">
        <v>5</v>
      </c>
      <c r="F5" s="396" t="str">
        <f>IFERROR(EDATE(D5,-12),"-")</f>
        <v>-</v>
      </c>
      <c r="G5" s="397" t="s">
        <v>5</v>
      </c>
      <c r="H5" s="396" t="str">
        <f>IFERROR(EDATE(F5,-12),"-")</f>
        <v>-</v>
      </c>
      <c r="I5" s="398">
        <f>IF('Financial Statement2'!$K$4="Actuals",1, IF('Financial Statement2'!$K$4="Thousands",1000, IF('Financial Statement2'!$K$4="Lakhs",100000, IF('Financial Statement2'!$K$4="Millions",1000000, IF('Financial Statement2'!$K$4="Crores",10000000,"")))))</f>
        <v>1</v>
      </c>
    </row>
    <row r="6" spans="1:12" ht="14.25" customHeight="1" thickBot="1">
      <c r="A6" s="854"/>
      <c r="B6" s="454" t="str">
        <f>CONCATENATE("Rs."," ",$I$4)</f>
        <v>Rs. Actuals</v>
      </c>
      <c r="C6" s="455">
        <f>B5</f>
        <v>0</v>
      </c>
      <c r="D6" s="454" t="str">
        <f>CONCATENATE("Rs."," ",$I$4)</f>
        <v>Rs. Actuals</v>
      </c>
      <c r="E6" s="455" t="str">
        <f>D5</f>
        <v>-</v>
      </c>
      <c r="F6" s="454" t="str">
        <f>CONCATENATE("Rs."," ",$I$4)</f>
        <v>Rs. Actuals</v>
      </c>
      <c r="G6" s="455" t="str">
        <f>F5</f>
        <v>-</v>
      </c>
      <c r="H6" s="454" t="str">
        <f>CONCATENATE("Rs."," ",$I$4)</f>
        <v>Rs. Actuals</v>
      </c>
      <c r="I6" s="456">
        <f>IF(I4="Actuals",1, IF(I4="Thousands",1000, IF(I4="Lakhs",100000, IF(I4="Millions",1000000, IF(I4="Crores",10000000,"")))))</f>
        <v>1</v>
      </c>
    </row>
    <row r="7" spans="1:12">
      <c r="A7" s="457" t="s">
        <v>61</v>
      </c>
      <c r="B7" s="458">
        <f>IFERROR('Financial Statement2'!J91,"-")</f>
        <v>0</v>
      </c>
      <c r="C7" s="459"/>
      <c r="D7" s="458">
        <f>IFERROR('Financial Statement2'!I91,"-")</f>
        <v>0</v>
      </c>
      <c r="E7" s="459"/>
      <c r="F7" s="458">
        <f>IFERROR('Financial Statement2'!H91,"-")</f>
        <v>0</v>
      </c>
      <c r="G7" s="459"/>
      <c r="H7" s="458">
        <f>IFERROR('Financial Statement2'!G91,"-")</f>
        <v>0</v>
      </c>
      <c r="I7" s="460"/>
    </row>
    <row r="8" spans="1:12">
      <c r="A8" s="341" t="s">
        <v>103</v>
      </c>
      <c r="B8" s="342">
        <f>IFERROR(('Financial Statement2'!J13+'Financial Statement2'!J17+'Financial Statement2'!J21-'Financial Statement2'!J23)*$I$5/$I$6,"-")</f>
        <v>0</v>
      </c>
      <c r="C8" s="342" t="str">
        <f>IFERROR((B8-D8)/D8*100,"-")</f>
        <v>-</v>
      </c>
      <c r="D8" s="342">
        <f>IFERROR(('Financial Statement2'!I13+'Financial Statement2'!I17+'Financial Statement2'!I21-'Financial Statement2'!I23)*$I$5/$I$6,"-")</f>
        <v>0</v>
      </c>
      <c r="E8" s="342" t="str">
        <f>IFERROR((D8-F8)/F8*100,"-")</f>
        <v>-</v>
      </c>
      <c r="F8" s="342">
        <f>IFERROR(('Financial Statement2'!H13+'Financial Statement2'!H17+'Financial Statement2'!H21-'Financial Statement2'!H23)*$I$5/$I$6,"-")</f>
        <v>0</v>
      </c>
      <c r="G8" s="342" t="str">
        <f>IFERROR((F8-H8)/H8*100,"-")</f>
        <v>-</v>
      </c>
      <c r="H8" s="342">
        <f>IFERROR(('Financial Statement2'!G13+'Financial Statement2'!G17+'Financial Statement2'!G21-'Financial Statement2'!G23)*$I$5/$I$6,"-")</f>
        <v>0</v>
      </c>
      <c r="I8" s="347" t="str">
        <f>IFERROR((H8-J8)/J8*100,"-")</f>
        <v>-</v>
      </c>
    </row>
    <row r="9" spans="1:12">
      <c r="A9" s="341" t="s">
        <v>104</v>
      </c>
      <c r="B9" s="342">
        <f>IFERROR(('Financial Statement2'!J22)*$I$5/$I$6,"-")</f>
        <v>0</v>
      </c>
      <c r="C9" s="342" t="str">
        <f>IFERROR((B9-D9)/D9*100,"-")</f>
        <v>-</v>
      </c>
      <c r="D9" s="342">
        <f>IFERROR(('Financial Statement2'!I22)*$I$5/$I$6,"-")</f>
        <v>0</v>
      </c>
      <c r="E9" s="342" t="str">
        <f>IFERROR((D9-F9)/F9*100,"-")</f>
        <v>-</v>
      </c>
      <c r="F9" s="342">
        <f>IFERROR(('Financial Statement2'!H22)*$I$5/$I$6,"-")</f>
        <v>0</v>
      </c>
      <c r="G9" s="342" t="str">
        <f>IFERROR((F9-H9)/H9*100,"-")</f>
        <v>-</v>
      </c>
      <c r="H9" s="342">
        <f>IFERROR(('Financial Statement2'!G22)*$I$5/$I$6,"-")</f>
        <v>0</v>
      </c>
      <c r="I9" s="347" t="str">
        <f>IFERROR((H9-J9)/J9*100,"-")</f>
        <v>-</v>
      </c>
    </row>
    <row r="10" spans="1:12">
      <c r="A10" s="384" t="s">
        <v>7</v>
      </c>
      <c r="B10" s="385">
        <f>IFERROR(+B9+B8,"0.00")</f>
        <v>0</v>
      </c>
      <c r="C10" s="386" t="str">
        <f>IFERROR((B10-D10)/D10*100,"-")</f>
        <v>-</v>
      </c>
      <c r="D10" s="385">
        <f>IFERROR(+D9+D8,"0.00")</f>
        <v>0</v>
      </c>
      <c r="E10" s="386" t="str">
        <f>IFERROR((D10-F10)/F10*100,"-")</f>
        <v>-</v>
      </c>
      <c r="F10" s="385">
        <f>IFERROR(+F9+F8,"0.00")</f>
        <v>0</v>
      </c>
      <c r="G10" s="386" t="str">
        <f>IFERROR((F10-H10)/H10*100,"-")</f>
        <v>-</v>
      </c>
      <c r="H10" s="385">
        <f>IFERROR(+H9+H8,"0.00")</f>
        <v>0</v>
      </c>
      <c r="I10" s="449" t="str">
        <f>IFERROR((H10-J10)/J10*100,"-")</f>
        <v>-</v>
      </c>
    </row>
    <row r="11" spans="1:12" s="4" customFormat="1" ht="29.25" customHeight="1">
      <c r="A11" s="343"/>
      <c r="B11" s="344"/>
      <c r="C11" s="345" t="str">
        <f>CONCATENATE("Cost % of sales of ",YEAR(B5))</f>
        <v>Cost % of sales of 1900</v>
      </c>
      <c r="D11" s="344"/>
      <c r="E11" s="345" t="e">
        <f>CONCATENATE("Cost % of sales of ",YEAR(D5))</f>
        <v>#VALUE!</v>
      </c>
      <c r="F11" s="344"/>
      <c r="G11" s="345" t="e">
        <f>CONCATENATE("Cost % of sales of ",YEAR(F5))</f>
        <v>#VALUE!</v>
      </c>
      <c r="H11" s="344"/>
      <c r="I11" s="346" t="e">
        <f>CONCATENATE("Cost % of sales of ",YEAR(H5))</f>
        <v>#VALUE!</v>
      </c>
    </row>
    <row r="12" spans="1:12">
      <c r="A12" s="384" t="s">
        <v>142</v>
      </c>
      <c r="B12" s="385">
        <f>IFERROR(B13+B17+B18,"0.00")</f>
        <v>0</v>
      </c>
      <c r="C12" s="386"/>
      <c r="D12" s="385">
        <f>IFERROR(D13+D17+D18,"0.00")</f>
        <v>0</v>
      </c>
      <c r="E12" s="386"/>
      <c r="F12" s="385">
        <f>IFERROR(F13+F17+F18,"0.00")</f>
        <v>0</v>
      </c>
      <c r="G12" s="386"/>
      <c r="H12" s="385">
        <f>IFERROR(H13+H17+H18,"0.00")</f>
        <v>0</v>
      </c>
      <c r="I12" s="449"/>
    </row>
    <row r="13" spans="1:12" ht="30">
      <c r="A13" s="384" t="s">
        <v>141</v>
      </c>
      <c r="B13" s="385">
        <f>IFERROR(+B14+B15-B16,"0.00")</f>
        <v>0</v>
      </c>
      <c r="C13" s="386" t="str">
        <f>IFERROR(B13/$B$8*100,"-")</f>
        <v>-</v>
      </c>
      <c r="D13" s="385">
        <f>IFERROR(+D14+D15-D16,"0.00")</f>
        <v>0</v>
      </c>
      <c r="E13" s="386" t="str">
        <f>IFERROR(D13/$B$8*100,"-")</f>
        <v>-</v>
      </c>
      <c r="F13" s="385">
        <f>IFERROR(+F14+F15-F16,"0.00")</f>
        <v>0</v>
      </c>
      <c r="G13" s="386" t="str">
        <f>IFERROR(F13/$B$8*100,"-")</f>
        <v>-</v>
      </c>
      <c r="H13" s="385">
        <f>IFERROR(+H14+H15-H16,"0.00")</f>
        <v>0</v>
      </c>
      <c r="I13" s="449" t="str">
        <f>IFERROR(H13/$B$8*100,"-")</f>
        <v>-</v>
      </c>
    </row>
    <row r="14" spans="1:12">
      <c r="A14" s="348" t="s">
        <v>138</v>
      </c>
      <c r="B14" s="342">
        <f>IFERROR(('Financial Statement2'!J29+'Financial Statement2'!J33+'Financial Statement2'!J36)*$I$5/$I$6,"-")</f>
        <v>0</v>
      </c>
      <c r="C14" s="342"/>
      <c r="D14" s="342">
        <f>IFERROR(('Financial Statement2'!I29+'Financial Statement2'!I33+'Financial Statement2'!I36)*$I$5/$I$6,"-")</f>
        <v>0</v>
      </c>
      <c r="E14" s="342"/>
      <c r="F14" s="342">
        <f>IFERROR(('Financial Statement2'!H29+'Financial Statement2'!H33+'Financial Statement2'!H36)*$I$5/$I$6,"-")</f>
        <v>0</v>
      </c>
      <c r="G14" s="342"/>
      <c r="H14" s="342">
        <f>IFERROR(('Financial Statement2'!G29+'Financial Statement2'!G33+'Financial Statement2'!G36)*$I$5/$I$6,"-")</f>
        <v>0</v>
      </c>
      <c r="I14" s="347"/>
    </row>
    <row r="15" spans="1:12">
      <c r="A15" s="348" t="s">
        <v>139</v>
      </c>
      <c r="B15" s="342">
        <f>IFERROR(('Financial Statement2'!J30+'Financial Statement2'!J37)*$I$5/$I$6,"-")</f>
        <v>0</v>
      </c>
      <c r="C15" s="342"/>
      <c r="D15" s="342">
        <f>IFERROR(('Financial Statement2'!I30+'Financial Statement2'!I37)*$I$5/$I$6,"-")</f>
        <v>0</v>
      </c>
      <c r="E15" s="342"/>
      <c r="F15" s="342">
        <f>IFERROR(('Financial Statement2'!H30+'Financial Statement2'!H37)*$I$5/$I$6,"-")</f>
        <v>0</v>
      </c>
      <c r="G15" s="342"/>
      <c r="H15" s="342">
        <f>IFERROR(('Financial Statement2'!G30+'Financial Statement2'!G37)*$I$5/$I$6,"-")</f>
        <v>0</v>
      </c>
      <c r="I15" s="347"/>
      <c r="L15" s="4" t="s">
        <v>229</v>
      </c>
    </row>
    <row r="16" spans="1:12">
      <c r="A16" s="348" t="s">
        <v>140</v>
      </c>
      <c r="B16" s="342">
        <f>IFERROR(('Financial Statement2'!J31+'Financial Statement2'!J34+'Financial Statement2'!J38)*$I$5/$I$6,"-")</f>
        <v>0</v>
      </c>
      <c r="C16" s="342"/>
      <c r="D16" s="342">
        <f>IFERROR(('Financial Statement2'!I31+'Financial Statement2'!I34+'Financial Statement2'!I38)*$I$5/$I$6,"-")</f>
        <v>0</v>
      </c>
      <c r="E16" s="342"/>
      <c r="F16" s="342">
        <f>IFERROR(('Financial Statement2'!H31+'Financial Statement2'!H34+'Financial Statement2'!H38)*$I$5/$I$6,"-")</f>
        <v>0</v>
      </c>
      <c r="G16" s="342"/>
      <c r="H16" s="342">
        <f>IFERROR(('Financial Statement2'!G31+'Financial Statement2'!G34+'Financial Statement2'!G38)*$I$5/$I$6,"-")</f>
        <v>0</v>
      </c>
      <c r="I16" s="347"/>
    </row>
    <row r="17" spans="1:237" s="102" customFormat="1" ht="45">
      <c r="A17" s="348" t="s">
        <v>96</v>
      </c>
      <c r="B17" s="342">
        <f>IFERROR(('Financial Statement2'!J41+'Financial Statement2'!J42+'Financial Statement2'!J43)*$I$5/$I$6,"-")</f>
        <v>0</v>
      </c>
      <c r="C17" s="345" t="str">
        <f>IFERROR(B17/$B$8*100,"-")</f>
        <v>-</v>
      </c>
      <c r="D17" s="342">
        <f>IFERROR(('Financial Statement2'!I41+'Financial Statement2'!I42+'Financial Statement2'!I43)*$I$5/$I$6,"-")</f>
        <v>0</v>
      </c>
      <c r="E17" s="345" t="str">
        <f>IFERROR(D17/$B$8*100,"-")</f>
        <v>-</v>
      </c>
      <c r="F17" s="342">
        <f>IFERROR(('Financial Statement2'!H41+'Financial Statement2'!H42+'Financial Statement2'!H43)*$I$5/$I$6,"-")</f>
        <v>0</v>
      </c>
      <c r="G17" s="345" t="str">
        <f>IFERROR(F17/$B$8*100,"-")</f>
        <v>-</v>
      </c>
      <c r="H17" s="342">
        <f>IFERROR(('Financial Statement2'!G41+'Financial Statement2'!G42+'Financial Statement2'!G43)*$I$5/$I$6,"-")</f>
        <v>0</v>
      </c>
      <c r="I17" s="346" t="str">
        <f>IFERROR(H17/$B$8*100,"-")</f>
        <v>-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</row>
    <row r="18" spans="1:237" s="102" customFormat="1">
      <c r="A18" s="348" t="s">
        <v>93</v>
      </c>
      <c r="B18" s="342">
        <f>IFERROR(('Financial Statement2'!J40)*$I$5/$I$6,"-")</f>
        <v>0</v>
      </c>
      <c r="C18" s="345" t="str">
        <f>IFERROR(B18/$B$8*100,"-")</f>
        <v>-</v>
      </c>
      <c r="D18" s="342">
        <f>IFERROR(('Financial Statement2'!I40)*$I$5/$I$6,"-")</f>
        <v>0</v>
      </c>
      <c r="E18" s="345" t="str">
        <f>IFERROR(D18/$B$8*100,"-")</f>
        <v>-</v>
      </c>
      <c r="F18" s="342">
        <f>IFERROR(('Financial Statement2'!H40)*$I$5/$I$6,"-")</f>
        <v>0</v>
      </c>
      <c r="G18" s="345" t="str">
        <f>IFERROR(F18/$B$8*100,"-")</f>
        <v>-</v>
      </c>
      <c r="H18" s="342">
        <f>IFERROR(('Financial Statement2'!G40)*$I$5/$I$6,"-")</f>
        <v>0</v>
      </c>
      <c r="I18" s="346" t="str">
        <f>IFERROR(H18/$B$8*100,"-")</f>
        <v>-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101"/>
      <c r="EX18" s="101"/>
      <c r="EY18" s="101"/>
      <c r="EZ18" s="101"/>
      <c r="FA18" s="101"/>
      <c r="FB18" s="101"/>
      <c r="FC18" s="101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01"/>
      <c r="GF18" s="101"/>
      <c r="GG18" s="101"/>
      <c r="GH18" s="101"/>
      <c r="GI18" s="101"/>
      <c r="GJ18" s="101"/>
      <c r="GK18" s="101"/>
      <c r="GL18" s="101"/>
      <c r="GM18" s="101"/>
      <c r="GN18" s="101"/>
      <c r="GO18" s="101"/>
      <c r="GP18" s="101"/>
      <c r="GQ18" s="101"/>
      <c r="GR18" s="101"/>
      <c r="GS18" s="101"/>
      <c r="GT18" s="101"/>
      <c r="GU18" s="101"/>
      <c r="GV18" s="101"/>
      <c r="GW18" s="101"/>
      <c r="GX18" s="101"/>
      <c r="GY18" s="101"/>
      <c r="GZ18" s="101"/>
      <c r="HA18" s="101"/>
      <c r="HB18" s="101"/>
      <c r="HC18" s="101"/>
      <c r="HD18" s="101"/>
      <c r="HE18" s="101"/>
      <c r="HF18" s="101"/>
      <c r="HG18" s="101"/>
      <c r="HH18" s="101"/>
      <c r="HI18" s="101"/>
      <c r="HJ18" s="101"/>
      <c r="HK18" s="101"/>
      <c r="HL18" s="101"/>
      <c r="HM18" s="101"/>
      <c r="HN18" s="101"/>
      <c r="HO18" s="101"/>
      <c r="HP18" s="101"/>
      <c r="HQ18" s="101"/>
      <c r="HR18" s="101"/>
      <c r="HS18" s="101"/>
      <c r="HT18" s="101"/>
      <c r="HU18" s="101"/>
      <c r="HV18" s="101"/>
      <c r="HW18" s="101"/>
      <c r="HX18" s="101"/>
      <c r="HY18" s="101"/>
      <c r="HZ18" s="101"/>
      <c r="IA18" s="101"/>
      <c r="IB18" s="101"/>
      <c r="IC18" s="101"/>
    </row>
    <row r="19" spans="1:237">
      <c r="A19" s="384" t="s">
        <v>106</v>
      </c>
      <c r="B19" s="385">
        <f>IFERROR(B10-B13-B17-B18,"0.00")</f>
        <v>0</v>
      </c>
      <c r="C19" s="386" t="str">
        <f>IFERROR(B19/$B$8*100,"-")</f>
        <v>-</v>
      </c>
      <c r="D19" s="385">
        <f>IFERROR(D10-D13-D17-D18,"0.00")</f>
        <v>0</v>
      </c>
      <c r="E19" s="386" t="str">
        <f>IFERROR(D19/$B$8*100,"-")</f>
        <v>-</v>
      </c>
      <c r="F19" s="385">
        <f>IFERROR(F10-F13-F17-F18,"0.00")</f>
        <v>0</v>
      </c>
      <c r="G19" s="386" t="str">
        <f>IFERROR(F19/$B$8*100,"-")</f>
        <v>-</v>
      </c>
      <c r="H19" s="385">
        <f>IFERROR(H10-H13-H17-H18,"0.00")</f>
        <v>0</v>
      </c>
      <c r="I19" s="449" t="str">
        <f>IFERROR(H19/$B$8*100,"-")</f>
        <v>-</v>
      </c>
    </row>
    <row r="20" spans="1:237">
      <c r="A20" s="412" t="s">
        <v>105</v>
      </c>
      <c r="B20" s="349"/>
      <c r="C20" s="342"/>
      <c r="D20" s="349"/>
      <c r="E20" s="342"/>
      <c r="F20" s="349"/>
      <c r="G20" s="342"/>
      <c r="H20" s="349"/>
      <c r="I20" s="347"/>
    </row>
    <row r="21" spans="1:237" ht="30">
      <c r="A21" s="387" t="s">
        <v>97</v>
      </c>
      <c r="B21" s="390">
        <f>IFERROR(SUM(B22:B24),"-")</f>
        <v>0</v>
      </c>
      <c r="C21" s="388" t="str">
        <f>IFERROR(B21/$B$8*100,"-")</f>
        <v>-</v>
      </c>
      <c r="D21" s="390">
        <f>IFERROR(SUM(D22:D24),"-")</f>
        <v>0</v>
      </c>
      <c r="E21" s="388" t="str">
        <f>IFERROR(D21/$B$8*100,"-")</f>
        <v>-</v>
      </c>
      <c r="F21" s="390">
        <f>IFERROR(SUM(F22:F24),"-")</f>
        <v>0</v>
      </c>
      <c r="G21" s="388" t="str">
        <f>IFERROR(F21/$B$8*100,"-")</f>
        <v>-</v>
      </c>
      <c r="H21" s="390">
        <f>IFERROR(SUM(H22:H24),"-")</f>
        <v>0</v>
      </c>
      <c r="I21" s="389" t="str">
        <f>IFERROR(H21/$B$8*100,"-")</f>
        <v>-</v>
      </c>
    </row>
    <row r="22" spans="1:237" ht="30">
      <c r="A22" s="413" t="s">
        <v>148</v>
      </c>
      <c r="B22" s="342">
        <f>IFERROR(('Financial Statement2'!J51)*$I$5/$I$6,"-")</f>
        <v>0</v>
      </c>
      <c r="C22" s="350"/>
      <c r="D22" s="342">
        <f>IFERROR(('Financial Statement2'!I51)*$I$5/$I$6,"-")</f>
        <v>0</v>
      </c>
      <c r="E22" s="350"/>
      <c r="F22" s="342">
        <f>IFERROR(('Financial Statement2'!H51)*$I$5/$I$6,"-")</f>
        <v>0</v>
      </c>
      <c r="G22" s="350"/>
      <c r="H22" s="342">
        <f>IFERROR(('Financial Statement2'!G51)*$I$5/$I$6,"-")</f>
        <v>0</v>
      </c>
      <c r="I22" s="351"/>
    </row>
    <row r="23" spans="1:237" ht="30">
      <c r="A23" s="413" t="s">
        <v>107</v>
      </c>
      <c r="B23" s="342"/>
      <c r="C23" s="350"/>
      <c r="D23" s="342"/>
      <c r="E23" s="350"/>
      <c r="F23" s="342"/>
      <c r="G23" s="350"/>
      <c r="H23" s="342"/>
      <c r="I23" s="351"/>
    </row>
    <row r="24" spans="1:237">
      <c r="A24" s="413" t="s">
        <v>137</v>
      </c>
      <c r="B24" s="342">
        <f>IFERROR(('Financial Statement2'!J47+'Financial Statement2'!J49+'Financial Statement2'!J60+'Financial Statement2'!J63+'Financial Statement2'!J65)*$I$5/$I$6,"-")</f>
        <v>0</v>
      </c>
      <c r="C24" s="350"/>
      <c r="D24" s="342">
        <f>IFERROR(('Financial Statement2'!I47+'Financial Statement2'!I49+'Financial Statement2'!I60+'Financial Statement2'!I63+'Financial Statement2'!I65)*$I$5/$I$6,"-")</f>
        <v>0</v>
      </c>
      <c r="E24" s="350"/>
      <c r="F24" s="342">
        <f>IFERROR(('Financial Statement2'!H47+'Financial Statement2'!H49+'Financial Statement2'!H60+'Financial Statement2'!H63+'Financial Statement2'!H65)*$I$5/$I$6,"-")</f>
        <v>0</v>
      </c>
      <c r="G24" s="350"/>
      <c r="H24" s="342">
        <f>IFERROR(('Financial Statement2'!G47+'Financial Statement2'!G49+'Financial Statement2'!G60+'Financial Statement2'!G63+'Financial Statement2'!G65)*$I$5/$I$6,"-")</f>
        <v>0</v>
      </c>
      <c r="I24" s="351"/>
    </row>
    <row r="25" spans="1:237" s="102" customFormat="1" ht="15" customHeight="1">
      <c r="A25" s="414" t="s">
        <v>98</v>
      </c>
      <c r="B25" s="342">
        <f>IFERROR(('Financial Statement2'!J48)*$I$5/$I$6,"-")</f>
        <v>0</v>
      </c>
      <c r="C25" s="345" t="str">
        <f>IFERROR(B25/$B$8*100,"-")</f>
        <v>-</v>
      </c>
      <c r="D25" s="342">
        <f>IFERROR(('Financial Statement2'!I48)*$I$5/$I$6,"-")</f>
        <v>0</v>
      </c>
      <c r="E25" s="345" t="str">
        <f>IFERROR(D25/$B$8*100,"-")</f>
        <v>-</v>
      </c>
      <c r="F25" s="342">
        <f>IFERROR(('Financial Statement2'!H48)*$I$5/$I$6,"-")</f>
        <v>0</v>
      </c>
      <c r="G25" s="345" t="str">
        <f>IFERROR(F25/$B$8*100,"-")</f>
        <v>-</v>
      </c>
      <c r="H25" s="342">
        <f>IFERROR(('Financial Statement2'!G48)*$I$5/$I$6,"-")</f>
        <v>0</v>
      </c>
      <c r="I25" s="346" t="str">
        <f>IFERROR(H25/$B$8*100,"-")</f>
        <v>-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01"/>
      <c r="GF25" s="101"/>
      <c r="GG25" s="101"/>
      <c r="GH25" s="101"/>
      <c r="GI25" s="101"/>
      <c r="GJ25" s="101"/>
      <c r="GK25" s="101"/>
      <c r="GL25" s="101"/>
      <c r="GM25" s="101"/>
      <c r="GN25" s="101"/>
      <c r="GO25" s="101"/>
      <c r="GP25" s="101"/>
      <c r="GQ25" s="101"/>
      <c r="GR25" s="101"/>
      <c r="GS25" s="101"/>
      <c r="GT25" s="101"/>
      <c r="GU25" s="101"/>
      <c r="GV25" s="101"/>
      <c r="GW25" s="101"/>
      <c r="GX25" s="101"/>
      <c r="GY25" s="101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</row>
    <row r="26" spans="1:237">
      <c r="A26" s="387" t="s">
        <v>113</v>
      </c>
      <c r="B26" s="390">
        <f>IFERROR(B19-B21-B25,"-")</f>
        <v>0</v>
      </c>
      <c r="C26" s="388" t="str">
        <f>IFERROR(B26/$B$8*100,"-")</f>
        <v>-</v>
      </c>
      <c r="D26" s="390">
        <f>IFERROR(D19-D21-D25,"-")</f>
        <v>0</v>
      </c>
      <c r="E26" s="388" t="str">
        <f>IFERROR(D26/$B$8*100,"-")</f>
        <v>-</v>
      </c>
      <c r="F26" s="390">
        <f>IFERROR(F19-F21-F25,"-")</f>
        <v>0</v>
      </c>
      <c r="G26" s="388" t="str">
        <f>IFERROR(F26/$B$8*100,"-")</f>
        <v>-</v>
      </c>
      <c r="H26" s="390">
        <f>IFERROR(H19-H21-H25,"-")</f>
        <v>0</v>
      </c>
      <c r="I26" s="389" t="str">
        <f>IFERROR(H26/$B$8*100,"-")</f>
        <v>-</v>
      </c>
    </row>
    <row r="27" spans="1:237" s="102" customFormat="1">
      <c r="A27" s="348" t="s">
        <v>1</v>
      </c>
      <c r="B27" s="342">
        <f>IFERROR(('Financial Statement2'!J58)*$I$5/$I$6,"-")</f>
        <v>0</v>
      </c>
      <c r="C27" s="345" t="str">
        <f>IFERROR(B27/$B$8*100,"-")</f>
        <v>-</v>
      </c>
      <c r="D27" s="342">
        <f>IFERROR(('Financial Statement2'!I58)*$I$5/$I$6,"-")</f>
        <v>0</v>
      </c>
      <c r="E27" s="345" t="str">
        <f>IFERROR(D27/$B$8*100,"-")</f>
        <v>-</v>
      </c>
      <c r="F27" s="342">
        <f>IFERROR(('Financial Statement2'!H58)*$I$5/$I$6,"-")</f>
        <v>0</v>
      </c>
      <c r="G27" s="345" t="str">
        <f>IFERROR(F27/$B$8*100,"-")</f>
        <v>-</v>
      </c>
      <c r="H27" s="342">
        <f>IFERROR(('Financial Statement2'!G58)*$I$5/$I$6,"-")</f>
        <v>0</v>
      </c>
      <c r="I27" s="346" t="str">
        <f>IFERROR(H27/$B$8*100,"-")</f>
        <v>-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1"/>
      <c r="GG27" s="101"/>
      <c r="GH27" s="101"/>
      <c r="GI27" s="101"/>
      <c r="GJ27" s="101"/>
      <c r="GK27" s="101"/>
      <c r="GL27" s="101"/>
      <c r="GM27" s="101"/>
      <c r="GN27" s="101"/>
      <c r="GO27" s="101"/>
      <c r="GP27" s="101"/>
      <c r="GQ27" s="101"/>
      <c r="GR27" s="101"/>
      <c r="GS27" s="101"/>
      <c r="GT27" s="101"/>
      <c r="GU27" s="101"/>
      <c r="GV27" s="101"/>
      <c r="GW27" s="101"/>
      <c r="GX27" s="101"/>
      <c r="GY27" s="101"/>
      <c r="GZ27" s="101"/>
      <c r="HA27" s="101"/>
      <c r="HB27" s="101"/>
      <c r="HC27" s="101"/>
      <c r="HD27" s="101"/>
      <c r="HE27" s="101"/>
      <c r="HF27" s="101"/>
      <c r="HG27" s="101"/>
      <c r="HH27" s="101"/>
      <c r="HI27" s="101"/>
      <c r="HJ27" s="101"/>
      <c r="HK27" s="101"/>
      <c r="HL27" s="101"/>
      <c r="HM27" s="101"/>
      <c r="HN27" s="101"/>
      <c r="HO27" s="101"/>
      <c r="HP27" s="101"/>
      <c r="HQ27" s="101"/>
      <c r="HR27" s="101"/>
      <c r="HS27" s="101"/>
      <c r="HT27" s="101"/>
      <c r="HU27" s="101"/>
      <c r="HV27" s="101"/>
      <c r="HW27" s="101"/>
      <c r="HX27" s="101"/>
      <c r="HY27" s="101"/>
      <c r="HZ27" s="101"/>
      <c r="IA27" s="101"/>
      <c r="IB27" s="101"/>
      <c r="IC27" s="101"/>
    </row>
    <row r="28" spans="1:237">
      <c r="A28" s="387" t="s">
        <v>108</v>
      </c>
      <c r="B28" s="390">
        <f>IFERROR((B29+B30+B31+B32+B33),"-")</f>
        <v>0</v>
      </c>
      <c r="C28" s="388" t="str">
        <f>IFERROR(B28/$B$8*100,"-")</f>
        <v>-</v>
      </c>
      <c r="D28" s="390">
        <f>IFERROR((D29+D30+D31+D32+D33),"-")</f>
        <v>0</v>
      </c>
      <c r="E28" s="388" t="str">
        <f>IFERROR(D28/$B$8*100,"-")</f>
        <v>-</v>
      </c>
      <c r="F28" s="390">
        <f>IFERROR((F29+F30+F31+F32+F33),"-")</f>
        <v>0</v>
      </c>
      <c r="G28" s="388" t="str">
        <f>IFERROR(F28/$B$8*100,"-")</f>
        <v>-</v>
      </c>
      <c r="H28" s="390">
        <f>IFERROR((H29+H30+H31+H32+H33),"-")</f>
        <v>0</v>
      </c>
      <c r="I28" s="389" t="str">
        <f>IFERROR(H28/$B$8*100,"-")</f>
        <v>-</v>
      </c>
    </row>
    <row r="29" spans="1:237">
      <c r="A29" s="415" t="s">
        <v>109</v>
      </c>
      <c r="B29" s="342">
        <f>IFERROR(('Financial Statement2'!J69)*$I$5/$I$6,"-")</f>
        <v>0</v>
      </c>
      <c r="C29" s="342"/>
      <c r="D29" s="342">
        <f>IFERROR(('Financial Statement2'!I69)*$I$5/$I$6,"-")</f>
        <v>0</v>
      </c>
      <c r="E29" s="342"/>
      <c r="F29" s="342">
        <f>IFERROR(('Financial Statement2'!H69)*$I$5/$I$6,"-")</f>
        <v>0</v>
      </c>
      <c r="G29" s="342"/>
      <c r="H29" s="342">
        <f>IFERROR(('Financial Statement2'!G69)*$I$5/$I$6,"-")</f>
        <v>0</v>
      </c>
      <c r="I29" s="347"/>
    </row>
    <row r="30" spans="1:237">
      <c r="A30" s="415" t="s">
        <v>110</v>
      </c>
      <c r="B30" s="342">
        <f>IFERROR(('Financial Statement2'!J72)*$I$5/$I$6,"-")</f>
        <v>0</v>
      </c>
      <c r="C30" s="342"/>
      <c r="D30" s="342">
        <f>IFERROR(('Financial Statement2'!I72)*$I$5/$I$6,"-")</f>
        <v>0</v>
      </c>
      <c r="E30" s="342"/>
      <c r="F30" s="342">
        <f>IFERROR(('Financial Statement2'!H72)*$I$5/$I$6,"-")</f>
        <v>0</v>
      </c>
      <c r="G30" s="342"/>
      <c r="H30" s="342">
        <f>IFERROR(('Financial Statement2'!G72)*$I$5/$I$6,"-")</f>
        <v>0</v>
      </c>
      <c r="I30" s="347"/>
    </row>
    <row r="31" spans="1:237">
      <c r="A31" s="413" t="s">
        <v>149</v>
      </c>
      <c r="B31" s="342">
        <f>IFERROR(('Financial Statement2'!J52)*$I$5/$I$6,"-")</f>
        <v>0</v>
      </c>
      <c r="C31" s="342"/>
      <c r="D31" s="342">
        <f>IFERROR(('Financial Statement2'!I52)*$I$5/$I$6,"-")</f>
        <v>0</v>
      </c>
      <c r="E31" s="342"/>
      <c r="F31" s="342">
        <f>IFERROR(('Financial Statement2'!H52)*$I$5/$I$6,"-")</f>
        <v>0</v>
      </c>
      <c r="G31" s="342"/>
      <c r="H31" s="342">
        <f>IFERROR(('Financial Statement2'!G52)*$I$5/$I$6,"-")</f>
        <v>0</v>
      </c>
      <c r="I31" s="347"/>
    </row>
    <row r="32" spans="1:237" ht="30.75" customHeight="1">
      <c r="A32" s="415" t="s">
        <v>111</v>
      </c>
      <c r="B32" s="342">
        <f>IFERROR(('Financial Statement2'!J70+'Financial Statement2'!J71)*$I$5/$I$6,"-")</f>
        <v>0</v>
      </c>
      <c r="C32" s="342"/>
      <c r="D32" s="342">
        <f>IFERROR(('Financial Statement2'!I70+'Financial Statement2'!I71)*$I$5/$I$6,"-")</f>
        <v>0</v>
      </c>
      <c r="E32" s="342"/>
      <c r="F32" s="342">
        <f>IFERROR(('Financial Statement2'!H70+'Financial Statement2'!H71)*$I$5/$I$6,"-")</f>
        <v>0</v>
      </c>
      <c r="G32" s="342"/>
      <c r="H32" s="342">
        <f>IFERROR(('Financial Statement2'!G70+'Financial Statement2'!G71)*$I$5/$I$6,"-")</f>
        <v>0</v>
      </c>
      <c r="I32" s="347"/>
      <c r="J32" s="861" t="s">
        <v>439</v>
      </c>
      <c r="K32" s="862"/>
      <c r="L32" s="862"/>
    </row>
    <row r="33" spans="1:237" ht="16.5" customHeight="1">
      <c r="A33" s="415" t="s">
        <v>112</v>
      </c>
      <c r="B33" s="342">
        <f>IFERROR(('Financial Statement2'!J54+'Financial Statement2'!J73)*$I$5/$I$6,"-")</f>
        <v>0</v>
      </c>
      <c r="C33" s="342"/>
      <c r="D33" s="342">
        <f>IFERROR(('Financial Statement2'!I54+'Financial Statement2'!I73)*$I$5/$I$6,"-")</f>
        <v>0</v>
      </c>
      <c r="E33" s="342"/>
      <c r="F33" s="342">
        <f>IFERROR(('Financial Statement2'!H54+'Financial Statement2'!H73)*$I$5/$I$6,"-")</f>
        <v>0</v>
      </c>
      <c r="G33" s="342"/>
      <c r="H33" s="342">
        <f>IFERROR(('Financial Statement2'!G54+'Financial Statement2'!G73)*$I$5/$I$6,"-")</f>
        <v>0</v>
      </c>
      <c r="I33" s="347"/>
      <c r="J33" s="861" t="s">
        <v>438</v>
      </c>
      <c r="K33" s="862"/>
      <c r="L33" s="862"/>
    </row>
    <row r="34" spans="1:237" s="102" customFormat="1">
      <c r="A34" s="348" t="s">
        <v>8</v>
      </c>
      <c r="B34" s="342">
        <f>IFERROR(('Financial Statement2'!J61+'Financial Statement2'!J64)*$I$5/$I$6,"-")</f>
        <v>0</v>
      </c>
      <c r="C34" s="345" t="str">
        <f>IFERROR(B34/$B$8*100,"-")</f>
        <v>-</v>
      </c>
      <c r="D34" s="342">
        <f>IFERROR(('Financial Statement2'!I61+'Financial Statement2'!I64)*$I$5/$I$6,"-")</f>
        <v>0</v>
      </c>
      <c r="E34" s="345" t="str">
        <f>IFERROR(D34/$B$8*100,"-")</f>
        <v>-</v>
      </c>
      <c r="F34" s="342">
        <f>IFERROR(('Financial Statement2'!H61+'Financial Statement2'!H64)*$I$5/$I$6,"-")</f>
        <v>0</v>
      </c>
      <c r="G34" s="345" t="str">
        <f>IFERROR(F34/$B$8*100,"-")</f>
        <v>-</v>
      </c>
      <c r="H34" s="342">
        <f>IFERROR(('Financial Statement2'!G61+'Financial Statement2'!G64)*$I$5/$I$6,"-")</f>
        <v>0</v>
      </c>
      <c r="I34" s="346" t="str">
        <f>IFERROR(H34/$B$8*100,"-")</f>
        <v>-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</row>
    <row r="35" spans="1:237" ht="15.75" customHeight="1">
      <c r="A35" s="387" t="s">
        <v>114</v>
      </c>
      <c r="B35" s="390">
        <f>IFERROR(B26-B27-B28-B34,"-")</f>
        <v>0</v>
      </c>
      <c r="C35" s="388" t="str">
        <f>IFERROR(B35/$B$8*100,"-")</f>
        <v>-</v>
      </c>
      <c r="D35" s="390">
        <f>IFERROR(D26-D27-D28-D34,"-")</f>
        <v>0</v>
      </c>
      <c r="E35" s="388" t="str">
        <f>IFERROR(D35/$B$8*100,"-")</f>
        <v>-</v>
      </c>
      <c r="F35" s="390">
        <f>IFERROR(F26-F27-F28-F34,"-")</f>
        <v>0</v>
      </c>
      <c r="G35" s="388" t="str">
        <f>IFERROR(F35/$B$8*100,"-")</f>
        <v>-</v>
      </c>
      <c r="H35" s="390">
        <f>IFERROR(H26-H27-H28-H34,"-")</f>
        <v>0</v>
      </c>
      <c r="I35" s="389" t="str">
        <f>IFERROR(H35/$B$8*100,"-")</f>
        <v>-</v>
      </c>
    </row>
    <row r="36" spans="1:237">
      <c r="A36" s="348" t="s">
        <v>115</v>
      </c>
      <c r="B36" s="342">
        <f>IFERROR(('Financial Statement2'!J74)*$I$5/$I$6,"-")</f>
        <v>0</v>
      </c>
      <c r="C36" s="342"/>
      <c r="D36" s="342">
        <f>IFERROR(('Financial Statement2'!I74)*$I$5/$I$6,"-")</f>
        <v>0</v>
      </c>
      <c r="E36" s="342"/>
      <c r="F36" s="342">
        <f>IFERROR(('Financial Statement2'!H74)*$I$5/$I$6,"-")</f>
        <v>0</v>
      </c>
      <c r="G36" s="342"/>
      <c r="H36" s="342">
        <f>IFERROR(('Financial Statement2'!G74)*$I$5/$I$6,"-")</f>
        <v>0</v>
      </c>
      <c r="I36" s="347"/>
    </row>
    <row r="37" spans="1:237" s="102" customFormat="1">
      <c r="A37" s="416" t="s">
        <v>2</v>
      </c>
      <c r="B37" s="342">
        <f>IFERROR(('Financial Statement2'!J87)*$I$5/$I$6,"-")</f>
        <v>0</v>
      </c>
      <c r="C37" s="345" t="str">
        <f t="shared" ref="C37:C43" si="0">IFERROR(B37/$B$8*100,"-")</f>
        <v>-</v>
      </c>
      <c r="D37" s="342">
        <f>IFERROR(('Financial Statement2'!I87)*$I$5/$I$6,"-")</f>
        <v>0</v>
      </c>
      <c r="E37" s="345" t="str">
        <f t="shared" ref="E37:E43" si="1">IFERROR(D37/$B$8*100,"-")</f>
        <v>-</v>
      </c>
      <c r="F37" s="342">
        <f>IFERROR(('Financial Statement2'!H87)*$I$5/$I$6,"-")</f>
        <v>0</v>
      </c>
      <c r="G37" s="345" t="str">
        <f t="shared" ref="G37:G43" si="2">IFERROR(F37/$B$8*100,"-")</f>
        <v>-</v>
      </c>
      <c r="H37" s="342">
        <f>IFERROR(('Financial Statement2'!G87)*$I$5/$I$6,"-")</f>
        <v>0</v>
      </c>
      <c r="I37" s="346" t="str">
        <f t="shared" ref="I37:I43" si="3">IFERROR(H37/$B$8*100,"-")</f>
        <v>-</v>
      </c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</row>
    <row r="38" spans="1:237" s="139" customFormat="1" ht="15.75" customHeight="1">
      <c r="A38" s="387" t="s">
        <v>9</v>
      </c>
      <c r="B38" s="390">
        <f>IFERROR(B35+B36-B37,"-")</f>
        <v>0</v>
      </c>
      <c r="C38" s="388" t="str">
        <f t="shared" si="0"/>
        <v>-</v>
      </c>
      <c r="D38" s="390">
        <f>IFERROR(D35+D36-D37,"-")</f>
        <v>0</v>
      </c>
      <c r="E38" s="388" t="str">
        <f t="shared" si="1"/>
        <v>-</v>
      </c>
      <c r="F38" s="390">
        <f>IFERROR(F35+F36-F37,"-")</f>
        <v>0</v>
      </c>
      <c r="G38" s="388" t="str">
        <f t="shared" si="2"/>
        <v>-</v>
      </c>
      <c r="H38" s="390">
        <f>IFERROR(H35+H36-H37,"-")</f>
        <v>0</v>
      </c>
      <c r="I38" s="389" t="str">
        <f t="shared" si="3"/>
        <v>-</v>
      </c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7"/>
      <c r="AZ38" s="417"/>
      <c r="BA38" s="417"/>
      <c r="BB38" s="417"/>
      <c r="BC38" s="417"/>
      <c r="BD38" s="417"/>
      <c r="BE38" s="417"/>
      <c r="BF38" s="417"/>
      <c r="BG38" s="417"/>
      <c r="BH38" s="417"/>
      <c r="BI38" s="417"/>
      <c r="BJ38" s="417"/>
      <c r="BK38" s="417"/>
      <c r="BL38" s="417"/>
      <c r="BM38" s="417"/>
      <c r="BN38" s="417"/>
      <c r="BO38" s="417"/>
      <c r="BP38" s="417"/>
      <c r="BQ38" s="417"/>
      <c r="BR38" s="417"/>
      <c r="BS38" s="417"/>
      <c r="BT38" s="417"/>
      <c r="BU38" s="417"/>
      <c r="BV38" s="417"/>
      <c r="BW38" s="417"/>
      <c r="BX38" s="417"/>
      <c r="BY38" s="417"/>
      <c r="BZ38" s="417"/>
      <c r="CA38" s="417"/>
      <c r="CB38" s="417"/>
      <c r="CC38" s="417"/>
      <c r="CD38" s="417"/>
      <c r="CE38" s="417"/>
      <c r="CF38" s="417"/>
      <c r="CG38" s="417"/>
      <c r="CH38" s="417"/>
      <c r="CI38" s="417"/>
      <c r="CJ38" s="417"/>
      <c r="CK38" s="417"/>
      <c r="CL38" s="417"/>
      <c r="CM38" s="417"/>
      <c r="CN38" s="417"/>
      <c r="CO38" s="417"/>
      <c r="CP38" s="417"/>
      <c r="CQ38" s="417"/>
      <c r="CR38" s="417"/>
      <c r="CS38" s="417"/>
      <c r="CT38" s="417"/>
      <c r="CU38" s="417"/>
      <c r="CV38" s="417"/>
      <c r="CW38" s="417"/>
      <c r="CX38" s="417"/>
      <c r="CY38" s="417"/>
      <c r="CZ38" s="417"/>
      <c r="DA38" s="417"/>
      <c r="DB38" s="417"/>
      <c r="DC38" s="417"/>
      <c r="DD38" s="417"/>
      <c r="DE38" s="417"/>
      <c r="DF38" s="417"/>
      <c r="DG38" s="417"/>
      <c r="DH38" s="417"/>
      <c r="DI38" s="417"/>
      <c r="DJ38" s="417"/>
      <c r="DK38" s="417"/>
      <c r="DL38" s="417"/>
      <c r="DM38" s="417"/>
      <c r="DN38" s="417"/>
      <c r="DO38" s="417"/>
      <c r="DP38" s="417"/>
      <c r="DQ38" s="417"/>
      <c r="DR38" s="417"/>
      <c r="DS38" s="417"/>
      <c r="DT38" s="417"/>
      <c r="DU38" s="417"/>
      <c r="DV38" s="417"/>
      <c r="DW38" s="417"/>
      <c r="DX38" s="417"/>
      <c r="DY38" s="417"/>
      <c r="DZ38" s="417"/>
      <c r="EA38" s="417"/>
      <c r="EB38" s="417"/>
      <c r="EC38" s="417"/>
      <c r="ED38" s="417"/>
      <c r="EE38" s="417"/>
      <c r="EF38" s="417"/>
      <c r="EG38" s="417"/>
      <c r="EH38" s="417"/>
      <c r="EI38" s="417"/>
      <c r="EJ38" s="417"/>
      <c r="EK38" s="417"/>
      <c r="EL38" s="417"/>
      <c r="EM38" s="417"/>
      <c r="EN38" s="417"/>
      <c r="EO38" s="417"/>
      <c r="EP38" s="417"/>
      <c r="EQ38" s="417"/>
      <c r="ER38" s="417"/>
      <c r="ES38" s="417"/>
      <c r="ET38" s="417"/>
      <c r="EU38" s="417"/>
      <c r="EV38" s="417"/>
      <c r="EW38" s="417"/>
      <c r="EX38" s="417"/>
      <c r="EY38" s="417"/>
      <c r="EZ38" s="417"/>
      <c r="FA38" s="417"/>
      <c r="FB38" s="417"/>
      <c r="FC38" s="417"/>
      <c r="FD38" s="417"/>
      <c r="FE38" s="417"/>
      <c r="FF38" s="417"/>
      <c r="FG38" s="417"/>
      <c r="FH38" s="417"/>
      <c r="FI38" s="417"/>
      <c r="FJ38" s="417"/>
      <c r="FK38" s="417"/>
      <c r="FL38" s="417"/>
      <c r="FM38" s="417"/>
      <c r="FN38" s="417"/>
      <c r="FO38" s="417"/>
      <c r="FP38" s="417"/>
      <c r="FQ38" s="417"/>
      <c r="FR38" s="417"/>
      <c r="FS38" s="417"/>
      <c r="FT38" s="417"/>
      <c r="FU38" s="417"/>
      <c r="FV38" s="417"/>
      <c r="FW38" s="417"/>
      <c r="FX38" s="417"/>
      <c r="FY38" s="417"/>
      <c r="FZ38" s="417"/>
      <c r="GA38" s="417"/>
      <c r="GB38" s="417"/>
      <c r="GC38" s="417"/>
      <c r="GD38" s="417"/>
      <c r="GE38" s="417"/>
      <c r="GF38" s="417"/>
      <c r="GG38" s="417"/>
      <c r="GH38" s="417"/>
      <c r="GI38" s="417"/>
      <c r="GJ38" s="417"/>
      <c r="GK38" s="417"/>
      <c r="GL38" s="417"/>
      <c r="GM38" s="417"/>
      <c r="GN38" s="417"/>
      <c r="GO38" s="417"/>
      <c r="GP38" s="417"/>
      <c r="GQ38" s="417"/>
      <c r="GR38" s="417"/>
      <c r="GS38" s="417"/>
      <c r="GT38" s="417"/>
      <c r="GU38" s="417"/>
      <c r="GV38" s="417"/>
      <c r="GW38" s="417"/>
      <c r="GX38" s="417"/>
      <c r="GY38" s="417"/>
      <c r="GZ38" s="417"/>
      <c r="HA38" s="417"/>
      <c r="HB38" s="417"/>
      <c r="HC38" s="417"/>
      <c r="HD38" s="417"/>
      <c r="HE38" s="417"/>
      <c r="HF38" s="417"/>
      <c r="HG38" s="417"/>
      <c r="HH38" s="417"/>
      <c r="HI38" s="417"/>
      <c r="HJ38" s="417"/>
      <c r="HK38" s="417"/>
      <c r="HL38" s="417"/>
      <c r="HM38" s="417"/>
      <c r="HN38" s="417"/>
      <c r="HO38" s="417"/>
      <c r="HP38" s="417"/>
      <c r="HQ38" s="417"/>
      <c r="HR38" s="417"/>
      <c r="HS38" s="417"/>
      <c r="HT38" s="417"/>
      <c r="HU38" s="417"/>
      <c r="HV38" s="417"/>
      <c r="HW38" s="417"/>
      <c r="HX38" s="417"/>
      <c r="HY38" s="417"/>
      <c r="HZ38" s="417"/>
      <c r="IA38" s="417"/>
      <c r="IB38" s="417"/>
      <c r="IC38" s="417"/>
    </row>
    <row r="39" spans="1:237" s="102" customFormat="1" ht="45">
      <c r="A39" s="418" t="s">
        <v>116</v>
      </c>
      <c r="B39" s="419">
        <f>IFERROR(B38+B27+B34-B36,"-")</f>
        <v>0</v>
      </c>
      <c r="C39" s="410" t="str">
        <f t="shared" si="0"/>
        <v>-</v>
      </c>
      <c r="D39" s="419">
        <f>IFERROR(D38+D27+D34-D36,"-")</f>
        <v>0</v>
      </c>
      <c r="E39" s="410" t="str">
        <f t="shared" si="1"/>
        <v>-</v>
      </c>
      <c r="F39" s="419">
        <f>IFERROR(F38+F27+F34-F36,"-")</f>
        <v>0</v>
      </c>
      <c r="G39" s="410" t="str">
        <f t="shared" si="2"/>
        <v>-</v>
      </c>
      <c r="H39" s="419">
        <f>IFERROR(H38+H27+H34-H36,"-")</f>
        <v>0</v>
      </c>
      <c r="I39" s="411" t="str">
        <f t="shared" si="3"/>
        <v>-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</row>
    <row r="40" spans="1:237" s="102" customFormat="1">
      <c r="A40" s="420" t="s">
        <v>90</v>
      </c>
      <c r="B40" s="421">
        <f>+B22</f>
        <v>0</v>
      </c>
      <c r="C40" s="410" t="str">
        <f t="shared" si="0"/>
        <v>-</v>
      </c>
      <c r="D40" s="421">
        <f>+D22</f>
        <v>0</v>
      </c>
      <c r="E40" s="410" t="str">
        <f t="shared" si="1"/>
        <v>-</v>
      </c>
      <c r="F40" s="421">
        <f>+F22</f>
        <v>0</v>
      </c>
      <c r="G40" s="410" t="str">
        <f t="shared" si="2"/>
        <v>-</v>
      </c>
      <c r="H40" s="421">
        <f>+H22</f>
        <v>0</v>
      </c>
      <c r="I40" s="411" t="str">
        <f t="shared" si="3"/>
        <v>-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</row>
    <row r="41" spans="1:237" s="102" customFormat="1">
      <c r="A41" s="420" t="s">
        <v>91</v>
      </c>
      <c r="B41" s="421">
        <f>+B31</f>
        <v>0</v>
      </c>
      <c r="C41" s="410" t="str">
        <f t="shared" si="0"/>
        <v>-</v>
      </c>
      <c r="D41" s="421">
        <f>+D31</f>
        <v>0</v>
      </c>
      <c r="E41" s="410" t="str">
        <f t="shared" si="1"/>
        <v>-</v>
      </c>
      <c r="F41" s="421">
        <f>+F31</f>
        <v>0</v>
      </c>
      <c r="G41" s="410" t="str">
        <f t="shared" si="2"/>
        <v>-</v>
      </c>
      <c r="H41" s="421">
        <f>+H31</f>
        <v>0</v>
      </c>
      <c r="I41" s="411" t="str">
        <f t="shared" si="3"/>
        <v>-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</row>
    <row r="42" spans="1:237" s="102" customFormat="1" ht="30">
      <c r="A42" s="420" t="s">
        <v>107</v>
      </c>
      <c r="B42" s="421">
        <f>+B32</f>
        <v>0</v>
      </c>
      <c r="C42" s="410" t="str">
        <f t="shared" si="0"/>
        <v>-</v>
      </c>
      <c r="D42" s="421">
        <f>+D32</f>
        <v>0</v>
      </c>
      <c r="E42" s="410" t="str">
        <f t="shared" si="1"/>
        <v>-</v>
      </c>
      <c r="F42" s="421">
        <f>+F32</f>
        <v>0</v>
      </c>
      <c r="G42" s="410" t="str">
        <f t="shared" si="2"/>
        <v>-</v>
      </c>
      <c r="H42" s="421">
        <f>+H32</f>
        <v>0</v>
      </c>
      <c r="I42" s="411" t="str">
        <f t="shared" si="3"/>
        <v>-</v>
      </c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</row>
    <row r="43" spans="1:237" s="139" customFormat="1" ht="15.75" customHeight="1" thickBot="1">
      <c r="A43" s="450" t="s">
        <v>10</v>
      </c>
      <c r="B43" s="451">
        <f>IFERROR(B39+B40+B41+B42,"-")</f>
        <v>0</v>
      </c>
      <c r="C43" s="452" t="str">
        <f t="shared" si="0"/>
        <v>-</v>
      </c>
      <c r="D43" s="451">
        <f>IFERROR(D39+D40+D41+D42,"-")</f>
        <v>0</v>
      </c>
      <c r="E43" s="452" t="str">
        <f t="shared" si="1"/>
        <v>-</v>
      </c>
      <c r="F43" s="451">
        <f>IFERROR(F39+F40+F41+F42,"-")</f>
        <v>0</v>
      </c>
      <c r="G43" s="452" t="str">
        <f t="shared" si="2"/>
        <v>-</v>
      </c>
      <c r="H43" s="451">
        <f>IFERROR(H39+H40+H41+H42,"-")</f>
        <v>0</v>
      </c>
      <c r="I43" s="453" t="str">
        <f t="shared" si="3"/>
        <v>-</v>
      </c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17"/>
      <c r="AC43" s="417"/>
      <c r="AD43" s="417"/>
      <c r="AE43" s="417"/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17"/>
      <c r="BB43" s="417"/>
      <c r="BC43" s="417"/>
      <c r="BD43" s="417"/>
      <c r="BE43" s="417"/>
      <c r="BF43" s="417"/>
      <c r="BG43" s="417"/>
      <c r="BH43" s="417"/>
      <c r="BI43" s="417"/>
      <c r="BJ43" s="417"/>
      <c r="BK43" s="417"/>
      <c r="BL43" s="417"/>
      <c r="BM43" s="417"/>
      <c r="BN43" s="417"/>
      <c r="BO43" s="417"/>
      <c r="BP43" s="417"/>
      <c r="BQ43" s="417"/>
      <c r="BR43" s="417"/>
      <c r="BS43" s="417"/>
      <c r="BT43" s="417"/>
      <c r="BU43" s="417"/>
      <c r="BV43" s="417"/>
      <c r="BW43" s="417"/>
      <c r="BX43" s="417"/>
      <c r="BY43" s="417"/>
      <c r="BZ43" s="417"/>
      <c r="CA43" s="417"/>
      <c r="CB43" s="417"/>
      <c r="CC43" s="417"/>
      <c r="CD43" s="417"/>
      <c r="CE43" s="417"/>
      <c r="CF43" s="417"/>
      <c r="CG43" s="417"/>
      <c r="CH43" s="417"/>
      <c r="CI43" s="417"/>
      <c r="CJ43" s="417"/>
      <c r="CK43" s="417"/>
      <c r="CL43" s="417"/>
      <c r="CM43" s="417"/>
      <c r="CN43" s="417"/>
      <c r="CO43" s="417"/>
      <c r="CP43" s="417"/>
      <c r="CQ43" s="417"/>
      <c r="CR43" s="417"/>
      <c r="CS43" s="417"/>
      <c r="CT43" s="417"/>
      <c r="CU43" s="417"/>
      <c r="CV43" s="417"/>
      <c r="CW43" s="417"/>
      <c r="CX43" s="417"/>
      <c r="CY43" s="417"/>
      <c r="CZ43" s="417"/>
      <c r="DA43" s="417"/>
      <c r="DB43" s="417"/>
      <c r="DC43" s="417"/>
      <c r="DD43" s="417"/>
      <c r="DE43" s="417"/>
      <c r="DF43" s="417"/>
      <c r="DG43" s="417"/>
      <c r="DH43" s="417"/>
      <c r="DI43" s="417"/>
      <c r="DJ43" s="417"/>
      <c r="DK43" s="417"/>
      <c r="DL43" s="417"/>
      <c r="DM43" s="417"/>
      <c r="DN43" s="417"/>
      <c r="DO43" s="417"/>
      <c r="DP43" s="417"/>
      <c r="DQ43" s="417"/>
      <c r="DR43" s="417"/>
      <c r="DS43" s="417"/>
      <c r="DT43" s="417"/>
      <c r="DU43" s="417"/>
      <c r="DV43" s="417"/>
      <c r="DW43" s="417"/>
      <c r="DX43" s="417"/>
      <c r="DY43" s="417"/>
      <c r="DZ43" s="417"/>
      <c r="EA43" s="417"/>
      <c r="EB43" s="417"/>
      <c r="EC43" s="417"/>
      <c r="ED43" s="417"/>
      <c r="EE43" s="417"/>
      <c r="EF43" s="417"/>
      <c r="EG43" s="417"/>
      <c r="EH43" s="417"/>
      <c r="EI43" s="417"/>
      <c r="EJ43" s="417"/>
      <c r="EK43" s="417"/>
      <c r="EL43" s="417"/>
      <c r="EM43" s="417"/>
      <c r="EN43" s="417"/>
      <c r="EO43" s="417"/>
      <c r="EP43" s="417"/>
      <c r="EQ43" s="417"/>
      <c r="ER43" s="417"/>
      <c r="ES43" s="417"/>
      <c r="ET43" s="417"/>
      <c r="EU43" s="417"/>
      <c r="EV43" s="417"/>
      <c r="EW43" s="417"/>
      <c r="EX43" s="417"/>
      <c r="EY43" s="417"/>
      <c r="EZ43" s="417"/>
      <c r="FA43" s="417"/>
      <c r="FB43" s="417"/>
      <c r="FC43" s="417"/>
      <c r="FD43" s="417"/>
      <c r="FE43" s="417"/>
      <c r="FF43" s="417"/>
      <c r="FG43" s="417"/>
      <c r="FH43" s="417"/>
      <c r="FI43" s="417"/>
      <c r="FJ43" s="417"/>
      <c r="FK43" s="417"/>
      <c r="FL43" s="417"/>
      <c r="FM43" s="417"/>
      <c r="FN43" s="417"/>
      <c r="FO43" s="417"/>
      <c r="FP43" s="417"/>
      <c r="FQ43" s="417"/>
      <c r="FR43" s="417"/>
      <c r="FS43" s="417"/>
      <c r="FT43" s="417"/>
      <c r="FU43" s="417"/>
      <c r="FV43" s="417"/>
      <c r="FW43" s="417"/>
      <c r="FX43" s="417"/>
      <c r="FY43" s="417"/>
      <c r="FZ43" s="417"/>
      <c r="GA43" s="417"/>
      <c r="GB43" s="417"/>
      <c r="GC43" s="417"/>
      <c r="GD43" s="417"/>
      <c r="GE43" s="417"/>
      <c r="GF43" s="417"/>
      <c r="GG43" s="417"/>
      <c r="GH43" s="417"/>
      <c r="GI43" s="417"/>
      <c r="GJ43" s="417"/>
      <c r="GK43" s="417"/>
      <c r="GL43" s="417"/>
      <c r="GM43" s="417"/>
      <c r="GN43" s="417"/>
      <c r="GO43" s="417"/>
      <c r="GP43" s="417"/>
      <c r="GQ43" s="417"/>
      <c r="GR43" s="417"/>
      <c r="GS43" s="417"/>
      <c r="GT43" s="417"/>
      <c r="GU43" s="417"/>
      <c r="GV43" s="417"/>
      <c r="GW43" s="417"/>
      <c r="GX43" s="417"/>
      <c r="GY43" s="417"/>
      <c r="GZ43" s="417"/>
      <c r="HA43" s="417"/>
      <c r="HB43" s="417"/>
      <c r="HC43" s="417"/>
      <c r="HD43" s="417"/>
      <c r="HE43" s="417"/>
      <c r="HF43" s="417"/>
      <c r="HG43" s="417"/>
      <c r="HH43" s="417"/>
      <c r="HI43" s="417"/>
      <c r="HJ43" s="417"/>
      <c r="HK43" s="417"/>
      <c r="HL43" s="417"/>
      <c r="HM43" s="417"/>
      <c r="HN43" s="417"/>
      <c r="HO43" s="417"/>
      <c r="HP43" s="417"/>
      <c r="HQ43" s="417"/>
      <c r="HR43" s="417"/>
      <c r="HS43" s="417"/>
      <c r="HT43" s="417"/>
      <c r="HU43" s="417"/>
      <c r="HV43" s="417"/>
      <c r="HW43" s="417"/>
      <c r="HX43" s="417"/>
      <c r="HY43" s="417"/>
      <c r="HZ43" s="417"/>
      <c r="IA43" s="417"/>
      <c r="IB43" s="417"/>
      <c r="IC43" s="417"/>
    </row>
    <row r="44" spans="1:237" ht="15.75" thickBot="1">
      <c r="A44" s="461"/>
      <c r="B44" s="462"/>
      <c r="C44" s="463"/>
      <c r="D44" s="462"/>
      <c r="E44" s="463"/>
      <c r="F44" s="462"/>
      <c r="G44" s="463"/>
      <c r="H44" s="462"/>
      <c r="I44" s="463"/>
    </row>
    <row r="45" spans="1:237">
      <c r="A45" s="855" t="s">
        <v>11</v>
      </c>
      <c r="B45" s="468">
        <f>B5</f>
        <v>0</v>
      </c>
      <c r="C45" s="469" t="s">
        <v>5</v>
      </c>
      <c r="D45" s="468" t="str">
        <f>D5</f>
        <v>-</v>
      </c>
      <c r="E45" s="469" t="s">
        <v>5</v>
      </c>
      <c r="F45" s="468" t="str">
        <f>F5</f>
        <v>-</v>
      </c>
      <c r="G45" s="469" t="s">
        <v>5</v>
      </c>
      <c r="H45" s="468" t="str">
        <f>H5</f>
        <v>-</v>
      </c>
      <c r="I45" s="470" t="s">
        <v>5</v>
      </c>
    </row>
    <row r="46" spans="1:237" ht="14.25" customHeight="1">
      <c r="A46" s="853"/>
      <c r="B46" s="397" t="str">
        <f>B6</f>
        <v>Rs. Actuals</v>
      </c>
      <c r="C46" s="391">
        <f>B45</f>
        <v>0</v>
      </c>
      <c r="D46" s="397" t="str">
        <f>D6</f>
        <v>Rs. Actuals</v>
      </c>
      <c r="E46" s="391" t="str">
        <f>D45</f>
        <v>-</v>
      </c>
      <c r="F46" s="397" t="str">
        <f>F6</f>
        <v>Rs. Actuals</v>
      </c>
      <c r="G46" s="391" t="str">
        <f>F45</f>
        <v>-</v>
      </c>
      <c r="H46" s="397" t="str">
        <f>H6</f>
        <v>Rs. Actuals</v>
      </c>
      <c r="I46" s="471" t="str">
        <f>H45</f>
        <v>-</v>
      </c>
    </row>
    <row r="47" spans="1:237" ht="30">
      <c r="A47" s="352" t="s">
        <v>117</v>
      </c>
      <c r="B47" s="342">
        <f>IFERROR(('Financial Statement2'!J108)*$I$5/$I$6,"-")</f>
        <v>0</v>
      </c>
      <c r="C47" s="342">
        <f t="shared" ref="C47:E56" si="4">IFERROR(+B47-D47,"-")</f>
        <v>0</v>
      </c>
      <c r="D47" s="342">
        <f>IFERROR(('Financial Statement2'!I108)*$I$5/$I$6,"-")</f>
        <v>0</v>
      </c>
      <c r="E47" s="342">
        <f t="shared" ref="E47:E54" si="5">IFERROR(+D47-F47,"-")</f>
        <v>0</v>
      </c>
      <c r="F47" s="342">
        <f>IFERROR(('Financial Statement2'!H108)*$I$5/$I$6,"-")</f>
        <v>0</v>
      </c>
      <c r="G47" s="342">
        <f t="shared" ref="G47:G56" si="6">IFERROR(+F47-H47,"-")</f>
        <v>0</v>
      </c>
      <c r="H47" s="342">
        <f>IFERROR(('Financial Statement2'!G108)*$I$5/$I$6,"-")</f>
        <v>0</v>
      </c>
      <c r="I47" s="347">
        <f t="shared" ref="I47:I56" si="7">IFERROR(+H47-J47,"-")</f>
        <v>0</v>
      </c>
    </row>
    <row r="48" spans="1:237" ht="30">
      <c r="A48" s="352" t="s">
        <v>127</v>
      </c>
      <c r="B48" s="342">
        <f>IFERROR(('Financial Statement2'!J120)*$I$5/$I$6,"-")</f>
        <v>0</v>
      </c>
      <c r="C48" s="342">
        <f t="shared" si="4"/>
        <v>0</v>
      </c>
      <c r="D48" s="342">
        <f>IFERROR(('Financial Statement2'!I120)*$I$5/$I$6,"-")</f>
        <v>0</v>
      </c>
      <c r="E48" s="342">
        <f t="shared" si="5"/>
        <v>0</v>
      </c>
      <c r="F48" s="342">
        <f>IFERROR(('Financial Statement2'!H120)*$I$5/$I$6,"-")</f>
        <v>0</v>
      </c>
      <c r="G48" s="342">
        <f t="shared" si="6"/>
        <v>0</v>
      </c>
      <c r="H48" s="342">
        <f>IFERROR(('Financial Statement2'!G120)*$I$5/$I$6,"-")</f>
        <v>0</v>
      </c>
      <c r="I48" s="347">
        <f t="shared" si="7"/>
        <v>0</v>
      </c>
    </row>
    <row r="49" spans="1:237" ht="45">
      <c r="A49" s="352" t="s">
        <v>121</v>
      </c>
      <c r="B49" s="342">
        <f>IFERROR(('Financial Statement2'!J115+'Financial Statement2'!J116+'Financial Statement2'!J118+'Financial Statement2'!J119)*$I$5/$I$6,"-")</f>
        <v>0</v>
      </c>
      <c r="C49" s="342">
        <f t="shared" si="4"/>
        <v>0</v>
      </c>
      <c r="D49" s="342">
        <f>IFERROR(('Financial Statement2'!I115+'Financial Statement2'!I116+'Financial Statement2'!I118+'Financial Statement2'!I119)*$I$5/$I$6,"-")</f>
        <v>0</v>
      </c>
      <c r="E49" s="342">
        <f t="shared" si="5"/>
        <v>0</v>
      </c>
      <c r="F49" s="342">
        <f>IFERROR(('Financial Statement2'!H115+'Financial Statement2'!H116+'Financial Statement2'!H118+'Financial Statement2'!H119)*$I$5/$I$6,"-")</f>
        <v>0</v>
      </c>
      <c r="G49" s="342">
        <f t="shared" si="6"/>
        <v>0</v>
      </c>
      <c r="H49" s="342">
        <f>IFERROR(('Financial Statement2'!G115+'Financial Statement2'!G116+'Financial Statement2'!G118+'Financial Statement2'!G119)*$I$5/$I$6,"-")</f>
        <v>0</v>
      </c>
      <c r="I49" s="347">
        <f t="shared" si="7"/>
        <v>0</v>
      </c>
    </row>
    <row r="50" spans="1:237" s="139" customFormat="1" ht="15.75" customHeight="1">
      <c r="A50" s="387" t="s">
        <v>12</v>
      </c>
      <c r="B50" s="390">
        <f>IFERROR(SUM(B47:B49),"0.00")</f>
        <v>0</v>
      </c>
      <c r="C50" s="390">
        <f t="shared" si="4"/>
        <v>0</v>
      </c>
      <c r="D50" s="390">
        <f>IFERROR(SUM(D47:D49),"0.00")</f>
        <v>0</v>
      </c>
      <c r="E50" s="390">
        <f t="shared" si="5"/>
        <v>0</v>
      </c>
      <c r="F50" s="390">
        <f>IFERROR(SUM(F47:F49),"0.00")</f>
        <v>0</v>
      </c>
      <c r="G50" s="390">
        <f t="shared" si="6"/>
        <v>0</v>
      </c>
      <c r="H50" s="390">
        <f>IFERROR(SUM(H47:H49),"0.00")</f>
        <v>0</v>
      </c>
      <c r="I50" s="472">
        <f t="shared" si="7"/>
        <v>0</v>
      </c>
      <c r="J50" s="417"/>
      <c r="K50" s="417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7"/>
      <c r="AA50" s="417"/>
      <c r="AB50" s="417"/>
      <c r="AC50" s="417"/>
      <c r="AD50" s="417"/>
      <c r="AE50" s="417"/>
      <c r="AF50" s="417"/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7"/>
      <c r="BY50" s="417"/>
      <c r="BZ50" s="417"/>
      <c r="CA50" s="417"/>
      <c r="CB50" s="417"/>
      <c r="CC50" s="417"/>
      <c r="CD50" s="417"/>
      <c r="CE50" s="417"/>
      <c r="CF50" s="417"/>
      <c r="CG50" s="417"/>
      <c r="CH50" s="417"/>
      <c r="CI50" s="417"/>
      <c r="CJ50" s="417"/>
      <c r="CK50" s="417"/>
      <c r="CL50" s="417"/>
      <c r="CM50" s="417"/>
      <c r="CN50" s="417"/>
      <c r="CO50" s="417"/>
      <c r="CP50" s="417"/>
      <c r="CQ50" s="417"/>
      <c r="CR50" s="417"/>
      <c r="CS50" s="417"/>
      <c r="CT50" s="417"/>
      <c r="CU50" s="417"/>
      <c r="CV50" s="417"/>
      <c r="CW50" s="417"/>
      <c r="CX50" s="417"/>
      <c r="CY50" s="417"/>
      <c r="CZ50" s="417"/>
      <c r="DA50" s="417"/>
      <c r="DB50" s="417"/>
      <c r="DC50" s="417"/>
      <c r="DD50" s="417"/>
      <c r="DE50" s="417"/>
      <c r="DF50" s="417"/>
      <c r="DG50" s="417"/>
      <c r="DH50" s="417"/>
      <c r="DI50" s="417"/>
      <c r="DJ50" s="417"/>
      <c r="DK50" s="417"/>
      <c r="DL50" s="417"/>
      <c r="DM50" s="417"/>
      <c r="DN50" s="417"/>
      <c r="DO50" s="417"/>
      <c r="DP50" s="417"/>
      <c r="DQ50" s="417"/>
      <c r="DR50" s="417"/>
      <c r="DS50" s="417"/>
      <c r="DT50" s="417"/>
      <c r="DU50" s="417"/>
      <c r="DV50" s="417"/>
      <c r="DW50" s="417"/>
      <c r="DX50" s="417"/>
      <c r="DY50" s="417"/>
      <c r="DZ50" s="417"/>
      <c r="EA50" s="417"/>
      <c r="EB50" s="417"/>
      <c r="EC50" s="417"/>
      <c r="ED50" s="417"/>
      <c r="EE50" s="417"/>
      <c r="EF50" s="417"/>
      <c r="EG50" s="417"/>
      <c r="EH50" s="417"/>
      <c r="EI50" s="417"/>
      <c r="EJ50" s="417"/>
      <c r="EK50" s="417"/>
      <c r="EL50" s="417"/>
      <c r="EM50" s="417"/>
      <c r="EN50" s="417"/>
      <c r="EO50" s="417"/>
      <c r="EP50" s="417"/>
      <c r="EQ50" s="417"/>
      <c r="ER50" s="417"/>
      <c r="ES50" s="417"/>
      <c r="ET50" s="417"/>
      <c r="EU50" s="417"/>
      <c r="EV50" s="417"/>
      <c r="EW50" s="417"/>
      <c r="EX50" s="417"/>
      <c r="EY50" s="417"/>
      <c r="EZ50" s="417"/>
      <c r="FA50" s="417"/>
      <c r="FB50" s="417"/>
      <c r="FC50" s="417"/>
      <c r="FD50" s="417"/>
      <c r="FE50" s="417"/>
      <c r="FF50" s="417"/>
      <c r="FG50" s="417"/>
      <c r="FH50" s="417"/>
      <c r="FI50" s="417"/>
      <c r="FJ50" s="417"/>
      <c r="FK50" s="417"/>
      <c r="FL50" s="417"/>
      <c r="FM50" s="417"/>
      <c r="FN50" s="417"/>
      <c r="FO50" s="417"/>
      <c r="FP50" s="417"/>
      <c r="FQ50" s="417"/>
      <c r="FR50" s="417"/>
      <c r="FS50" s="417"/>
      <c r="FT50" s="417"/>
      <c r="FU50" s="417"/>
      <c r="FV50" s="417"/>
      <c r="FW50" s="417"/>
      <c r="FX50" s="417"/>
      <c r="FY50" s="417"/>
      <c r="FZ50" s="417"/>
      <c r="GA50" s="417"/>
      <c r="GB50" s="417"/>
      <c r="GC50" s="417"/>
      <c r="GD50" s="417"/>
      <c r="GE50" s="417"/>
      <c r="GF50" s="417"/>
      <c r="GG50" s="417"/>
      <c r="GH50" s="417"/>
      <c r="GI50" s="417"/>
      <c r="GJ50" s="417"/>
      <c r="GK50" s="417"/>
      <c r="GL50" s="417"/>
      <c r="GM50" s="417"/>
      <c r="GN50" s="417"/>
      <c r="GO50" s="417"/>
      <c r="GP50" s="417"/>
      <c r="GQ50" s="417"/>
      <c r="GR50" s="417"/>
      <c r="GS50" s="417"/>
      <c r="GT50" s="417"/>
      <c r="GU50" s="417"/>
      <c r="GV50" s="417"/>
      <c r="GW50" s="417"/>
      <c r="GX50" s="417"/>
      <c r="GY50" s="417"/>
      <c r="GZ50" s="417"/>
      <c r="HA50" s="417"/>
      <c r="HB50" s="417"/>
      <c r="HC50" s="417"/>
      <c r="HD50" s="417"/>
      <c r="HE50" s="417"/>
      <c r="HF50" s="417"/>
      <c r="HG50" s="417"/>
      <c r="HH50" s="417"/>
      <c r="HI50" s="417"/>
      <c r="HJ50" s="417"/>
      <c r="HK50" s="417"/>
      <c r="HL50" s="417"/>
      <c r="HM50" s="417"/>
      <c r="HN50" s="417"/>
      <c r="HO50" s="417"/>
      <c r="HP50" s="417"/>
      <c r="HQ50" s="417"/>
      <c r="HR50" s="417"/>
      <c r="HS50" s="417"/>
      <c r="HT50" s="417"/>
      <c r="HU50" s="417"/>
      <c r="HV50" s="417"/>
      <c r="HW50" s="417"/>
      <c r="HX50" s="417"/>
      <c r="HY50" s="417"/>
      <c r="HZ50" s="417"/>
      <c r="IA50" s="417"/>
      <c r="IB50" s="417"/>
      <c r="IC50" s="417"/>
    </row>
    <row r="51" spans="1:237">
      <c r="A51" s="352" t="s">
        <v>13</v>
      </c>
      <c r="B51" s="342">
        <f>IFERROR(('Financial Statement2'!J117)*$I$5/$I$6,"-")</f>
        <v>0</v>
      </c>
      <c r="C51" s="342">
        <f t="shared" si="4"/>
        <v>0</v>
      </c>
      <c r="D51" s="342">
        <f>IFERROR(('Financial Statement2'!I117)*$I$5/$I$6,"-")</f>
        <v>0</v>
      </c>
      <c r="E51" s="342">
        <f t="shared" si="5"/>
        <v>0</v>
      </c>
      <c r="F51" s="342">
        <f>IFERROR(('Financial Statement2'!H117)*$I$5/$I$6,"-")</f>
        <v>0</v>
      </c>
      <c r="G51" s="342">
        <f t="shared" si="6"/>
        <v>0</v>
      </c>
      <c r="H51" s="342">
        <f>IFERROR(('Financial Statement2'!G117)*$I$5/$I$6,"-")</f>
        <v>0</v>
      </c>
      <c r="I51" s="347">
        <f t="shared" si="7"/>
        <v>0</v>
      </c>
    </row>
    <row r="52" spans="1:237" s="139" customFormat="1" ht="15.75" customHeight="1">
      <c r="A52" s="387" t="s">
        <v>128</v>
      </c>
      <c r="B52" s="390">
        <f>IFERROR(B50+B59-B83-B86-B75-B51,"0.00")</f>
        <v>0</v>
      </c>
      <c r="C52" s="390">
        <f t="shared" si="4"/>
        <v>0</v>
      </c>
      <c r="D52" s="390">
        <f>IFERROR(D50+D59-D83-D86-D75-D51,"0.00")</f>
        <v>0</v>
      </c>
      <c r="E52" s="390">
        <f t="shared" si="5"/>
        <v>0</v>
      </c>
      <c r="F52" s="390">
        <f>IFERROR(F50+F59-F83-F86-F75-F51,"0.00")</f>
        <v>0</v>
      </c>
      <c r="G52" s="390">
        <f t="shared" si="6"/>
        <v>0</v>
      </c>
      <c r="H52" s="390">
        <f>IFERROR(H50+H59-H83-H86-H75-H51,"0.00")</f>
        <v>0</v>
      </c>
      <c r="I52" s="472">
        <f t="shared" si="7"/>
        <v>0</v>
      </c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7"/>
      <c r="AY52" s="417"/>
      <c r="AZ52" s="417"/>
      <c r="BA52" s="417"/>
      <c r="BB52" s="417"/>
      <c r="BC52" s="417"/>
      <c r="BD52" s="417"/>
      <c r="BE52" s="417"/>
      <c r="BF52" s="417"/>
      <c r="BG52" s="417"/>
      <c r="BH52" s="417"/>
      <c r="BI52" s="417"/>
      <c r="BJ52" s="417"/>
      <c r="BK52" s="417"/>
      <c r="BL52" s="417"/>
      <c r="BM52" s="417"/>
      <c r="BN52" s="417"/>
      <c r="BO52" s="417"/>
      <c r="BP52" s="417"/>
      <c r="BQ52" s="417"/>
      <c r="BR52" s="417"/>
      <c r="BS52" s="417"/>
      <c r="BT52" s="417"/>
      <c r="BU52" s="417"/>
      <c r="BV52" s="417"/>
      <c r="BW52" s="417"/>
      <c r="BX52" s="417"/>
      <c r="BY52" s="417"/>
      <c r="BZ52" s="417"/>
      <c r="CA52" s="417"/>
      <c r="CB52" s="417"/>
      <c r="CC52" s="417"/>
      <c r="CD52" s="417"/>
      <c r="CE52" s="417"/>
      <c r="CF52" s="417"/>
      <c r="CG52" s="417"/>
      <c r="CH52" s="417"/>
      <c r="CI52" s="417"/>
      <c r="CJ52" s="417"/>
      <c r="CK52" s="417"/>
      <c r="CL52" s="417"/>
      <c r="CM52" s="417"/>
      <c r="CN52" s="417"/>
      <c r="CO52" s="417"/>
      <c r="CP52" s="417"/>
      <c r="CQ52" s="417"/>
      <c r="CR52" s="417"/>
      <c r="CS52" s="417"/>
      <c r="CT52" s="417"/>
      <c r="CU52" s="417"/>
      <c r="CV52" s="417"/>
      <c r="CW52" s="417"/>
      <c r="CX52" s="417"/>
      <c r="CY52" s="417"/>
      <c r="CZ52" s="417"/>
      <c r="DA52" s="417"/>
      <c r="DB52" s="417"/>
      <c r="DC52" s="417"/>
      <c r="DD52" s="417"/>
      <c r="DE52" s="417"/>
      <c r="DF52" s="417"/>
      <c r="DG52" s="417"/>
      <c r="DH52" s="417"/>
      <c r="DI52" s="417"/>
      <c r="DJ52" s="417"/>
      <c r="DK52" s="417"/>
      <c r="DL52" s="417"/>
      <c r="DM52" s="417"/>
      <c r="DN52" s="417"/>
      <c r="DO52" s="417"/>
      <c r="DP52" s="417"/>
      <c r="DQ52" s="417"/>
      <c r="DR52" s="417"/>
      <c r="DS52" s="417"/>
      <c r="DT52" s="417"/>
      <c r="DU52" s="417"/>
      <c r="DV52" s="417"/>
      <c r="DW52" s="417"/>
      <c r="DX52" s="417"/>
      <c r="DY52" s="417"/>
      <c r="DZ52" s="417"/>
      <c r="EA52" s="417"/>
      <c r="EB52" s="417"/>
      <c r="EC52" s="417"/>
      <c r="ED52" s="417"/>
      <c r="EE52" s="417"/>
      <c r="EF52" s="417"/>
      <c r="EG52" s="417"/>
      <c r="EH52" s="417"/>
      <c r="EI52" s="417"/>
      <c r="EJ52" s="417"/>
      <c r="EK52" s="417"/>
      <c r="EL52" s="417"/>
      <c r="EM52" s="417"/>
      <c r="EN52" s="417"/>
      <c r="EO52" s="417"/>
      <c r="EP52" s="417"/>
      <c r="EQ52" s="417"/>
      <c r="ER52" s="417"/>
      <c r="ES52" s="417"/>
      <c r="ET52" s="417"/>
      <c r="EU52" s="417"/>
      <c r="EV52" s="417"/>
      <c r="EW52" s="417"/>
      <c r="EX52" s="417"/>
      <c r="EY52" s="417"/>
      <c r="EZ52" s="417"/>
      <c r="FA52" s="417"/>
      <c r="FB52" s="417"/>
      <c r="FC52" s="417"/>
      <c r="FD52" s="417"/>
      <c r="FE52" s="417"/>
      <c r="FF52" s="417"/>
      <c r="FG52" s="417"/>
      <c r="FH52" s="417"/>
      <c r="FI52" s="417"/>
      <c r="FJ52" s="417"/>
      <c r="FK52" s="417"/>
      <c r="FL52" s="417"/>
      <c r="FM52" s="417"/>
      <c r="FN52" s="417"/>
      <c r="FO52" s="417"/>
      <c r="FP52" s="417"/>
      <c r="FQ52" s="417"/>
      <c r="FR52" s="417"/>
      <c r="FS52" s="417"/>
      <c r="FT52" s="417"/>
      <c r="FU52" s="417"/>
      <c r="FV52" s="417"/>
      <c r="FW52" s="417"/>
      <c r="FX52" s="417"/>
      <c r="FY52" s="417"/>
      <c r="FZ52" s="417"/>
      <c r="GA52" s="417"/>
      <c r="GB52" s="417"/>
      <c r="GC52" s="417"/>
      <c r="GD52" s="417"/>
      <c r="GE52" s="417"/>
      <c r="GF52" s="417"/>
      <c r="GG52" s="417"/>
      <c r="GH52" s="417"/>
      <c r="GI52" s="417"/>
      <c r="GJ52" s="417"/>
      <c r="GK52" s="417"/>
      <c r="GL52" s="417"/>
      <c r="GM52" s="417"/>
      <c r="GN52" s="417"/>
      <c r="GO52" s="417"/>
      <c r="GP52" s="417"/>
      <c r="GQ52" s="417"/>
      <c r="GR52" s="417"/>
      <c r="GS52" s="417"/>
      <c r="GT52" s="417"/>
      <c r="GU52" s="417"/>
      <c r="GV52" s="417"/>
      <c r="GW52" s="417"/>
      <c r="GX52" s="417"/>
      <c r="GY52" s="417"/>
      <c r="GZ52" s="417"/>
      <c r="HA52" s="417"/>
      <c r="HB52" s="417"/>
      <c r="HC52" s="417"/>
      <c r="HD52" s="417"/>
      <c r="HE52" s="417"/>
      <c r="HF52" s="417"/>
      <c r="HG52" s="417"/>
      <c r="HH52" s="417"/>
      <c r="HI52" s="417"/>
      <c r="HJ52" s="417"/>
      <c r="HK52" s="417"/>
      <c r="HL52" s="417"/>
      <c r="HM52" s="417"/>
      <c r="HN52" s="417"/>
      <c r="HO52" s="417"/>
      <c r="HP52" s="417"/>
      <c r="HQ52" s="417"/>
      <c r="HR52" s="417"/>
      <c r="HS52" s="417"/>
      <c r="HT52" s="417"/>
      <c r="HU52" s="417"/>
      <c r="HV52" s="417"/>
      <c r="HW52" s="417"/>
      <c r="HX52" s="417"/>
      <c r="HY52" s="417"/>
      <c r="HZ52" s="417"/>
      <c r="IA52" s="417"/>
      <c r="IB52" s="417"/>
      <c r="IC52" s="417"/>
    </row>
    <row r="53" spans="1:237">
      <c r="A53" s="352" t="s">
        <v>14</v>
      </c>
      <c r="B53" s="342">
        <f>IFERROR(('Financial Statement2'!J128)*$I$5/$I$6,"-")</f>
        <v>0</v>
      </c>
      <c r="C53" s="342">
        <f t="shared" si="4"/>
        <v>0</v>
      </c>
      <c r="D53" s="342">
        <f>IFERROR(('Financial Statement2'!I128)*$I$5/$I$6,"-")</f>
        <v>0</v>
      </c>
      <c r="E53" s="342">
        <f t="shared" si="5"/>
        <v>0</v>
      </c>
      <c r="F53" s="342">
        <f>IFERROR(('Financial Statement2'!H128)*$I$5/$I$6,"-")</f>
        <v>0</v>
      </c>
      <c r="G53" s="342">
        <f t="shared" si="6"/>
        <v>0</v>
      </c>
      <c r="H53" s="342">
        <f>IFERROR(('Financial Statement2'!G128)*$I$5/$I$6,"-")</f>
        <v>0</v>
      </c>
      <c r="I53" s="347">
        <f t="shared" si="7"/>
        <v>0</v>
      </c>
    </row>
    <row r="54" spans="1:237">
      <c r="A54" s="352" t="s">
        <v>15</v>
      </c>
      <c r="B54" s="342">
        <f>IFERROR(('Financial Statement2'!J147)*$I$5/$I$6,"-")</f>
        <v>0</v>
      </c>
      <c r="C54" s="342">
        <f t="shared" si="4"/>
        <v>0</v>
      </c>
      <c r="D54" s="342">
        <f>IFERROR(('Financial Statement2'!I147)*$I$5/$I$6,"-")</f>
        <v>0</v>
      </c>
      <c r="E54" s="342">
        <f t="shared" si="5"/>
        <v>0</v>
      </c>
      <c r="F54" s="342">
        <f>IFERROR(('Financial Statement2'!H147)*$I$5/$I$6,"-")</f>
        <v>0</v>
      </c>
      <c r="G54" s="342">
        <f t="shared" si="6"/>
        <v>0</v>
      </c>
      <c r="H54" s="342">
        <f>IFERROR(('Financial Statement2'!G147)*$I$5/$I$6,"-")</f>
        <v>0</v>
      </c>
      <c r="I54" s="347">
        <f t="shared" si="7"/>
        <v>0</v>
      </c>
    </row>
    <row r="55" spans="1:237" s="139" customFormat="1" ht="15.75" customHeight="1">
      <c r="A55" s="387" t="s">
        <v>76</v>
      </c>
      <c r="B55" s="390">
        <f>IFERROR(B53+B54,"0.00")</f>
        <v>0</v>
      </c>
      <c r="C55" s="390">
        <f t="shared" si="4"/>
        <v>0</v>
      </c>
      <c r="D55" s="390">
        <f>IFERROR(D53+D54,"0.00")</f>
        <v>0</v>
      </c>
      <c r="E55" s="390">
        <f t="shared" si="4"/>
        <v>0</v>
      </c>
      <c r="F55" s="390">
        <f>IFERROR(F53+F54,"0.00")</f>
        <v>0</v>
      </c>
      <c r="G55" s="390">
        <f t="shared" si="6"/>
        <v>0</v>
      </c>
      <c r="H55" s="390">
        <f>IFERROR(H53+H54,"0.00")</f>
        <v>0</v>
      </c>
      <c r="I55" s="472">
        <f t="shared" si="7"/>
        <v>0</v>
      </c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17"/>
      <c r="AD55" s="417"/>
      <c r="AE55" s="417"/>
      <c r="AF55" s="417"/>
      <c r="AG55" s="417"/>
      <c r="AH55" s="417"/>
      <c r="AI55" s="417"/>
      <c r="AJ55" s="417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7"/>
      <c r="AZ55" s="417"/>
      <c r="BA55" s="417"/>
      <c r="BB55" s="417"/>
      <c r="BC55" s="417"/>
      <c r="BD55" s="417"/>
      <c r="BE55" s="417"/>
      <c r="BF55" s="417"/>
      <c r="BG55" s="417"/>
      <c r="BH55" s="417"/>
      <c r="BI55" s="417"/>
      <c r="BJ55" s="417"/>
      <c r="BK55" s="417"/>
      <c r="BL55" s="417"/>
      <c r="BM55" s="417"/>
      <c r="BN55" s="417"/>
      <c r="BO55" s="417"/>
      <c r="BP55" s="417"/>
      <c r="BQ55" s="417"/>
      <c r="BR55" s="417"/>
      <c r="BS55" s="417"/>
      <c r="BT55" s="417"/>
      <c r="BU55" s="417"/>
      <c r="BV55" s="417"/>
      <c r="BW55" s="417"/>
      <c r="BX55" s="417"/>
      <c r="BY55" s="417"/>
      <c r="BZ55" s="417"/>
      <c r="CA55" s="417"/>
      <c r="CB55" s="417"/>
      <c r="CC55" s="417"/>
      <c r="CD55" s="417"/>
      <c r="CE55" s="417"/>
      <c r="CF55" s="417"/>
      <c r="CG55" s="417"/>
      <c r="CH55" s="417"/>
      <c r="CI55" s="417"/>
      <c r="CJ55" s="417"/>
      <c r="CK55" s="417"/>
      <c r="CL55" s="417"/>
      <c r="CM55" s="417"/>
      <c r="CN55" s="417"/>
      <c r="CO55" s="417"/>
      <c r="CP55" s="417"/>
      <c r="CQ55" s="417"/>
      <c r="CR55" s="417"/>
      <c r="CS55" s="417"/>
      <c r="CT55" s="417"/>
      <c r="CU55" s="417"/>
      <c r="CV55" s="417"/>
      <c r="CW55" s="417"/>
      <c r="CX55" s="417"/>
      <c r="CY55" s="417"/>
      <c r="CZ55" s="417"/>
      <c r="DA55" s="417"/>
      <c r="DB55" s="417"/>
      <c r="DC55" s="417"/>
      <c r="DD55" s="417"/>
      <c r="DE55" s="417"/>
      <c r="DF55" s="417"/>
      <c r="DG55" s="417"/>
      <c r="DH55" s="417"/>
      <c r="DI55" s="417"/>
      <c r="DJ55" s="417"/>
      <c r="DK55" s="417"/>
      <c r="DL55" s="417"/>
      <c r="DM55" s="417"/>
      <c r="DN55" s="417"/>
      <c r="DO55" s="417"/>
      <c r="DP55" s="417"/>
      <c r="DQ55" s="417"/>
      <c r="DR55" s="417"/>
      <c r="DS55" s="417"/>
      <c r="DT55" s="417"/>
      <c r="DU55" s="417"/>
      <c r="DV55" s="417"/>
      <c r="DW55" s="417"/>
      <c r="DX55" s="417"/>
      <c r="DY55" s="417"/>
      <c r="DZ55" s="417"/>
      <c r="EA55" s="417"/>
      <c r="EB55" s="417"/>
      <c r="EC55" s="417"/>
      <c r="ED55" s="417"/>
      <c r="EE55" s="417"/>
      <c r="EF55" s="417"/>
      <c r="EG55" s="417"/>
      <c r="EH55" s="417"/>
      <c r="EI55" s="417"/>
      <c r="EJ55" s="417"/>
      <c r="EK55" s="417"/>
      <c r="EL55" s="417"/>
      <c r="EM55" s="417"/>
      <c r="EN55" s="417"/>
      <c r="EO55" s="417"/>
      <c r="EP55" s="417"/>
      <c r="EQ55" s="417"/>
      <c r="ER55" s="417"/>
      <c r="ES55" s="417"/>
      <c r="ET55" s="417"/>
      <c r="EU55" s="417"/>
      <c r="EV55" s="417"/>
      <c r="EW55" s="417"/>
      <c r="EX55" s="417"/>
      <c r="EY55" s="417"/>
      <c r="EZ55" s="417"/>
      <c r="FA55" s="417"/>
      <c r="FB55" s="417"/>
      <c r="FC55" s="417"/>
      <c r="FD55" s="417"/>
      <c r="FE55" s="417"/>
      <c r="FF55" s="417"/>
      <c r="FG55" s="417"/>
      <c r="FH55" s="417"/>
      <c r="FI55" s="417"/>
      <c r="FJ55" s="417"/>
      <c r="FK55" s="417"/>
      <c r="FL55" s="417"/>
      <c r="FM55" s="417"/>
      <c r="FN55" s="417"/>
      <c r="FO55" s="417"/>
      <c r="FP55" s="417"/>
      <c r="FQ55" s="417"/>
      <c r="FR55" s="417"/>
      <c r="FS55" s="417"/>
      <c r="FT55" s="417"/>
      <c r="FU55" s="417"/>
      <c r="FV55" s="417"/>
      <c r="FW55" s="417"/>
      <c r="FX55" s="417"/>
      <c r="FY55" s="417"/>
      <c r="FZ55" s="417"/>
      <c r="GA55" s="417"/>
      <c r="GB55" s="417"/>
      <c r="GC55" s="417"/>
      <c r="GD55" s="417"/>
      <c r="GE55" s="417"/>
      <c r="GF55" s="417"/>
      <c r="GG55" s="417"/>
      <c r="GH55" s="417"/>
      <c r="GI55" s="417"/>
      <c r="GJ55" s="417"/>
      <c r="GK55" s="417"/>
      <c r="GL55" s="417"/>
      <c r="GM55" s="417"/>
      <c r="GN55" s="417"/>
      <c r="GO55" s="417"/>
      <c r="GP55" s="417"/>
      <c r="GQ55" s="417"/>
      <c r="GR55" s="417"/>
      <c r="GS55" s="417"/>
      <c r="GT55" s="417"/>
      <c r="GU55" s="417"/>
      <c r="GV55" s="417"/>
      <c r="GW55" s="417"/>
      <c r="GX55" s="417"/>
      <c r="GY55" s="417"/>
      <c r="GZ55" s="417"/>
      <c r="HA55" s="417"/>
      <c r="HB55" s="417"/>
      <c r="HC55" s="417"/>
      <c r="HD55" s="417"/>
      <c r="HE55" s="417"/>
      <c r="HF55" s="417"/>
      <c r="HG55" s="417"/>
      <c r="HH55" s="417"/>
      <c r="HI55" s="417"/>
      <c r="HJ55" s="417"/>
      <c r="HK55" s="417"/>
      <c r="HL55" s="417"/>
      <c r="HM55" s="417"/>
      <c r="HN55" s="417"/>
      <c r="HO55" s="417"/>
      <c r="HP55" s="417"/>
      <c r="HQ55" s="417"/>
      <c r="HR55" s="417"/>
      <c r="HS55" s="417"/>
      <c r="HT55" s="417"/>
      <c r="HU55" s="417"/>
      <c r="HV55" s="417"/>
      <c r="HW55" s="417"/>
      <c r="HX55" s="417"/>
      <c r="HY55" s="417"/>
      <c r="HZ55" s="417"/>
      <c r="IA55" s="417"/>
      <c r="IB55" s="417"/>
      <c r="IC55" s="417"/>
    </row>
    <row r="56" spans="1:237" s="139" customFormat="1" ht="15.75" customHeight="1">
      <c r="A56" s="387" t="s">
        <v>122</v>
      </c>
      <c r="B56" s="390">
        <f>IFERROR(SUM(B57:B58),"0.00")</f>
        <v>0</v>
      </c>
      <c r="C56" s="390">
        <f t="shared" si="4"/>
        <v>0</v>
      </c>
      <c r="D56" s="390">
        <f>IFERROR(SUM(D57:D58),"0.00")</f>
        <v>0</v>
      </c>
      <c r="E56" s="390">
        <f t="shared" si="4"/>
        <v>0</v>
      </c>
      <c r="F56" s="390">
        <f>IFERROR(SUM(F57:F58),"0.00")</f>
        <v>0</v>
      </c>
      <c r="G56" s="390">
        <f t="shared" si="6"/>
        <v>0</v>
      </c>
      <c r="H56" s="390">
        <f>IFERROR(SUM(H57:H58),"0.00")</f>
        <v>0</v>
      </c>
      <c r="I56" s="472">
        <f t="shared" si="7"/>
        <v>0</v>
      </c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7"/>
      <c r="AI56" s="417"/>
      <c r="AJ56" s="417"/>
      <c r="AK56" s="417"/>
      <c r="AL56" s="417"/>
      <c r="AM56" s="417"/>
      <c r="AN56" s="417"/>
      <c r="AO56" s="417"/>
      <c r="AP56" s="417"/>
      <c r="AQ56" s="417"/>
      <c r="AR56" s="417"/>
      <c r="AS56" s="417"/>
      <c r="AT56" s="417"/>
      <c r="AU56" s="417"/>
      <c r="AV56" s="417"/>
      <c r="AW56" s="417"/>
      <c r="AX56" s="417"/>
      <c r="AY56" s="417"/>
      <c r="AZ56" s="417"/>
      <c r="BA56" s="417"/>
      <c r="BB56" s="417"/>
      <c r="BC56" s="417"/>
      <c r="BD56" s="417"/>
      <c r="BE56" s="417"/>
      <c r="BF56" s="417"/>
      <c r="BG56" s="417"/>
      <c r="BH56" s="417"/>
      <c r="BI56" s="417"/>
      <c r="BJ56" s="417"/>
      <c r="BK56" s="417"/>
      <c r="BL56" s="417"/>
      <c r="BM56" s="417"/>
      <c r="BN56" s="417"/>
      <c r="BO56" s="417"/>
      <c r="BP56" s="417"/>
      <c r="BQ56" s="417"/>
      <c r="BR56" s="417"/>
      <c r="BS56" s="417"/>
      <c r="BT56" s="417"/>
      <c r="BU56" s="417"/>
      <c r="BV56" s="417"/>
      <c r="BW56" s="417"/>
      <c r="BX56" s="417"/>
      <c r="BY56" s="417"/>
      <c r="BZ56" s="417"/>
      <c r="CA56" s="417"/>
      <c r="CB56" s="417"/>
      <c r="CC56" s="417"/>
      <c r="CD56" s="417"/>
      <c r="CE56" s="417"/>
      <c r="CF56" s="417"/>
      <c r="CG56" s="417"/>
      <c r="CH56" s="417"/>
      <c r="CI56" s="417"/>
      <c r="CJ56" s="417"/>
      <c r="CK56" s="417"/>
      <c r="CL56" s="417"/>
      <c r="CM56" s="417"/>
      <c r="CN56" s="417"/>
      <c r="CO56" s="417"/>
      <c r="CP56" s="417"/>
      <c r="CQ56" s="417"/>
      <c r="CR56" s="417"/>
      <c r="CS56" s="417"/>
      <c r="CT56" s="417"/>
      <c r="CU56" s="417"/>
      <c r="CV56" s="417"/>
      <c r="CW56" s="417"/>
      <c r="CX56" s="417"/>
      <c r="CY56" s="417"/>
      <c r="CZ56" s="417"/>
      <c r="DA56" s="417"/>
      <c r="DB56" s="417"/>
      <c r="DC56" s="417"/>
      <c r="DD56" s="417"/>
      <c r="DE56" s="417"/>
      <c r="DF56" s="417"/>
      <c r="DG56" s="417"/>
      <c r="DH56" s="417"/>
      <c r="DI56" s="417"/>
      <c r="DJ56" s="417"/>
      <c r="DK56" s="417"/>
      <c r="DL56" s="417"/>
      <c r="DM56" s="417"/>
      <c r="DN56" s="417"/>
      <c r="DO56" s="417"/>
      <c r="DP56" s="417"/>
      <c r="DQ56" s="417"/>
      <c r="DR56" s="417"/>
      <c r="DS56" s="417"/>
      <c r="DT56" s="417"/>
      <c r="DU56" s="417"/>
      <c r="DV56" s="417"/>
      <c r="DW56" s="417"/>
      <c r="DX56" s="417"/>
      <c r="DY56" s="417"/>
      <c r="DZ56" s="417"/>
      <c r="EA56" s="417"/>
      <c r="EB56" s="417"/>
      <c r="EC56" s="417"/>
      <c r="ED56" s="417"/>
      <c r="EE56" s="417"/>
      <c r="EF56" s="417"/>
      <c r="EG56" s="417"/>
      <c r="EH56" s="417"/>
      <c r="EI56" s="417"/>
      <c r="EJ56" s="417"/>
      <c r="EK56" s="417"/>
      <c r="EL56" s="417"/>
      <c r="EM56" s="417"/>
      <c r="EN56" s="417"/>
      <c r="EO56" s="417"/>
      <c r="EP56" s="417"/>
      <c r="EQ56" s="417"/>
      <c r="ER56" s="417"/>
      <c r="ES56" s="417"/>
      <c r="ET56" s="417"/>
      <c r="EU56" s="417"/>
      <c r="EV56" s="417"/>
      <c r="EW56" s="417"/>
      <c r="EX56" s="417"/>
      <c r="EY56" s="417"/>
      <c r="EZ56" s="417"/>
      <c r="FA56" s="417"/>
      <c r="FB56" s="417"/>
      <c r="FC56" s="417"/>
      <c r="FD56" s="417"/>
      <c r="FE56" s="417"/>
      <c r="FF56" s="417"/>
      <c r="FG56" s="417"/>
      <c r="FH56" s="417"/>
      <c r="FI56" s="417"/>
      <c r="FJ56" s="417"/>
      <c r="FK56" s="417"/>
      <c r="FL56" s="417"/>
      <c r="FM56" s="417"/>
      <c r="FN56" s="417"/>
      <c r="FO56" s="417"/>
      <c r="FP56" s="417"/>
      <c r="FQ56" s="417"/>
      <c r="FR56" s="417"/>
      <c r="FS56" s="417"/>
      <c r="FT56" s="417"/>
      <c r="FU56" s="417"/>
      <c r="FV56" s="417"/>
      <c r="FW56" s="417"/>
      <c r="FX56" s="417"/>
      <c r="FY56" s="417"/>
      <c r="FZ56" s="417"/>
      <c r="GA56" s="417"/>
      <c r="GB56" s="417"/>
      <c r="GC56" s="417"/>
      <c r="GD56" s="417"/>
      <c r="GE56" s="417"/>
      <c r="GF56" s="417"/>
      <c r="GG56" s="417"/>
      <c r="GH56" s="417"/>
      <c r="GI56" s="417"/>
      <c r="GJ56" s="417"/>
      <c r="GK56" s="417"/>
      <c r="GL56" s="417"/>
      <c r="GM56" s="417"/>
      <c r="GN56" s="417"/>
      <c r="GO56" s="417"/>
      <c r="GP56" s="417"/>
      <c r="GQ56" s="417"/>
      <c r="GR56" s="417"/>
      <c r="GS56" s="417"/>
      <c r="GT56" s="417"/>
      <c r="GU56" s="417"/>
      <c r="GV56" s="417"/>
      <c r="GW56" s="417"/>
      <c r="GX56" s="417"/>
      <c r="GY56" s="417"/>
      <c r="GZ56" s="417"/>
      <c r="HA56" s="417"/>
      <c r="HB56" s="417"/>
      <c r="HC56" s="417"/>
      <c r="HD56" s="417"/>
      <c r="HE56" s="417"/>
      <c r="HF56" s="417"/>
      <c r="HG56" s="417"/>
      <c r="HH56" s="417"/>
      <c r="HI56" s="417"/>
      <c r="HJ56" s="417"/>
      <c r="HK56" s="417"/>
      <c r="HL56" s="417"/>
      <c r="HM56" s="417"/>
      <c r="HN56" s="417"/>
      <c r="HO56" s="417"/>
      <c r="HP56" s="417"/>
      <c r="HQ56" s="417"/>
      <c r="HR56" s="417"/>
      <c r="HS56" s="417"/>
      <c r="HT56" s="417"/>
      <c r="HU56" s="417"/>
      <c r="HV56" s="417"/>
      <c r="HW56" s="417"/>
      <c r="HX56" s="417"/>
      <c r="HY56" s="417"/>
      <c r="HZ56" s="417"/>
      <c r="IA56" s="417"/>
      <c r="IB56" s="417"/>
      <c r="IC56" s="417"/>
    </row>
    <row r="57" spans="1:237" s="102" customFormat="1">
      <c r="A57" s="370" t="s">
        <v>123</v>
      </c>
      <c r="B57" s="342">
        <f>IFERROR(('Financial Statement2'!J129+'Financial Statement2'!J148)*$I$5/$I$6,"-")</f>
        <v>0</v>
      </c>
      <c r="C57" s="342">
        <f>IFERROR(+B57-D57,"-")</f>
        <v>0</v>
      </c>
      <c r="D57" s="342">
        <f>IFERROR(('Financial Statement2'!I129+'Financial Statement2'!I148)*$I$5/$I$6,"-")</f>
        <v>0</v>
      </c>
      <c r="E57" s="342">
        <f>IFERROR(+D57-F57,"-")</f>
        <v>0</v>
      </c>
      <c r="F57" s="342">
        <f>IFERROR(('Financial Statement2'!H129+'Financial Statement2'!H148)*$I$5/$I$6,"-")</f>
        <v>0</v>
      </c>
      <c r="G57" s="342">
        <f>IFERROR(+F57-H57,"-")</f>
        <v>0</v>
      </c>
      <c r="H57" s="342">
        <f>IFERROR(('Financial Statement2'!G129+'Financial Statement2'!G148)*$I$5/$I$6,"-")</f>
        <v>0</v>
      </c>
      <c r="I57" s="347">
        <f>IFERROR(+H57-J57,"-")</f>
        <v>0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  <c r="DI57" s="101"/>
      <c r="DJ57" s="101"/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101"/>
      <c r="ED57" s="101"/>
      <c r="EE57" s="101"/>
      <c r="EF57" s="101"/>
      <c r="EG57" s="101"/>
      <c r="EH57" s="101"/>
      <c r="EI57" s="101"/>
      <c r="EJ57" s="101"/>
      <c r="EK57" s="101"/>
      <c r="EL57" s="101"/>
      <c r="EM57" s="101"/>
      <c r="EN57" s="101"/>
      <c r="EO57" s="101"/>
      <c r="EP57" s="101"/>
      <c r="EQ57" s="101"/>
      <c r="ER57" s="101"/>
      <c r="ES57" s="101"/>
      <c r="ET57" s="101"/>
      <c r="EU57" s="101"/>
      <c r="EV57" s="101"/>
      <c r="EW57" s="101"/>
      <c r="EX57" s="101"/>
      <c r="EY57" s="101"/>
      <c r="EZ57" s="101"/>
      <c r="FA57" s="101"/>
      <c r="FB57" s="101"/>
      <c r="FC57" s="101"/>
      <c r="FD57" s="101"/>
      <c r="FE57" s="101"/>
      <c r="FF57" s="101"/>
      <c r="FG57" s="101"/>
      <c r="FH57" s="101"/>
      <c r="FI57" s="101"/>
      <c r="FJ57" s="101"/>
      <c r="FK57" s="101"/>
      <c r="FL57" s="101"/>
      <c r="FM57" s="101"/>
      <c r="FN57" s="101"/>
      <c r="FO57" s="101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01"/>
      <c r="GF57" s="101"/>
      <c r="GG57" s="101"/>
      <c r="GH57" s="101"/>
      <c r="GI57" s="101"/>
      <c r="GJ57" s="101"/>
      <c r="GK57" s="101"/>
      <c r="GL57" s="101"/>
      <c r="GM57" s="101"/>
      <c r="GN57" s="101"/>
      <c r="GO57" s="101"/>
      <c r="GP57" s="101"/>
      <c r="GQ57" s="101"/>
      <c r="GR57" s="101"/>
      <c r="GS57" s="101"/>
      <c r="GT57" s="101"/>
      <c r="GU57" s="101"/>
      <c r="GV57" s="101"/>
      <c r="GW57" s="101"/>
      <c r="GX57" s="101"/>
      <c r="GY57" s="101"/>
      <c r="GZ57" s="101"/>
      <c r="HA57" s="101"/>
      <c r="HB57" s="101"/>
      <c r="HC57" s="101"/>
      <c r="HD57" s="101"/>
      <c r="HE57" s="101"/>
      <c r="HF57" s="101"/>
      <c r="HG57" s="101"/>
      <c r="HH57" s="101"/>
      <c r="HI57" s="101"/>
      <c r="HJ57" s="101"/>
      <c r="HK57" s="101"/>
      <c r="HL57" s="101"/>
      <c r="HM57" s="101"/>
      <c r="HN57" s="101"/>
      <c r="HO57" s="101"/>
      <c r="HP57" s="101"/>
      <c r="HQ57" s="101"/>
      <c r="HR57" s="101"/>
      <c r="HS57" s="101"/>
      <c r="HT57" s="101"/>
      <c r="HU57" s="101"/>
      <c r="HV57" s="101"/>
      <c r="HW57" s="101"/>
      <c r="HX57" s="101"/>
      <c r="HY57" s="101"/>
      <c r="HZ57" s="101"/>
      <c r="IA57" s="101"/>
      <c r="IB57" s="101"/>
      <c r="IC57" s="101"/>
    </row>
    <row r="58" spans="1:237" s="102" customFormat="1">
      <c r="A58" s="370" t="s">
        <v>124</v>
      </c>
      <c r="B58" s="342">
        <f>IFERROR(('Financial Statement2'!J133+'Financial Statement2'!J134+'Financial Statement2'!J153)*$I$5/$I$6,"-")</f>
        <v>0</v>
      </c>
      <c r="C58" s="342">
        <f>IFERROR(+B58-D58,"-")</f>
        <v>0</v>
      </c>
      <c r="D58" s="342">
        <f>IFERROR(('Financial Statement2'!I133+'Financial Statement2'!I134+'Financial Statement2'!I153)*$I$5/$I$6,"-")</f>
        <v>0</v>
      </c>
      <c r="E58" s="342">
        <f>IFERROR(+D58-F58,"-")</f>
        <v>0</v>
      </c>
      <c r="F58" s="342">
        <f>IFERROR(('Financial Statement2'!H133+'Financial Statement2'!H134+'Financial Statement2'!H153)*$I$5/$I$6,"-")</f>
        <v>0</v>
      </c>
      <c r="G58" s="342">
        <f>IFERROR(+F58-H58,"-")</f>
        <v>0</v>
      </c>
      <c r="H58" s="342">
        <f>IFERROR(('Financial Statement2'!G133+'Financial Statement2'!G134+'Financial Statement2'!G153)*$I$5/$I$6,"-")</f>
        <v>0</v>
      </c>
      <c r="I58" s="347">
        <f>IFERROR(+H58-J58,"-")</f>
        <v>0</v>
      </c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J58" s="101"/>
      <c r="GK58" s="101"/>
      <c r="GL58" s="101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  <c r="HH58" s="101"/>
      <c r="HI58" s="101"/>
      <c r="HJ58" s="101"/>
      <c r="HK58" s="101"/>
      <c r="HL58" s="101"/>
      <c r="HM58" s="101"/>
      <c r="HN58" s="101"/>
      <c r="HO58" s="101"/>
      <c r="HP58" s="101"/>
      <c r="HQ58" s="101"/>
      <c r="HR58" s="101"/>
      <c r="HS58" s="101"/>
      <c r="HT58" s="101"/>
      <c r="HU58" s="101"/>
      <c r="HV58" s="101"/>
      <c r="HW58" s="101"/>
      <c r="HX58" s="101"/>
      <c r="HY58" s="101"/>
      <c r="HZ58" s="101"/>
      <c r="IA58" s="101"/>
      <c r="IB58" s="101"/>
      <c r="IC58" s="101"/>
    </row>
    <row r="59" spans="1:237" ht="30">
      <c r="A59" s="356" t="s">
        <v>95</v>
      </c>
      <c r="B59" s="342">
        <f>IFERROR(('Financial Statement2'!J130+'Financial Statement2'!J131+'Financial Statement2'!J132+'Financial Statement2'!J150+'Financial Statement2'!J151+'Financial Statement2'!J152+'Financial Statement2'!J140)*$I$5/$I$6,"-")</f>
        <v>0</v>
      </c>
      <c r="C59" s="342">
        <f>IFERROR(+B59-D59,"-")</f>
        <v>0</v>
      </c>
      <c r="D59" s="342">
        <f>IFERROR(('Financial Statement2'!I130+'Financial Statement2'!I131+'Financial Statement2'!I132+'Financial Statement2'!I150+'Financial Statement2'!I151+'Financial Statement2'!I152+'Financial Statement2'!I140)*$I$5/$I$6,"-")</f>
        <v>0</v>
      </c>
      <c r="E59" s="342">
        <f>IFERROR(+D59-F59,"-")</f>
        <v>0</v>
      </c>
      <c r="F59" s="342">
        <f>IFERROR(('Financial Statement2'!H130+'Financial Statement2'!H131+'Financial Statement2'!H132+'Financial Statement2'!H150+'Financial Statement2'!H151+'Financial Statement2'!H152+'Financial Statement2'!H140)*$I$5/$I$6,"-")</f>
        <v>0</v>
      </c>
      <c r="G59" s="342">
        <f>IFERROR(+F59-H59,"-")</f>
        <v>0</v>
      </c>
      <c r="H59" s="342">
        <f>IFERROR(('Financial Statement2'!G130+'Financial Statement2'!G131+'Financial Statement2'!G132+'Financial Statement2'!G150+'Financial Statement2'!G151+'Financial Statement2'!G152+'Financial Statement2'!G140)*$I$5/$I$6,"-")</f>
        <v>0</v>
      </c>
      <c r="I59" s="347">
        <f>IFERROR(+H59-J59,"-")</f>
        <v>0</v>
      </c>
    </row>
    <row r="60" spans="1:237" s="139" customFormat="1" ht="15.75" customHeight="1">
      <c r="A60" s="387" t="s">
        <v>125</v>
      </c>
      <c r="B60" s="390">
        <f>IFERROR(B56+B59,"0.00")</f>
        <v>0</v>
      </c>
      <c r="C60" s="390">
        <f t="shared" ref="C60:E75" si="8">IFERROR(+B60-D60,"-")</f>
        <v>0</v>
      </c>
      <c r="D60" s="390">
        <f>IFERROR(D56+D59,"0.00")</f>
        <v>0</v>
      </c>
      <c r="E60" s="390">
        <f t="shared" si="8"/>
        <v>0</v>
      </c>
      <c r="F60" s="390">
        <f>IFERROR(F56+F59,"0.00")</f>
        <v>0</v>
      </c>
      <c r="G60" s="390">
        <f t="shared" ref="G60:G75" si="9">IFERROR(+F60-H60,"-")</f>
        <v>0</v>
      </c>
      <c r="H60" s="390">
        <f>IFERROR(H56+H59,"0.00")</f>
        <v>0</v>
      </c>
      <c r="I60" s="472">
        <f t="shared" ref="I60:I75" si="10">IFERROR(+H60-J60,"-")</f>
        <v>0</v>
      </c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417"/>
      <c r="AH60" s="417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7"/>
      <c r="BB60" s="417"/>
      <c r="BC60" s="417"/>
      <c r="BD60" s="417"/>
      <c r="BE60" s="417"/>
      <c r="BF60" s="417"/>
      <c r="BG60" s="417"/>
      <c r="BH60" s="417"/>
      <c r="BI60" s="417"/>
      <c r="BJ60" s="417"/>
      <c r="BK60" s="417"/>
      <c r="BL60" s="417"/>
      <c r="BM60" s="417"/>
      <c r="BN60" s="417"/>
      <c r="BO60" s="417"/>
      <c r="BP60" s="417"/>
      <c r="BQ60" s="417"/>
      <c r="BR60" s="417"/>
      <c r="BS60" s="417"/>
      <c r="BT60" s="417"/>
      <c r="BU60" s="417"/>
      <c r="BV60" s="417"/>
      <c r="BW60" s="417"/>
      <c r="BX60" s="417"/>
      <c r="BY60" s="417"/>
      <c r="BZ60" s="417"/>
      <c r="CA60" s="417"/>
      <c r="CB60" s="417"/>
      <c r="CC60" s="417"/>
      <c r="CD60" s="417"/>
      <c r="CE60" s="417"/>
      <c r="CF60" s="417"/>
      <c r="CG60" s="417"/>
      <c r="CH60" s="417"/>
      <c r="CI60" s="417"/>
      <c r="CJ60" s="417"/>
      <c r="CK60" s="417"/>
      <c r="CL60" s="417"/>
      <c r="CM60" s="417"/>
      <c r="CN60" s="417"/>
      <c r="CO60" s="417"/>
      <c r="CP60" s="417"/>
      <c r="CQ60" s="417"/>
      <c r="CR60" s="417"/>
      <c r="CS60" s="417"/>
      <c r="CT60" s="417"/>
      <c r="CU60" s="417"/>
      <c r="CV60" s="417"/>
      <c r="CW60" s="417"/>
      <c r="CX60" s="417"/>
      <c r="CY60" s="417"/>
      <c r="CZ60" s="417"/>
      <c r="DA60" s="417"/>
      <c r="DB60" s="417"/>
      <c r="DC60" s="417"/>
      <c r="DD60" s="417"/>
      <c r="DE60" s="417"/>
      <c r="DF60" s="417"/>
      <c r="DG60" s="417"/>
      <c r="DH60" s="417"/>
      <c r="DI60" s="417"/>
      <c r="DJ60" s="417"/>
      <c r="DK60" s="417"/>
      <c r="DL60" s="417"/>
      <c r="DM60" s="417"/>
      <c r="DN60" s="417"/>
      <c r="DO60" s="417"/>
      <c r="DP60" s="417"/>
      <c r="DQ60" s="417"/>
      <c r="DR60" s="417"/>
      <c r="DS60" s="417"/>
      <c r="DT60" s="417"/>
      <c r="DU60" s="417"/>
      <c r="DV60" s="417"/>
      <c r="DW60" s="417"/>
      <c r="DX60" s="417"/>
      <c r="DY60" s="417"/>
      <c r="DZ60" s="417"/>
      <c r="EA60" s="417"/>
      <c r="EB60" s="417"/>
      <c r="EC60" s="417"/>
      <c r="ED60" s="417"/>
      <c r="EE60" s="417"/>
      <c r="EF60" s="417"/>
      <c r="EG60" s="417"/>
      <c r="EH60" s="417"/>
      <c r="EI60" s="417"/>
      <c r="EJ60" s="417"/>
      <c r="EK60" s="417"/>
      <c r="EL60" s="417"/>
      <c r="EM60" s="417"/>
      <c r="EN60" s="417"/>
      <c r="EO60" s="417"/>
      <c r="EP60" s="417"/>
      <c r="EQ60" s="417"/>
      <c r="ER60" s="417"/>
      <c r="ES60" s="417"/>
      <c r="ET60" s="417"/>
      <c r="EU60" s="417"/>
      <c r="EV60" s="417"/>
      <c r="EW60" s="417"/>
      <c r="EX60" s="417"/>
      <c r="EY60" s="417"/>
      <c r="EZ60" s="417"/>
      <c r="FA60" s="417"/>
      <c r="FB60" s="417"/>
      <c r="FC60" s="417"/>
      <c r="FD60" s="417"/>
      <c r="FE60" s="417"/>
      <c r="FF60" s="417"/>
      <c r="FG60" s="417"/>
      <c r="FH60" s="417"/>
      <c r="FI60" s="417"/>
      <c r="FJ60" s="417"/>
      <c r="FK60" s="417"/>
      <c r="FL60" s="417"/>
      <c r="FM60" s="417"/>
      <c r="FN60" s="417"/>
      <c r="FO60" s="417"/>
      <c r="FP60" s="417"/>
      <c r="FQ60" s="417"/>
      <c r="FR60" s="417"/>
      <c r="FS60" s="417"/>
      <c r="FT60" s="417"/>
      <c r="FU60" s="417"/>
      <c r="FV60" s="417"/>
      <c r="FW60" s="417"/>
      <c r="FX60" s="417"/>
      <c r="FY60" s="417"/>
      <c r="FZ60" s="417"/>
      <c r="GA60" s="417"/>
      <c r="GB60" s="417"/>
      <c r="GC60" s="417"/>
      <c r="GD60" s="417"/>
      <c r="GE60" s="417"/>
      <c r="GF60" s="417"/>
      <c r="GG60" s="417"/>
      <c r="GH60" s="417"/>
      <c r="GI60" s="417"/>
      <c r="GJ60" s="417"/>
      <c r="GK60" s="417"/>
      <c r="GL60" s="417"/>
      <c r="GM60" s="417"/>
      <c r="GN60" s="417"/>
      <c r="GO60" s="417"/>
      <c r="GP60" s="417"/>
      <c r="GQ60" s="417"/>
      <c r="GR60" s="417"/>
      <c r="GS60" s="417"/>
      <c r="GT60" s="417"/>
      <c r="GU60" s="417"/>
      <c r="GV60" s="417"/>
      <c r="GW60" s="417"/>
      <c r="GX60" s="417"/>
      <c r="GY60" s="417"/>
      <c r="GZ60" s="417"/>
      <c r="HA60" s="417"/>
      <c r="HB60" s="417"/>
      <c r="HC60" s="417"/>
      <c r="HD60" s="417"/>
      <c r="HE60" s="417"/>
      <c r="HF60" s="417"/>
      <c r="HG60" s="417"/>
      <c r="HH60" s="417"/>
      <c r="HI60" s="417"/>
      <c r="HJ60" s="417"/>
      <c r="HK60" s="417"/>
      <c r="HL60" s="417"/>
      <c r="HM60" s="417"/>
      <c r="HN60" s="417"/>
      <c r="HO60" s="417"/>
      <c r="HP60" s="417"/>
      <c r="HQ60" s="417"/>
      <c r="HR60" s="417"/>
      <c r="HS60" s="417"/>
      <c r="HT60" s="417"/>
      <c r="HU60" s="417"/>
      <c r="HV60" s="417"/>
      <c r="HW60" s="417"/>
      <c r="HX60" s="417"/>
      <c r="HY60" s="417"/>
      <c r="HZ60" s="417"/>
      <c r="IA60" s="417"/>
      <c r="IB60" s="417"/>
      <c r="IC60" s="417"/>
    </row>
    <row r="61" spans="1:237" s="139" customFormat="1" ht="15.75" customHeight="1">
      <c r="A61" s="387" t="s">
        <v>129</v>
      </c>
      <c r="B61" s="390">
        <f t="shared" ref="B61" si="11">+B60+B55</f>
        <v>0</v>
      </c>
      <c r="C61" s="390">
        <f t="shared" si="8"/>
        <v>0</v>
      </c>
      <c r="D61" s="390">
        <f t="shared" ref="D61:F61" si="12">+D60+D55</f>
        <v>0</v>
      </c>
      <c r="E61" s="390">
        <f t="shared" si="8"/>
        <v>0</v>
      </c>
      <c r="F61" s="390">
        <f t="shared" si="12"/>
        <v>0</v>
      </c>
      <c r="G61" s="390">
        <f t="shared" si="9"/>
        <v>0</v>
      </c>
      <c r="H61" s="390">
        <f t="shared" ref="H61" si="13">+H60+H55</f>
        <v>0</v>
      </c>
      <c r="I61" s="472">
        <f t="shared" si="10"/>
        <v>0</v>
      </c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17"/>
      <c r="AD61" s="417"/>
      <c r="AE61" s="417"/>
      <c r="AF61" s="417"/>
      <c r="AG61" s="417"/>
      <c r="AH61" s="417"/>
      <c r="AI61" s="417"/>
      <c r="AJ61" s="417"/>
      <c r="AK61" s="417"/>
      <c r="AL61" s="417"/>
      <c r="AM61" s="417"/>
      <c r="AN61" s="417"/>
      <c r="AO61" s="417"/>
      <c r="AP61" s="417"/>
      <c r="AQ61" s="417"/>
      <c r="AR61" s="417"/>
      <c r="AS61" s="417"/>
      <c r="AT61" s="417"/>
      <c r="AU61" s="417"/>
      <c r="AV61" s="417"/>
      <c r="AW61" s="417"/>
      <c r="AX61" s="417"/>
      <c r="AY61" s="417"/>
      <c r="AZ61" s="417"/>
      <c r="BA61" s="417"/>
      <c r="BB61" s="417"/>
      <c r="BC61" s="417"/>
      <c r="BD61" s="417"/>
      <c r="BE61" s="417"/>
      <c r="BF61" s="417"/>
      <c r="BG61" s="417"/>
      <c r="BH61" s="417"/>
      <c r="BI61" s="417"/>
      <c r="BJ61" s="417"/>
      <c r="BK61" s="417"/>
      <c r="BL61" s="417"/>
      <c r="BM61" s="417"/>
      <c r="BN61" s="417"/>
      <c r="BO61" s="417"/>
      <c r="BP61" s="417"/>
      <c r="BQ61" s="417"/>
      <c r="BR61" s="417"/>
      <c r="BS61" s="417"/>
      <c r="BT61" s="417"/>
      <c r="BU61" s="417"/>
      <c r="BV61" s="417"/>
      <c r="BW61" s="417"/>
      <c r="BX61" s="417"/>
      <c r="BY61" s="417"/>
      <c r="BZ61" s="417"/>
      <c r="CA61" s="417"/>
      <c r="CB61" s="417"/>
      <c r="CC61" s="417"/>
      <c r="CD61" s="417"/>
      <c r="CE61" s="417"/>
      <c r="CF61" s="417"/>
      <c r="CG61" s="417"/>
      <c r="CH61" s="417"/>
      <c r="CI61" s="417"/>
      <c r="CJ61" s="417"/>
      <c r="CK61" s="417"/>
      <c r="CL61" s="417"/>
      <c r="CM61" s="417"/>
      <c r="CN61" s="417"/>
      <c r="CO61" s="417"/>
      <c r="CP61" s="417"/>
      <c r="CQ61" s="417"/>
      <c r="CR61" s="417"/>
      <c r="CS61" s="417"/>
      <c r="CT61" s="417"/>
      <c r="CU61" s="417"/>
      <c r="CV61" s="417"/>
      <c r="CW61" s="417"/>
      <c r="CX61" s="417"/>
      <c r="CY61" s="417"/>
      <c r="CZ61" s="417"/>
      <c r="DA61" s="417"/>
      <c r="DB61" s="417"/>
      <c r="DC61" s="417"/>
      <c r="DD61" s="417"/>
      <c r="DE61" s="417"/>
      <c r="DF61" s="417"/>
      <c r="DG61" s="417"/>
      <c r="DH61" s="417"/>
      <c r="DI61" s="417"/>
      <c r="DJ61" s="417"/>
      <c r="DK61" s="417"/>
      <c r="DL61" s="417"/>
      <c r="DM61" s="417"/>
      <c r="DN61" s="417"/>
      <c r="DO61" s="417"/>
      <c r="DP61" s="417"/>
      <c r="DQ61" s="417"/>
      <c r="DR61" s="417"/>
      <c r="DS61" s="417"/>
      <c r="DT61" s="417"/>
      <c r="DU61" s="417"/>
      <c r="DV61" s="417"/>
      <c r="DW61" s="417"/>
      <c r="DX61" s="417"/>
      <c r="DY61" s="417"/>
      <c r="DZ61" s="417"/>
      <c r="EA61" s="417"/>
      <c r="EB61" s="417"/>
      <c r="EC61" s="417"/>
      <c r="ED61" s="417"/>
      <c r="EE61" s="417"/>
      <c r="EF61" s="417"/>
      <c r="EG61" s="417"/>
      <c r="EH61" s="417"/>
      <c r="EI61" s="417"/>
      <c r="EJ61" s="417"/>
      <c r="EK61" s="417"/>
      <c r="EL61" s="417"/>
      <c r="EM61" s="417"/>
      <c r="EN61" s="417"/>
      <c r="EO61" s="417"/>
      <c r="EP61" s="417"/>
      <c r="EQ61" s="417"/>
      <c r="ER61" s="417"/>
      <c r="ES61" s="417"/>
      <c r="ET61" s="417"/>
      <c r="EU61" s="417"/>
      <c r="EV61" s="417"/>
      <c r="EW61" s="417"/>
      <c r="EX61" s="417"/>
      <c r="EY61" s="417"/>
      <c r="EZ61" s="417"/>
      <c r="FA61" s="417"/>
      <c r="FB61" s="417"/>
      <c r="FC61" s="417"/>
      <c r="FD61" s="417"/>
      <c r="FE61" s="417"/>
      <c r="FF61" s="417"/>
      <c r="FG61" s="417"/>
      <c r="FH61" s="417"/>
      <c r="FI61" s="417"/>
      <c r="FJ61" s="417"/>
      <c r="FK61" s="417"/>
      <c r="FL61" s="417"/>
      <c r="FM61" s="417"/>
      <c r="FN61" s="417"/>
      <c r="FO61" s="417"/>
      <c r="FP61" s="417"/>
      <c r="FQ61" s="417"/>
      <c r="FR61" s="417"/>
      <c r="FS61" s="417"/>
      <c r="FT61" s="417"/>
      <c r="FU61" s="417"/>
      <c r="FV61" s="417"/>
      <c r="FW61" s="417"/>
      <c r="FX61" s="417"/>
      <c r="FY61" s="417"/>
      <c r="FZ61" s="417"/>
      <c r="GA61" s="417"/>
      <c r="GB61" s="417"/>
      <c r="GC61" s="417"/>
      <c r="GD61" s="417"/>
      <c r="GE61" s="417"/>
      <c r="GF61" s="417"/>
      <c r="GG61" s="417"/>
      <c r="GH61" s="417"/>
      <c r="GI61" s="417"/>
      <c r="GJ61" s="417"/>
      <c r="GK61" s="417"/>
      <c r="GL61" s="417"/>
      <c r="GM61" s="417"/>
      <c r="GN61" s="417"/>
      <c r="GO61" s="417"/>
      <c r="GP61" s="417"/>
      <c r="GQ61" s="417"/>
      <c r="GR61" s="417"/>
      <c r="GS61" s="417"/>
      <c r="GT61" s="417"/>
      <c r="GU61" s="417"/>
      <c r="GV61" s="417"/>
      <c r="GW61" s="417"/>
      <c r="GX61" s="417"/>
      <c r="GY61" s="417"/>
      <c r="GZ61" s="417"/>
      <c r="HA61" s="417"/>
      <c r="HB61" s="417"/>
      <c r="HC61" s="417"/>
      <c r="HD61" s="417"/>
      <c r="HE61" s="417"/>
      <c r="HF61" s="417"/>
      <c r="HG61" s="417"/>
      <c r="HH61" s="417"/>
      <c r="HI61" s="417"/>
      <c r="HJ61" s="417"/>
      <c r="HK61" s="417"/>
      <c r="HL61" s="417"/>
      <c r="HM61" s="417"/>
      <c r="HN61" s="417"/>
      <c r="HO61" s="417"/>
      <c r="HP61" s="417"/>
      <c r="HQ61" s="417"/>
      <c r="HR61" s="417"/>
      <c r="HS61" s="417"/>
      <c r="HT61" s="417"/>
      <c r="HU61" s="417"/>
      <c r="HV61" s="417"/>
      <c r="HW61" s="417"/>
      <c r="HX61" s="417"/>
      <c r="HY61" s="417"/>
      <c r="HZ61" s="417"/>
      <c r="IA61" s="417"/>
      <c r="IB61" s="417"/>
      <c r="IC61" s="417"/>
    </row>
    <row r="62" spans="1:237">
      <c r="A62" s="353" t="s">
        <v>118</v>
      </c>
      <c r="B62" s="342">
        <f>IFERROR(('Financial Statement2'!J135-'Financial Statement2'!J192)*$I$5/$I$6,"-")</f>
        <v>0</v>
      </c>
      <c r="C62" s="342">
        <f t="shared" si="8"/>
        <v>0</v>
      </c>
      <c r="D62" s="342">
        <f>IFERROR(('Financial Statement2'!I135-'Financial Statement2'!I192)*$I$5/$I$6,"-")</f>
        <v>0</v>
      </c>
      <c r="E62" s="342">
        <f t="shared" si="8"/>
        <v>0</v>
      </c>
      <c r="F62" s="342">
        <f>IFERROR(('Financial Statement2'!H135-'Financial Statement2'!H192)*$I$5/$I$6,"-")</f>
        <v>0</v>
      </c>
      <c r="G62" s="342">
        <f t="shared" si="9"/>
        <v>0</v>
      </c>
      <c r="H62" s="342">
        <f>IFERROR(('Financial Statement2'!G135-'Financial Statement2'!G192)*$I$5/$I$6,"-")</f>
        <v>0</v>
      </c>
      <c r="I62" s="347">
        <f t="shared" si="10"/>
        <v>0</v>
      </c>
    </row>
    <row r="63" spans="1:237" s="139" customFormat="1" ht="15.75" customHeight="1">
      <c r="A63" s="387" t="s">
        <v>92</v>
      </c>
      <c r="B63" s="390">
        <f>IFERROR(+B64+B67+B66+B65,"0.00")</f>
        <v>0</v>
      </c>
      <c r="C63" s="390">
        <f t="shared" si="8"/>
        <v>0</v>
      </c>
      <c r="D63" s="390">
        <f>IFERROR(+D64+D67+D66+D65,"0.00")</f>
        <v>0</v>
      </c>
      <c r="E63" s="390">
        <f t="shared" si="8"/>
        <v>0</v>
      </c>
      <c r="F63" s="390">
        <f>IFERROR(+F64+F67+F66+F65,"0.00")</f>
        <v>0</v>
      </c>
      <c r="G63" s="390">
        <f t="shared" si="9"/>
        <v>0</v>
      </c>
      <c r="H63" s="390">
        <f>IFERROR(+H64+H67+H66+H65,"0.00")</f>
        <v>0</v>
      </c>
      <c r="I63" s="472">
        <f t="shared" si="10"/>
        <v>0</v>
      </c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7"/>
      <c r="BB63" s="417"/>
      <c r="BC63" s="417"/>
      <c r="BD63" s="417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  <c r="BO63" s="417"/>
      <c r="BP63" s="417"/>
      <c r="BQ63" s="417"/>
      <c r="BR63" s="417"/>
      <c r="BS63" s="417"/>
      <c r="BT63" s="417"/>
      <c r="BU63" s="417"/>
      <c r="BV63" s="417"/>
      <c r="BW63" s="417"/>
      <c r="BX63" s="417"/>
      <c r="BY63" s="417"/>
      <c r="BZ63" s="417"/>
      <c r="CA63" s="417"/>
      <c r="CB63" s="417"/>
      <c r="CC63" s="417"/>
      <c r="CD63" s="417"/>
      <c r="CE63" s="417"/>
      <c r="CF63" s="417"/>
      <c r="CG63" s="417"/>
      <c r="CH63" s="417"/>
      <c r="CI63" s="417"/>
      <c r="CJ63" s="417"/>
      <c r="CK63" s="417"/>
      <c r="CL63" s="417"/>
      <c r="CM63" s="417"/>
      <c r="CN63" s="417"/>
      <c r="CO63" s="417"/>
      <c r="CP63" s="417"/>
      <c r="CQ63" s="417"/>
      <c r="CR63" s="417"/>
      <c r="CS63" s="417"/>
      <c r="CT63" s="417"/>
      <c r="CU63" s="417"/>
      <c r="CV63" s="417"/>
      <c r="CW63" s="417"/>
      <c r="CX63" s="417"/>
      <c r="CY63" s="417"/>
      <c r="CZ63" s="417"/>
      <c r="DA63" s="417"/>
      <c r="DB63" s="417"/>
      <c r="DC63" s="417"/>
      <c r="DD63" s="417"/>
      <c r="DE63" s="417"/>
      <c r="DF63" s="417"/>
      <c r="DG63" s="417"/>
      <c r="DH63" s="417"/>
      <c r="DI63" s="417"/>
      <c r="DJ63" s="417"/>
      <c r="DK63" s="417"/>
      <c r="DL63" s="417"/>
      <c r="DM63" s="417"/>
      <c r="DN63" s="417"/>
      <c r="DO63" s="417"/>
      <c r="DP63" s="417"/>
      <c r="DQ63" s="417"/>
      <c r="DR63" s="417"/>
      <c r="DS63" s="417"/>
      <c r="DT63" s="417"/>
      <c r="DU63" s="417"/>
      <c r="DV63" s="417"/>
      <c r="DW63" s="417"/>
      <c r="DX63" s="417"/>
      <c r="DY63" s="417"/>
      <c r="DZ63" s="417"/>
      <c r="EA63" s="417"/>
      <c r="EB63" s="417"/>
      <c r="EC63" s="417"/>
      <c r="ED63" s="417"/>
      <c r="EE63" s="417"/>
      <c r="EF63" s="417"/>
      <c r="EG63" s="417"/>
      <c r="EH63" s="417"/>
      <c r="EI63" s="417"/>
      <c r="EJ63" s="417"/>
      <c r="EK63" s="417"/>
      <c r="EL63" s="417"/>
      <c r="EM63" s="417"/>
      <c r="EN63" s="417"/>
      <c r="EO63" s="417"/>
      <c r="EP63" s="417"/>
      <c r="EQ63" s="417"/>
      <c r="ER63" s="417"/>
      <c r="ES63" s="417"/>
      <c r="ET63" s="417"/>
      <c r="EU63" s="417"/>
      <c r="EV63" s="417"/>
      <c r="EW63" s="417"/>
      <c r="EX63" s="417"/>
      <c r="EY63" s="417"/>
      <c r="EZ63" s="417"/>
      <c r="FA63" s="417"/>
      <c r="FB63" s="417"/>
      <c r="FC63" s="417"/>
      <c r="FD63" s="417"/>
      <c r="FE63" s="417"/>
      <c r="FF63" s="417"/>
      <c r="FG63" s="417"/>
      <c r="FH63" s="417"/>
      <c r="FI63" s="417"/>
      <c r="FJ63" s="417"/>
      <c r="FK63" s="417"/>
      <c r="FL63" s="417"/>
      <c r="FM63" s="417"/>
      <c r="FN63" s="417"/>
      <c r="FO63" s="417"/>
      <c r="FP63" s="417"/>
      <c r="FQ63" s="417"/>
      <c r="FR63" s="417"/>
      <c r="FS63" s="417"/>
      <c r="FT63" s="417"/>
      <c r="FU63" s="417"/>
      <c r="FV63" s="417"/>
      <c r="FW63" s="417"/>
      <c r="FX63" s="417"/>
      <c r="FY63" s="417"/>
      <c r="FZ63" s="417"/>
      <c r="GA63" s="417"/>
      <c r="GB63" s="417"/>
      <c r="GC63" s="417"/>
      <c r="GD63" s="417"/>
      <c r="GE63" s="417"/>
      <c r="GF63" s="417"/>
      <c r="GG63" s="417"/>
      <c r="GH63" s="417"/>
      <c r="GI63" s="417"/>
      <c r="GJ63" s="417"/>
      <c r="GK63" s="417"/>
      <c r="GL63" s="417"/>
      <c r="GM63" s="417"/>
      <c r="GN63" s="417"/>
      <c r="GO63" s="417"/>
      <c r="GP63" s="417"/>
      <c r="GQ63" s="417"/>
      <c r="GR63" s="417"/>
      <c r="GS63" s="417"/>
      <c r="GT63" s="417"/>
      <c r="GU63" s="417"/>
      <c r="GV63" s="417"/>
      <c r="GW63" s="417"/>
      <c r="GX63" s="417"/>
      <c r="GY63" s="417"/>
      <c r="GZ63" s="417"/>
      <c r="HA63" s="417"/>
      <c r="HB63" s="417"/>
      <c r="HC63" s="417"/>
      <c r="HD63" s="417"/>
      <c r="HE63" s="417"/>
      <c r="HF63" s="417"/>
      <c r="HG63" s="417"/>
      <c r="HH63" s="417"/>
      <c r="HI63" s="417"/>
      <c r="HJ63" s="417"/>
      <c r="HK63" s="417"/>
      <c r="HL63" s="417"/>
      <c r="HM63" s="417"/>
      <c r="HN63" s="417"/>
      <c r="HO63" s="417"/>
      <c r="HP63" s="417"/>
      <c r="HQ63" s="417"/>
      <c r="HR63" s="417"/>
      <c r="HS63" s="417"/>
      <c r="HT63" s="417"/>
      <c r="HU63" s="417"/>
      <c r="HV63" s="417"/>
      <c r="HW63" s="417"/>
      <c r="HX63" s="417"/>
      <c r="HY63" s="417"/>
      <c r="HZ63" s="417"/>
      <c r="IA63" s="417"/>
      <c r="IB63" s="417"/>
      <c r="IC63" s="417"/>
    </row>
    <row r="64" spans="1:237" s="102" customFormat="1">
      <c r="A64" s="354" t="s">
        <v>120</v>
      </c>
      <c r="B64" s="342">
        <f>IFERROR(('Financial Statement2'!J154+'Financial Statement2'!J141)*$I$5/$I$6,"-")</f>
        <v>0</v>
      </c>
      <c r="C64" s="342">
        <f t="shared" si="8"/>
        <v>0</v>
      </c>
      <c r="D64" s="342">
        <f>IFERROR(('Financial Statement2'!I154+'Financial Statement2'!I141)*$I$5/$I$6,"-")</f>
        <v>0</v>
      </c>
      <c r="E64" s="342">
        <f t="shared" si="8"/>
        <v>0</v>
      </c>
      <c r="F64" s="342">
        <f>IFERROR(('Financial Statement2'!H154+'Financial Statement2'!H141)*$I$5/$I$6,"-")</f>
        <v>0</v>
      </c>
      <c r="G64" s="342">
        <f t="shared" si="9"/>
        <v>0</v>
      </c>
      <c r="H64" s="342">
        <f>IFERROR(('Financial Statement2'!G154+'Financial Statement2'!G141)*$I$5/$I$6,"-")</f>
        <v>0</v>
      </c>
      <c r="I64" s="347">
        <f t="shared" si="10"/>
        <v>0</v>
      </c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</row>
    <row r="65" spans="1:237" s="102" customFormat="1" ht="45">
      <c r="A65" s="354" t="s">
        <v>119</v>
      </c>
      <c r="B65" s="342">
        <f>IFERROR(('Financial Statement2'!J161)*$I$5/$I$6,"-")</f>
        <v>0</v>
      </c>
      <c r="C65" s="342">
        <f t="shared" si="8"/>
        <v>0</v>
      </c>
      <c r="D65" s="342">
        <f>IFERROR(('Financial Statement2'!I161)*$I$5/$I$6,"-")</f>
        <v>0</v>
      </c>
      <c r="E65" s="342">
        <f t="shared" si="8"/>
        <v>0</v>
      </c>
      <c r="F65" s="342">
        <f>IFERROR(('Financial Statement2'!H161)*$I$5/$I$6,"-")</f>
        <v>0</v>
      </c>
      <c r="G65" s="342">
        <f t="shared" si="9"/>
        <v>0</v>
      </c>
      <c r="H65" s="342">
        <f>IFERROR(('Financial Statement2'!G161)*$I$5/$I$6,"-")</f>
        <v>0</v>
      </c>
      <c r="I65" s="347">
        <f t="shared" si="10"/>
        <v>0</v>
      </c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</row>
    <row r="66" spans="1:237" s="102" customFormat="1" ht="30">
      <c r="A66" s="354" t="s">
        <v>126</v>
      </c>
      <c r="B66" s="342">
        <f>IFERROR(('Financial Statement2'!J149)*$I$5/$I$6,"-")</f>
        <v>0</v>
      </c>
      <c r="C66" s="342">
        <f t="shared" si="8"/>
        <v>0</v>
      </c>
      <c r="D66" s="342">
        <f>IFERROR(('Financial Statement2'!I149)*$I$5/$I$6,"-")</f>
        <v>0</v>
      </c>
      <c r="E66" s="342">
        <f t="shared" si="8"/>
        <v>0</v>
      </c>
      <c r="F66" s="342">
        <f>IFERROR(('Financial Statement2'!H149)*$I$5/$I$6,"-")</f>
        <v>0</v>
      </c>
      <c r="G66" s="342">
        <f t="shared" si="9"/>
        <v>0</v>
      </c>
      <c r="H66" s="342">
        <f>IFERROR(('Financial Statement2'!G149)*$I$5/$I$6,"-")</f>
        <v>0</v>
      </c>
      <c r="I66" s="347">
        <f t="shared" si="10"/>
        <v>0</v>
      </c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</row>
    <row r="67" spans="1:237" s="102" customFormat="1" ht="15" customHeight="1">
      <c r="A67" s="354" t="s">
        <v>94</v>
      </c>
      <c r="B67" s="342">
        <f>IFERROR(('Financial Statement2'!J162+'Financial Statement2'!J163+'Financial Statement2'!J159+'Financial Statement2'!J136+'Financial Statement2'!J142)*$I$5/$I$6,"-")</f>
        <v>0</v>
      </c>
      <c r="C67" s="342">
        <f t="shared" si="8"/>
        <v>0</v>
      </c>
      <c r="D67" s="342">
        <f>IFERROR(('Financial Statement2'!I162+'Financial Statement2'!I163+'Financial Statement2'!I159+'Financial Statement2'!I136+'Financial Statement2'!I142)*$I$5/$I$6,"-")</f>
        <v>0</v>
      </c>
      <c r="E67" s="342">
        <f t="shared" si="8"/>
        <v>0</v>
      </c>
      <c r="F67" s="342">
        <f>IFERROR(('Financial Statement2'!H162+'Financial Statement2'!H163+'Financial Statement2'!H159+'Financial Statement2'!H136+'Financial Statement2'!H142)*$I$5/$I$6,"-")</f>
        <v>0</v>
      </c>
      <c r="G67" s="342">
        <f t="shared" si="9"/>
        <v>0</v>
      </c>
      <c r="H67" s="342">
        <f>IFERROR(('Financial Statement2'!G162+'Financial Statement2'!G163+'Financial Statement2'!G159+'Financial Statement2'!G136+'Financial Statement2'!G142)*$I$5/$I$6,"-")</f>
        <v>0</v>
      </c>
      <c r="I67" s="347" t="str">
        <f t="shared" si="10"/>
        <v>-</v>
      </c>
      <c r="J67" s="863" t="s">
        <v>441</v>
      </c>
      <c r="K67" s="864"/>
      <c r="L67" s="864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</row>
    <row r="68" spans="1:237" s="139" customFormat="1" ht="15.75" customHeight="1">
      <c r="A68" s="387" t="s">
        <v>16</v>
      </c>
      <c r="B68" s="390">
        <f>IFERROR(B61+B63+B62,"0.00")</f>
        <v>0</v>
      </c>
      <c r="C68" s="390">
        <f t="shared" si="8"/>
        <v>0</v>
      </c>
      <c r="D68" s="390">
        <f>IFERROR(D61+D63+D62,"0.00")</f>
        <v>0</v>
      </c>
      <c r="E68" s="390">
        <f t="shared" si="8"/>
        <v>0</v>
      </c>
      <c r="F68" s="390">
        <f>IFERROR(F61+F63+F62,"0.00")</f>
        <v>0</v>
      </c>
      <c r="G68" s="390">
        <f t="shared" si="9"/>
        <v>0</v>
      </c>
      <c r="H68" s="390">
        <f>IFERROR(H61+H63+H62,"0.00")</f>
        <v>0</v>
      </c>
      <c r="I68" s="472">
        <f t="shared" si="10"/>
        <v>0</v>
      </c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17"/>
      <c r="AD68" s="417"/>
      <c r="AE68" s="417"/>
      <c r="AF68" s="417"/>
      <c r="AG68" s="417"/>
      <c r="AH68" s="417"/>
      <c r="AI68" s="417"/>
      <c r="AJ68" s="417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7"/>
      <c r="AZ68" s="417"/>
      <c r="BA68" s="417"/>
      <c r="BB68" s="417"/>
      <c r="BC68" s="417"/>
      <c r="BD68" s="417"/>
      <c r="BE68" s="417"/>
      <c r="BF68" s="417"/>
      <c r="BG68" s="417"/>
      <c r="BH68" s="417"/>
      <c r="BI68" s="417"/>
      <c r="BJ68" s="417"/>
      <c r="BK68" s="417"/>
      <c r="BL68" s="417"/>
      <c r="BM68" s="417"/>
      <c r="BN68" s="417"/>
      <c r="BO68" s="417"/>
      <c r="BP68" s="417"/>
      <c r="BQ68" s="417"/>
      <c r="BR68" s="417"/>
      <c r="BS68" s="417"/>
      <c r="BT68" s="417"/>
      <c r="BU68" s="417"/>
      <c r="BV68" s="417"/>
      <c r="BW68" s="417"/>
      <c r="BX68" s="417"/>
      <c r="BY68" s="417"/>
      <c r="BZ68" s="417"/>
      <c r="CA68" s="417"/>
      <c r="CB68" s="417"/>
      <c r="CC68" s="417"/>
      <c r="CD68" s="417"/>
      <c r="CE68" s="417"/>
      <c r="CF68" s="417"/>
      <c r="CG68" s="417"/>
      <c r="CH68" s="417"/>
      <c r="CI68" s="417"/>
      <c r="CJ68" s="417"/>
      <c r="CK68" s="417"/>
      <c r="CL68" s="417"/>
      <c r="CM68" s="417"/>
      <c r="CN68" s="417"/>
      <c r="CO68" s="417"/>
      <c r="CP68" s="417"/>
      <c r="CQ68" s="417"/>
      <c r="CR68" s="417"/>
      <c r="CS68" s="417"/>
      <c r="CT68" s="417"/>
      <c r="CU68" s="417"/>
      <c r="CV68" s="417"/>
      <c r="CW68" s="417"/>
      <c r="CX68" s="417"/>
      <c r="CY68" s="417"/>
      <c r="CZ68" s="417"/>
      <c r="DA68" s="417"/>
      <c r="DB68" s="417"/>
      <c r="DC68" s="417"/>
      <c r="DD68" s="417"/>
      <c r="DE68" s="417"/>
      <c r="DF68" s="417"/>
      <c r="DG68" s="417"/>
      <c r="DH68" s="417"/>
      <c r="DI68" s="417"/>
      <c r="DJ68" s="417"/>
      <c r="DK68" s="417"/>
      <c r="DL68" s="417"/>
      <c r="DM68" s="417"/>
      <c r="DN68" s="417"/>
      <c r="DO68" s="417"/>
      <c r="DP68" s="417"/>
      <c r="DQ68" s="417"/>
      <c r="DR68" s="417"/>
      <c r="DS68" s="417"/>
      <c r="DT68" s="417"/>
      <c r="DU68" s="417"/>
      <c r="DV68" s="417"/>
      <c r="DW68" s="417"/>
      <c r="DX68" s="417"/>
      <c r="DY68" s="417"/>
      <c r="DZ68" s="417"/>
      <c r="EA68" s="417"/>
      <c r="EB68" s="417"/>
      <c r="EC68" s="417"/>
      <c r="ED68" s="417"/>
      <c r="EE68" s="417"/>
      <c r="EF68" s="417"/>
      <c r="EG68" s="417"/>
      <c r="EH68" s="417"/>
      <c r="EI68" s="417"/>
      <c r="EJ68" s="417"/>
      <c r="EK68" s="417"/>
      <c r="EL68" s="417"/>
      <c r="EM68" s="417"/>
      <c r="EN68" s="417"/>
      <c r="EO68" s="417"/>
      <c r="EP68" s="417"/>
      <c r="EQ68" s="417"/>
      <c r="ER68" s="417"/>
      <c r="ES68" s="417"/>
      <c r="ET68" s="417"/>
      <c r="EU68" s="417"/>
      <c r="EV68" s="417"/>
      <c r="EW68" s="417"/>
      <c r="EX68" s="417"/>
      <c r="EY68" s="417"/>
      <c r="EZ68" s="417"/>
      <c r="FA68" s="417"/>
      <c r="FB68" s="417"/>
      <c r="FC68" s="417"/>
      <c r="FD68" s="417"/>
      <c r="FE68" s="417"/>
      <c r="FF68" s="417"/>
      <c r="FG68" s="417"/>
      <c r="FH68" s="417"/>
      <c r="FI68" s="417"/>
      <c r="FJ68" s="417"/>
      <c r="FK68" s="417"/>
      <c r="FL68" s="417"/>
      <c r="FM68" s="417"/>
      <c r="FN68" s="417"/>
      <c r="FO68" s="417"/>
      <c r="FP68" s="417"/>
      <c r="FQ68" s="417"/>
      <c r="FR68" s="417"/>
      <c r="FS68" s="417"/>
      <c r="FT68" s="417"/>
      <c r="FU68" s="417"/>
      <c r="FV68" s="417"/>
      <c r="FW68" s="417"/>
      <c r="FX68" s="417"/>
      <c r="FY68" s="417"/>
      <c r="FZ68" s="417"/>
      <c r="GA68" s="417"/>
      <c r="GB68" s="417"/>
      <c r="GC68" s="417"/>
      <c r="GD68" s="417"/>
      <c r="GE68" s="417"/>
      <c r="GF68" s="417"/>
      <c r="GG68" s="417"/>
      <c r="GH68" s="417"/>
      <c r="GI68" s="417"/>
      <c r="GJ68" s="417"/>
      <c r="GK68" s="417"/>
      <c r="GL68" s="417"/>
      <c r="GM68" s="417"/>
      <c r="GN68" s="417"/>
      <c r="GO68" s="417"/>
      <c r="GP68" s="417"/>
      <c r="GQ68" s="417"/>
      <c r="GR68" s="417"/>
      <c r="GS68" s="417"/>
      <c r="GT68" s="417"/>
      <c r="GU68" s="417"/>
      <c r="GV68" s="417"/>
      <c r="GW68" s="417"/>
      <c r="GX68" s="417"/>
      <c r="GY68" s="417"/>
      <c r="GZ68" s="417"/>
      <c r="HA68" s="417"/>
      <c r="HB68" s="417"/>
      <c r="HC68" s="417"/>
      <c r="HD68" s="417"/>
      <c r="HE68" s="417"/>
      <c r="HF68" s="417"/>
      <c r="HG68" s="417"/>
      <c r="HH68" s="417"/>
      <c r="HI68" s="417"/>
      <c r="HJ68" s="417"/>
      <c r="HK68" s="417"/>
      <c r="HL68" s="417"/>
      <c r="HM68" s="417"/>
      <c r="HN68" s="417"/>
      <c r="HO68" s="417"/>
      <c r="HP68" s="417"/>
      <c r="HQ68" s="417"/>
      <c r="HR68" s="417"/>
      <c r="HS68" s="417"/>
      <c r="HT68" s="417"/>
      <c r="HU68" s="417"/>
      <c r="HV68" s="417"/>
      <c r="HW68" s="417"/>
      <c r="HX68" s="417"/>
      <c r="HY68" s="417"/>
      <c r="HZ68" s="417"/>
      <c r="IA68" s="417"/>
      <c r="IB68" s="417"/>
      <c r="IC68" s="417"/>
    </row>
    <row r="69" spans="1:237">
      <c r="A69" s="422" t="s">
        <v>17</v>
      </c>
      <c r="B69" s="424">
        <f>IFERROR(B50+B51+B55+B56+B59+B63+B62,"0.00")</f>
        <v>0</v>
      </c>
      <c r="C69" s="423">
        <f t="shared" si="8"/>
        <v>0</v>
      </c>
      <c r="D69" s="424">
        <f>IFERROR(D50+D51+D55+D56+D59+D63+D62,"0.00")</f>
        <v>0</v>
      </c>
      <c r="E69" s="423">
        <f t="shared" si="8"/>
        <v>0</v>
      </c>
      <c r="F69" s="424">
        <f>IFERROR(F50+F51+F55+F56+F59+F63+F62,"0.00")</f>
        <v>0</v>
      </c>
      <c r="G69" s="423">
        <f t="shared" si="9"/>
        <v>0</v>
      </c>
      <c r="H69" s="424">
        <f>IFERROR(H50+H51+H55+H56+H59+H63+H62,"0.00")</f>
        <v>0</v>
      </c>
      <c r="I69" s="473">
        <f t="shared" si="10"/>
        <v>0</v>
      </c>
    </row>
    <row r="70" spans="1:237">
      <c r="A70" s="355" t="s">
        <v>18</v>
      </c>
      <c r="B70" s="342">
        <f>IFERROR(('Financial Statement2'!J169+'Financial Statement2'!J195)*$I$5/$I$6,"-")</f>
        <v>0</v>
      </c>
      <c r="C70" s="342">
        <f t="shared" si="8"/>
        <v>0</v>
      </c>
      <c r="D70" s="342">
        <f>IFERROR(('Financial Statement2'!I169+'Financial Statement2'!I195)*$I$5/$I$6,"-")</f>
        <v>0</v>
      </c>
      <c r="E70" s="342">
        <f t="shared" si="8"/>
        <v>0</v>
      </c>
      <c r="F70" s="342">
        <f>IFERROR(('Financial Statement2'!H169+'Financial Statement2'!H195)*$I$5/$I$6,"-")</f>
        <v>0</v>
      </c>
      <c r="G70" s="342">
        <f t="shared" si="9"/>
        <v>0</v>
      </c>
      <c r="H70" s="342">
        <f>IFERROR(('Financial Statement2'!G169+'Financial Statement2'!G195)*$I$5/$I$6,"-")</f>
        <v>0</v>
      </c>
      <c r="I70" s="347">
        <f t="shared" si="10"/>
        <v>0</v>
      </c>
    </row>
    <row r="71" spans="1:237" s="139" customFormat="1" ht="15.75" customHeight="1">
      <c r="A71" s="387" t="s">
        <v>19</v>
      </c>
      <c r="B71" s="390">
        <f>SUM(B72:B75)</f>
        <v>0</v>
      </c>
      <c r="C71" s="390">
        <f t="shared" si="8"/>
        <v>0</v>
      </c>
      <c r="D71" s="390">
        <f>SUM(D72:D75)</f>
        <v>0</v>
      </c>
      <c r="E71" s="390">
        <f t="shared" si="8"/>
        <v>0</v>
      </c>
      <c r="F71" s="390">
        <f>SUM(F72:F75)</f>
        <v>0</v>
      </c>
      <c r="G71" s="390">
        <f t="shared" si="9"/>
        <v>0</v>
      </c>
      <c r="H71" s="390">
        <f>SUM(H72:H75)</f>
        <v>0</v>
      </c>
      <c r="I71" s="472">
        <f t="shared" si="10"/>
        <v>0</v>
      </c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17"/>
      <c r="AD71" s="417"/>
      <c r="AE71" s="417"/>
      <c r="AF71" s="417"/>
      <c r="AG71" s="417"/>
      <c r="AH71" s="417"/>
      <c r="AI71" s="417"/>
      <c r="AJ71" s="417"/>
      <c r="AK71" s="417"/>
      <c r="AL71" s="417"/>
      <c r="AM71" s="417"/>
      <c r="AN71" s="417"/>
      <c r="AO71" s="417"/>
      <c r="AP71" s="417"/>
      <c r="AQ71" s="417"/>
      <c r="AR71" s="417"/>
      <c r="AS71" s="417"/>
      <c r="AT71" s="417"/>
      <c r="AU71" s="417"/>
      <c r="AV71" s="417"/>
      <c r="AW71" s="417"/>
      <c r="AX71" s="417"/>
      <c r="AY71" s="417"/>
      <c r="AZ71" s="417"/>
      <c r="BA71" s="417"/>
      <c r="BB71" s="417"/>
      <c r="BC71" s="417"/>
      <c r="BD71" s="417"/>
      <c r="BE71" s="417"/>
      <c r="BF71" s="417"/>
      <c r="BG71" s="417"/>
      <c r="BH71" s="417"/>
      <c r="BI71" s="417"/>
      <c r="BJ71" s="417"/>
      <c r="BK71" s="417"/>
      <c r="BL71" s="417"/>
      <c r="BM71" s="417"/>
      <c r="BN71" s="417"/>
      <c r="BO71" s="417"/>
      <c r="BP71" s="417"/>
      <c r="BQ71" s="417"/>
      <c r="BR71" s="417"/>
      <c r="BS71" s="417"/>
      <c r="BT71" s="417"/>
      <c r="BU71" s="417"/>
      <c r="BV71" s="417"/>
      <c r="BW71" s="417"/>
      <c r="BX71" s="417"/>
      <c r="BY71" s="417"/>
      <c r="BZ71" s="417"/>
      <c r="CA71" s="417"/>
      <c r="CB71" s="417"/>
      <c r="CC71" s="417"/>
      <c r="CD71" s="417"/>
      <c r="CE71" s="417"/>
      <c r="CF71" s="417"/>
      <c r="CG71" s="417"/>
      <c r="CH71" s="417"/>
      <c r="CI71" s="417"/>
      <c r="CJ71" s="417"/>
      <c r="CK71" s="417"/>
      <c r="CL71" s="417"/>
      <c r="CM71" s="417"/>
      <c r="CN71" s="417"/>
      <c r="CO71" s="417"/>
      <c r="CP71" s="417"/>
      <c r="CQ71" s="417"/>
      <c r="CR71" s="417"/>
      <c r="CS71" s="417"/>
      <c r="CT71" s="417"/>
      <c r="CU71" s="417"/>
      <c r="CV71" s="417"/>
      <c r="CW71" s="417"/>
      <c r="CX71" s="417"/>
      <c r="CY71" s="417"/>
      <c r="CZ71" s="417"/>
      <c r="DA71" s="417"/>
      <c r="DB71" s="417"/>
      <c r="DC71" s="417"/>
      <c r="DD71" s="417"/>
      <c r="DE71" s="417"/>
      <c r="DF71" s="417"/>
      <c r="DG71" s="417"/>
      <c r="DH71" s="417"/>
      <c r="DI71" s="417"/>
      <c r="DJ71" s="417"/>
      <c r="DK71" s="417"/>
      <c r="DL71" s="417"/>
      <c r="DM71" s="417"/>
      <c r="DN71" s="417"/>
      <c r="DO71" s="417"/>
      <c r="DP71" s="417"/>
      <c r="DQ71" s="417"/>
      <c r="DR71" s="417"/>
      <c r="DS71" s="417"/>
      <c r="DT71" s="417"/>
      <c r="DU71" s="417"/>
      <c r="DV71" s="417"/>
      <c r="DW71" s="417"/>
      <c r="DX71" s="417"/>
      <c r="DY71" s="417"/>
      <c r="DZ71" s="417"/>
      <c r="EA71" s="417"/>
      <c r="EB71" s="417"/>
      <c r="EC71" s="417"/>
      <c r="ED71" s="417"/>
      <c r="EE71" s="417"/>
      <c r="EF71" s="417"/>
      <c r="EG71" s="417"/>
      <c r="EH71" s="417"/>
      <c r="EI71" s="417"/>
      <c r="EJ71" s="417"/>
      <c r="EK71" s="417"/>
      <c r="EL71" s="417"/>
      <c r="EM71" s="417"/>
      <c r="EN71" s="417"/>
      <c r="EO71" s="417"/>
      <c r="EP71" s="417"/>
      <c r="EQ71" s="417"/>
      <c r="ER71" s="417"/>
      <c r="ES71" s="417"/>
      <c r="ET71" s="417"/>
      <c r="EU71" s="417"/>
      <c r="EV71" s="417"/>
      <c r="EW71" s="417"/>
      <c r="EX71" s="417"/>
      <c r="EY71" s="417"/>
      <c r="EZ71" s="417"/>
      <c r="FA71" s="417"/>
      <c r="FB71" s="417"/>
      <c r="FC71" s="417"/>
      <c r="FD71" s="417"/>
      <c r="FE71" s="417"/>
      <c r="FF71" s="417"/>
      <c r="FG71" s="417"/>
      <c r="FH71" s="417"/>
      <c r="FI71" s="417"/>
      <c r="FJ71" s="417"/>
      <c r="FK71" s="417"/>
      <c r="FL71" s="417"/>
      <c r="FM71" s="417"/>
      <c r="FN71" s="417"/>
      <c r="FO71" s="417"/>
      <c r="FP71" s="417"/>
      <c r="FQ71" s="417"/>
      <c r="FR71" s="417"/>
      <c r="FS71" s="417"/>
      <c r="FT71" s="417"/>
      <c r="FU71" s="417"/>
      <c r="FV71" s="417"/>
      <c r="FW71" s="417"/>
      <c r="FX71" s="417"/>
      <c r="FY71" s="417"/>
      <c r="FZ71" s="417"/>
      <c r="GA71" s="417"/>
      <c r="GB71" s="417"/>
      <c r="GC71" s="417"/>
      <c r="GD71" s="417"/>
      <c r="GE71" s="417"/>
      <c r="GF71" s="417"/>
      <c r="GG71" s="417"/>
      <c r="GH71" s="417"/>
      <c r="GI71" s="417"/>
      <c r="GJ71" s="417"/>
      <c r="GK71" s="417"/>
      <c r="GL71" s="417"/>
      <c r="GM71" s="417"/>
      <c r="GN71" s="417"/>
      <c r="GO71" s="417"/>
      <c r="GP71" s="417"/>
      <c r="GQ71" s="417"/>
      <c r="GR71" s="417"/>
      <c r="GS71" s="417"/>
      <c r="GT71" s="417"/>
      <c r="GU71" s="417"/>
      <c r="GV71" s="417"/>
      <c r="GW71" s="417"/>
      <c r="GX71" s="417"/>
      <c r="GY71" s="417"/>
      <c r="GZ71" s="417"/>
      <c r="HA71" s="417"/>
      <c r="HB71" s="417"/>
      <c r="HC71" s="417"/>
      <c r="HD71" s="417"/>
      <c r="HE71" s="417"/>
      <c r="HF71" s="417"/>
      <c r="HG71" s="417"/>
      <c r="HH71" s="417"/>
      <c r="HI71" s="417"/>
      <c r="HJ71" s="417"/>
      <c r="HK71" s="417"/>
      <c r="HL71" s="417"/>
      <c r="HM71" s="417"/>
      <c r="HN71" s="417"/>
      <c r="HO71" s="417"/>
      <c r="HP71" s="417"/>
      <c r="HQ71" s="417"/>
      <c r="HR71" s="417"/>
      <c r="HS71" s="417"/>
      <c r="HT71" s="417"/>
      <c r="HU71" s="417"/>
      <c r="HV71" s="417"/>
      <c r="HW71" s="417"/>
      <c r="HX71" s="417"/>
      <c r="HY71" s="417"/>
      <c r="HZ71" s="417"/>
      <c r="IA71" s="417"/>
      <c r="IB71" s="417"/>
      <c r="IC71" s="417"/>
    </row>
    <row r="72" spans="1:237" ht="30">
      <c r="A72" s="356" t="s">
        <v>130</v>
      </c>
      <c r="B72" s="342">
        <f>IFERROR(('Financial Statement2'!J180+'Financial Statement2'!J181+'Financial Statement2'!J201+'Financial Statement2'!J204)*$I$5/$I$6,"-")</f>
        <v>0</v>
      </c>
      <c r="C72" s="342">
        <f t="shared" si="8"/>
        <v>0</v>
      </c>
      <c r="D72" s="342">
        <f>IFERROR(('Financial Statement2'!I180+'Financial Statement2'!I181+'Financial Statement2'!I201+'Financial Statement2'!I204)*$I$5/$I$6,"-")</f>
        <v>0</v>
      </c>
      <c r="E72" s="342">
        <f t="shared" si="8"/>
        <v>0</v>
      </c>
      <c r="F72" s="342">
        <f>IFERROR(('Financial Statement2'!H180+'Financial Statement2'!H181+'Financial Statement2'!H201+'Financial Statement2'!H204)*$I$5/$I$6,"-")</f>
        <v>0</v>
      </c>
      <c r="G72" s="342">
        <f t="shared" si="9"/>
        <v>0</v>
      </c>
      <c r="H72" s="342">
        <f>IFERROR(('Financial Statement2'!G180+'Financial Statement2'!G181+'Financial Statement2'!G201+'Financial Statement2'!G204)*$I$5/$I$6,"-")</f>
        <v>0</v>
      </c>
      <c r="I72" s="347">
        <f t="shared" si="10"/>
        <v>0</v>
      </c>
    </row>
    <row r="73" spans="1:237">
      <c r="A73" s="356" t="s">
        <v>131</v>
      </c>
      <c r="B73" s="342">
        <f>IFERROR(('Financial Statement2'!J184)*$I$5/$I$6,"-")</f>
        <v>0</v>
      </c>
      <c r="C73" s="342">
        <f t="shared" si="8"/>
        <v>0</v>
      </c>
      <c r="D73" s="342">
        <f>IFERROR(('Financial Statement2'!I184)*$I$5/$I$6,"-")</f>
        <v>0</v>
      </c>
      <c r="E73" s="342">
        <f t="shared" si="8"/>
        <v>0</v>
      </c>
      <c r="F73" s="342">
        <f>IFERROR(('Financial Statement2'!H184)*$I$5/$I$6,"-")</f>
        <v>0</v>
      </c>
      <c r="G73" s="342">
        <f t="shared" si="9"/>
        <v>0</v>
      </c>
      <c r="H73" s="342">
        <f>IFERROR(('Financial Statement2'!G184)*$I$5/$I$6,"-")</f>
        <v>0</v>
      </c>
      <c r="I73" s="347">
        <f t="shared" si="10"/>
        <v>0</v>
      </c>
    </row>
    <row r="74" spans="1:237">
      <c r="A74" s="357" t="s">
        <v>132</v>
      </c>
      <c r="B74" s="342">
        <f>IFERROR(('Financial Statement2'!J182+'Financial Statement2'!J205)*$I$5/$I$6,"-")</f>
        <v>0</v>
      </c>
      <c r="C74" s="342">
        <f t="shared" si="8"/>
        <v>0</v>
      </c>
      <c r="D74" s="342">
        <f>IFERROR(('Financial Statement2'!I182+'Financial Statement2'!I205)*$I$5/$I$6,"-")</f>
        <v>0</v>
      </c>
      <c r="E74" s="342">
        <f t="shared" si="8"/>
        <v>0</v>
      </c>
      <c r="F74" s="342">
        <f>IFERROR(('Financial Statement2'!H182+'Financial Statement2'!H205)*$I$5/$I$6,"-")</f>
        <v>0</v>
      </c>
      <c r="G74" s="342">
        <f t="shared" si="9"/>
        <v>0</v>
      </c>
      <c r="H74" s="342">
        <f>IFERROR(('Financial Statement2'!G182+'Financial Statement2'!G205)*$I$5/$I$6,"-")</f>
        <v>0</v>
      </c>
      <c r="I74" s="347">
        <f t="shared" si="10"/>
        <v>0</v>
      </c>
    </row>
    <row r="75" spans="1:237">
      <c r="A75" s="356" t="s">
        <v>133</v>
      </c>
      <c r="B75" s="342">
        <f>IFERROR(('Financial Statement2'!J185+'Financial Statement2'!J206)*$I$5/$I$6,"-")</f>
        <v>0</v>
      </c>
      <c r="C75" s="342">
        <f t="shared" si="8"/>
        <v>0</v>
      </c>
      <c r="D75" s="342">
        <f>IFERROR(('Financial Statement2'!I185+'Financial Statement2'!I206)*$I$5/$I$6,"-")</f>
        <v>0</v>
      </c>
      <c r="E75" s="342">
        <f t="shared" si="8"/>
        <v>0</v>
      </c>
      <c r="F75" s="342">
        <f>IFERROR(('Financial Statement2'!H185+'Financial Statement2'!H206)*$I$5/$I$6,"-")</f>
        <v>0</v>
      </c>
      <c r="G75" s="342">
        <f t="shared" si="9"/>
        <v>0</v>
      </c>
      <c r="H75" s="342">
        <f>IFERROR(('Financial Statement2'!G185+'Financial Statement2'!G206)*$I$5/$I$6,"-")</f>
        <v>0</v>
      </c>
      <c r="I75" s="347">
        <f t="shared" si="10"/>
        <v>0</v>
      </c>
    </row>
    <row r="76" spans="1:237" s="139" customFormat="1" ht="15.75" customHeight="1">
      <c r="A76" s="387" t="s">
        <v>20</v>
      </c>
      <c r="B76" s="390">
        <f>IFERROR(B77+B78+B81+B82+B85,"0.00")</f>
        <v>0</v>
      </c>
      <c r="C76" s="390">
        <f>IFERROR(+B76-D76,"-")</f>
        <v>0</v>
      </c>
      <c r="D76" s="390">
        <f>IFERROR(D77+D78+D81+D82+D85,"0.00")</f>
        <v>0</v>
      </c>
      <c r="E76" s="390">
        <f>IFERROR(+D76-F76,"-")</f>
        <v>0</v>
      </c>
      <c r="F76" s="390">
        <f>IFERROR(F77+F78+F81+F82+F85,"0.00")</f>
        <v>0</v>
      </c>
      <c r="G76" s="390">
        <f>IFERROR(+F76-H76,"-")</f>
        <v>0</v>
      </c>
      <c r="H76" s="390">
        <f>IFERROR(H77+H78+H81+H82+H85,"0.00")</f>
        <v>0</v>
      </c>
      <c r="I76" s="472">
        <f>IFERROR(+H76-J76,"-")</f>
        <v>0</v>
      </c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17"/>
      <c r="AD76" s="417"/>
      <c r="AE76" s="417"/>
      <c r="AF76" s="417"/>
      <c r="AG76" s="417"/>
      <c r="AH76" s="417"/>
      <c r="AI76" s="417"/>
      <c r="AJ76" s="417"/>
      <c r="AK76" s="417"/>
      <c r="AL76" s="417"/>
      <c r="AM76" s="417"/>
      <c r="AN76" s="417"/>
      <c r="AO76" s="417"/>
      <c r="AP76" s="417"/>
      <c r="AQ76" s="417"/>
      <c r="AR76" s="417"/>
      <c r="AS76" s="417"/>
      <c r="AT76" s="417"/>
      <c r="AU76" s="417"/>
      <c r="AV76" s="417"/>
      <c r="AW76" s="417"/>
      <c r="AX76" s="417"/>
      <c r="AY76" s="417"/>
      <c r="AZ76" s="417"/>
      <c r="BA76" s="417"/>
      <c r="BB76" s="417"/>
      <c r="BC76" s="417"/>
      <c r="BD76" s="417"/>
      <c r="BE76" s="417"/>
      <c r="BF76" s="417"/>
      <c r="BG76" s="417"/>
      <c r="BH76" s="417"/>
      <c r="BI76" s="417"/>
      <c r="BJ76" s="417"/>
      <c r="BK76" s="417"/>
      <c r="BL76" s="417"/>
      <c r="BM76" s="417"/>
      <c r="BN76" s="417"/>
      <c r="BO76" s="417"/>
      <c r="BP76" s="417"/>
      <c r="BQ76" s="417"/>
      <c r="BR76" s="417"/>
      <c r="BS76" s="417"/>
      <c r="BT76" s="417"/>
      <c r="BU76" s="417"/>
      <c r="BV76" s="417"/>
      <c r="BW76" s="417"/>
      <c r="BX76" s="417"/>
      <c r="BY76" s="417"/>
      <c r="BZ76" s="417"/>
      <c r="CA76" s="417"/>
      <c r="CB76" s="417"/>
      <c r="CC76" s="417"/>
      <c r="CD76" s="417"/>
      <c r="CE76" s="417"/>
      <c r="CF76" s="417"/>
      <c r="CG76" s="417"/>
      <c r="CH76" s="417"/>
      <c r="CI76" s="417"/>
      <c r="CJ76" s="417"/>
      <c r="CK76" s="417"/>
      <c r="CL76" s="417"/>
      <c r="CM76" s="417"/>
      <c r="CN76" s="417"/>
      <c r="CO76" s="417"/>
      <c r="CP76" s="417"/>
      <c r="CQ76" s="417"/>
      <c r="CR76" s="417"/>
      <c r="CS76" s="417"/>
      <c r="CT76" s="417"/>
      <c r="CU76" s="417"/>
      <c r="CV76" s="417"/>
      <c r="CW76" s="417"/>
      <c r="CX76" s="417"/>
      <c r="CY76" s="417"/>
      <c r="CZ76" s="417"/>
      <c r="DA76" s="417"/>
      <c r="DB76" s="417"/>
      <c r="DC76" s="417"/>
      <c r="DD76" s="417"/>
      <c r="DE76" s="417"/>
      <c r="DF76" s="417"/>
      <c r="DG76" s="417"/>
      <c r="DH76" s="417"/>
      <c r="DI76" s="417"/>
      <c r="DJ76" s="417"/>
      <c r="DK76" s="417"/>
      <c r="DL76" s="417"/>
      <c r="DM76" s="417"/>
      <c r="DN76" s="417"/>
      <c r="DO76" s="417"/>
      <c r="DP76" s="417"/>
      <c r="DQ76" s="417"/>
      <c r="DR76" s="417"/>
      <c r="DS76" s="417"/>
      <c r="DT76" s="417"/>
      <c r="DU76" s="417"/>
      <c r="DV76" s="417"/>
      <c r="DW76" s="417"/>
      <c r="DX76" s="417"/>
      <c r="DY76" s="417"/>
      <c r="DZ76" s="417"/>
      <c r="EA76" s="417"/>
      <c r="EB76" s="417"/>
      <c r="EC76" s="417"/>
      <c r="ED76" s="417"/>
      <c r="EE76" s="417"/>
      <c r="EF76" s="417"/>
      <c r="EG76" s="417"/>
      <c r="EH76" s="417"/>
      <c r="EI76" s="417"/>
      <c r="EJ76" s="417"/>
      <c r="EK76" s="417"/>
      <c r="EL76" s="417"/>
      <c r="EM76" s="417"/>
      <c r="EN76" s="417"/>
      <c r="EO76" s="417"/>
      <c r="EP76" s="417"/>
      <c r="EQ76" s="417"/>
      <c r="ER76" s="417"/>
      <c r="ES76" s="417"/>
      <c r="ET76" s="417"/>
      <c r="EU76" s="417"/>
      <c r="EV76" s="417"/>
      <c r="EW76" s="417"/>
      <c r="EX76" s="417"/>
      <c r="EY76" s="417"/>
      <c r="EZ76" s="417"/>
      <c r="FA76" s="417"/>
      <c r="FB76" s="417"/>
      <c r="FC76" s="417"/>
      <c r="FD76" s="417"/>
      <c r="FE76" s="417"/>
      <c r="FF76" s="417"/>
      <c r="FG76" s="417"/>
      <c r="FH76" s="417"/>
      <c r="FI76" s="417"/>
      <c r="FJ76" s="417"/>
      <c r="FK76" s="417"/>
      <c r="FL76" s="417"/>
      <c r="FM76" s="417"/>
      <c r="FN76" s="417"/>
      <c r="FO76" s="417"/>
      <c r="FP76" s="417"/>
      <c r="FQ76" s="417"/>
      <c r="FR76" s="417"/>
      <c r="FS76" s="417"/>
      <c r="FT76" s="417"/>
      <c r="FU76" s="417"/>
      <c r="FV76" s="417"/>
      <c r="FW76" s="417"/>
      <c r="FX76" s="417"/>
      <c r="FY76" s="417"/>
      <c r="FZ76" s="417"/>
      <c r="GA76" s="417"/>
      <c r="GB76" s="417"/>
      <c r="GC76" s="417"/>
      <c r="GD76" s="417"/>
      <c r="GE76" s="417"/>
      <c r="GF76" s="417"/>
      <c r="GG76" s="417"/>
      <c r="GH76" s="417"/>
      <c r="GI76" s="417"/>
      <c r="GJ76" s="417"/>
      <c r="GK76" s="417"/>
      <c r="GL76" s="417"/>
      <c r="GM76" s="417"/>
      <c r="GN76" s="417"/>
      <c r="GO76" s="417"/>
      <c r="GP76" s="417"/>
      <c r="GQ76" s="417"/>
      <c r="GR76" s="417"/>
      <c r="GS76" s="417"/>
      <c r="GT76" s="417"/>
      <c r="GU76" s="417"/>
      <c r="GV76" s="417"/>
      <c r="GW76" s="417"/>
      <c r="GX76" s="417"/>
      <c r="GY76" s="417"/>
      <c r="GZ76" s="417"/>
      <c r="HA76" s="417"/>
      <c r="HB76" s="417"/>
      <c r="HC76" s="417"/>
      <c r="HD76" s="417"/>
      <c r="HE76" s="417"/>
      <c r="HF76" s="417"/>
      <c r="HG76" s="417"/>
      <c r="HH76" s="417"/>
      <c r="HI76" s="417"/>
      <c r="HJ76" s="417"/>
      <c r="HK76" s="417"/>
      <c r="HL76" s="417"/>
      <c r="HM76" s="417"/>
      <c r="HN76" s="417"/>
      <c r="HO76" s="417"/>
      <c r="HP76" s="417"/>
      <c r="HQ76" s="417"/>
      <c r="HR76" s="417"/>
      <c r="HS76" s="417"/>
      <c r="HT76" s="417"/>
      <c r="HU76" s="417"/>
      <c r="HV76" s="417"/>
      <c r="HW76" s="417"/>
      <c r="HX76" s="417"/>
      <c r="HY76" s="417"/>
      <c r="HZ76" s="417"/>
      <c r="IA76" s="417"/>
      <c r="IB76" s="417"/>
      <c r="IC76" s="417"/>
    </row>
    <row r="77" spans="1:237">
      <c r="A77" s="353" t="s">
        <v>134</v>
      </c>
      <c r="B77" s="342">
        <f>IFERROR(('Financial Statement2'!J207)*$I$5/$I$6,"-")</f>
        <v>0</v>
      </c>
      <c r="C77" s="342">
        <f>IFERROR(+B77-D77,"-")</f>
        <v>0</v>
      </c>
      <c r="D77" s="342">
        <f>IFERROR(('Financial Statement2'!I207)*$I$5/$I$6,"-")</f>
        <v>0</v>
      </c>
      <c r="E77" s="342">
        <f>IFERROR(+D77-F77,"-")</f>
        <v>0</v>
      </c>
      <c r="F77" s="342">
        <f>IFERROR(('Financial Statement2'!H207)*$I$5/$I$6,"-")</f>
        <v>0</v>
      </c>
      <c r="G77" s="342">
        <f>IFERROR(+F77-H77,"-")</f>
        <v>0</v>
      </c>
      <c r="H77" s="342">
        <f>IFERROR(('Financial Statement2'!G207)*$I$5/$I$6,"-")</f>
        <v>0</v>
      </c>
      <c r="I77" s="347">
        <f>IFERROR(+H77-J77,"-")</f>
        <v>0</v>
      </c>
    </row>
    <row r="78" spans="1:237" s="139" customFormat="1" ht="15.75" customHeight="1">
      <c r="A78" s="387" t="s">
        <v>21</v>
      </c>
      <c r="B78" s="390">
        <f>IFERROR(B79+B80,"0.00")</f>
        <v>0</v>
      </c>
      <c r="C78" s="390">
        <f>IFERROR(+B78-D78,"-")</f>
        <v>0</v>
      </c>
      <c r="D78" s="390">
        <f>IFERROR(D79+D80,"0.00")</f>
        <v>0</v>
      </c>
      <c r="E78" s="390">
        <f>IFERROR(+D78-F78,"-")</f>
        <v>0</v>
      </c>
      <c r="F78" s="390">
        <f>IFERROR(F79+F80,"0.00")</f>
        <v>0</v>
      </c>
      <c r="G78" s="390">
        <f>IFERROR(+F78-H78,"-")</f>
        <v>0</v>
      </c>
      <c r="H78" s="390">
        <f>IFERROR(H79+H80,"0.00")</f>
        <v>0</v>
      </c>
      <c r="I78" s="472">
        <f>IFERROR(+H78-J78,"-")</f>
        <v>0</v>
      </c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7"/>
      <c r="AJ78" s="417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7"/>
      <c r="BB78" s="417"/>
      <c r="BC78" s="417"/>
      <c r="BD78" s="417"/>
      <c r="BE78" s="417"/>
      <c r="BF78" s="417"/>
      <c r="BG78" s="417"/>
      <c r="BH78" s="417"/>
      <c r="BI78" s="417"/>
      <c r="BJ78" s="417"/>
      <c r="BK78" s="417"/>
      <c r="BL78" s="417"/>
      <c r="BM78" s="417"/>
      <c r="BN78" s="417"/>
      <c r="BO78" s="417"/>
      <c r="BP78" s="417"/>
      <c r="BQ78" s="417"/>
      <c r="BR78" s="417"/>
      <c r="BS78" s="417"/>
      <c r="BT78" s="417"/>
      <c r="BU78" s="417"/>
      <c r="BV78" s="417"/>
      <c r="BW78" s="417"/>
      <c r="BX78" s="417"/>
      <c r="BY78" s="417"/>
      <c r="BZ78" s="417"/>
      <c r="CA78" s="417"/>
      <c r="CB78" s="417"/>
      <c r="CC78" s="417"/>
      <c r="CD78" s="417"/>
      <c r="CE78" s="417"/>
      <c r="CF78" s="417"/>
      <c r="CG78" s="417"/>
      <c r="CH78" s="417"/>
      <c r="CI78" s="417"/>
      <c r="CJ78" s="417"/>
      <c r="CK78" s="417"/>
      <c r="CL78" s="417"/>
      <c r="CM78" s="417"/>
      <c r="CN78" s="417"/>
      <c r="CO78" s="417"/>
      <c r="CP78" s="417"/>
      <c r="CQ78" s="417"/>
      <c r="CR78" s="417"/>
      <c r="CS78" s="417"/>
      <c r="CT78" s="417"/>
      <c r="CU78" s="417"/>
      <c r="CV78" s="417"/>
      <c r="CW78" s="417"/>
      <c r="CX78" s="417"/>
      <c r="CY78" s="417"/>
      <c r="CZ78" s="417"/>
      <c r="DA78" s="417"/>
      <c r="DB78" s="417"/>
      <c r="DC78" s="417"/>
      <c r="DD78" s="417"/>
      <c r="DE78" s="417"/>
      <c r="DF78" s="417"/>
      <c r="DG78" s="417"/>
      <c r="DH78" s="417"/>
      <c r="DI78" s="417"/>
      <c r="DJ78" s="417"/>
      <c r="DK78" s="417"/>
      <c r="DL78" s="417"/>
      <c r="DM78" s="417"/>
      <c r="DN78" s="417"/>
      <c r="DO78" s="417"/>
      <c r="DP78" s="417"/>
      <c r="DQ78" s="417"/>
      <c r="DR78" s="417"/>
      <c r="DS78" s="417"/>
      <c r="DT78" s="417"/>
      <c r="DU78" s="417"/>
      <c r="DV78" s="417"/>
      <c r="DW78" s="417"/>
      <c r="DX78" s="417"/>
      <c r="DY78" s="417"/>
      <c r="DZ78" s="417"/>
      <c r="EA78" s="417"/>
      <c r="EB78" s="417"/>
      <c r="EC78" s="417"/>
      <c r="ED78" s="417"/>
      <c r="EE78" s="417"/>
      <c r="EF78" s="417"/>
      <c r="EG78" s="417"/>
      <c r="EH78" s="417"/>
      <c r="EI78" s="417"/>
      <c r="EJ78" s="417"/>
      <c r="EK78" s="417"/>
      <c r="EL78" s="417"/>
      <c r="EM78" s="417"/>
      <c r="EN78" s="417"/>
      <c r="EO78" s="417"/>
      <c r="EP78" s="417"/>
      <c r="EQ78" s="417"/>
      <c r="ER78" s="417"/>
      <c r="ES78" s="417"/>
      <c r="ET78" s="417"/>
      <c r="EU78" s="417"/>
      <c r="EV78" s="417"/>
      <c r="EW78" s="417"/>
      <c r="EX78" s="417"/>
      <c r="EY78" s="417"/>
      <c r="EZ78" s="417"/>
      <c r="FA78" s="417"/>
      <c r="FB78" s="417"/>
      <c r="FC78" s="417"/>
      <c r="FD78" s="417"/>
      <c r="FE78" s="417"/>
      <c r="FF78" s="417"/>
      <c r="FG78" s="417"/>
      <c r="FH78" s="417"/>
      <c r="FI78" s="417"/>
      <c r="FJ78" s="417"/>
      <c r="FK78" s="417"/>
      <c r="FL78" s="417"/>
      <c r="FM78" s="417"/>
      <c r="FN78" s="417"/>
      <c r="FO78" s="417"/>
      <c r="FP78" s="417"/>
      <c r="FQ78" s="417"/>
      <c r="FR78" s="417"/>
      <c r="FS78" s="417"/>
      <c r="FT78" s="417"/>
      <c r="FU78" s="417"/>
      <c r="FV78" s="417"/>
      <c r="FW78" s="417"/>
      <c r="FX78" s="417"/>
      <c r="FY78" s="417"/>
      <c r="FZ78" s="417"/>
      <c r="GA78" s="417"/>
      <c r="GB78" s="417"/>
      <c r="GC78" s="417"/>
      <c r="GD78" s="417"/>
      <c r="GE78" s="417"/>
      <c r="GF78" s="417"/>
      <c r="GG78" s="417"/>
      <c r="GH78" s="417"/>
      <c r="GI78" s="417"/>
      <c r="GJ78" s="417"/>
      <c r="GK78" s="417"/>
      <c r="GL78" s="417"/>
      <c r="GM78" s="417"/>
      <c r="GN78" s="417"/>
      <c r="GO78" s="417"/>
      <c r="GP78" s="417"/>
      <c r="GQ78" s="417"/>
      <c r="GR78" s="417"/>
      <c r="GS78" s="417"/>
      <c r="GT78" s="417"/>
      <c r="GU78" s="417"/>
      <c r="GV78" s="417"/>
      <c r="GW78" s="417"/>
      <c r="GX78" s="417"/>
      <c r="GY78" s="417"/>
      <c r="GZ78" s="417"/>
      <c r="HA78" s="417"/>
      <c r="HB78" s="417"/>
      <c r="HC78" s="417"/>
      <c r="HD78" s="417"/>
      <c r="HE78" s="417"/>
      <c r="HF78" s="417"/>
      <c r="HG78" s="417"/>
      <c r="HH78" s="417"/>
      <c r="HI78" s="417"/>
      <c r="HJ78" s="417"/>
      <c r="HK78" s="417"/>
      <c r="HL78" s="417"/>
      <c r="HM78" s="417"/>
      <c r="HN78" s="417"/>
      <c r="HO78" s="417"/>
      <c r="HP78" s="417"/>
      <c r="HQ78" s="417"/>
      <c r="HR78" s="417"/>
      <c r="HS78" s="417"/>
      <c r="HT78" s="417"/>
      <c r="HU78" s="417"/>
      <c r="HV78" s="417"/>
      <c r="HW78" s="417"/>
      <c r="HX78" s="417"/>
      <c r="HY78" s="417"/>
      <c r="HZ78" s="417"/>
      <c r="IA78" s="417"/>
      <c r="IB78" s="417"/>
      <c r="IC78" s="417"/>
    </row>
    <row r="79" spans="1:237" ht="30" customHeight="1">
      <c r="A79" s="353" t="s">
        <v>22</v>
      </c>
      <c r="B79" s="342">
        <f>IFERROR(('Financial Statement2'!J214-'Financial Statement2'!J216)*$I$5/$I$6,"-")</f>
        <v>0</v>
      </c>
      <c r="C79" s="342">
        <f t="shared" ref="C79:E80" si="14">IFERROR(+B79-D79,"-")</f>
        <v>0</v>
      </c>
      <c r="D79" s="342">
        <f>IFERROR(('Financial Statement2'!I214-'Financial Statement2'!I216)*$I$5/$I$6,"-")</f>
        <v>0</v>
      </c>
      <c r="E79" s="342">
        <f t="shared" si="14"/>
        <v>0</v>
      </c>
      <c r="F79" s="342">
        <f>IFERROR(('Financial Statement2'!H214-'Financial Statement2'!H216)*$I$5/$I$6,"-")</f>
        <v>0</v>
      </c>
      <c r="G79" s="342">
        <f t="shared" ref="G79:G80" si="15">IFERROR(+F79-H79,"-")</f>
        <v>0</v>
      </c>
      <c r="H79" s="342">
        <f>IFERROR(('Financial Statement2'!G214-'Financial Statement2'!G216)*$I$5/$I$6,"-")</f>
        <v>0</v>
      </c>
      <c r="I79" s="347" t="str">
        <f t="shared" ref="I79:I80" si="16">IFERROR(+H79-J79,"-")</f>
        <v>-</v>
      </c>
      <c r="J79" s="861" t="s">
        <v>444</v>
      </c>
      <c r="K79" s="862"/>
      <c r="L79" s="862"/>
    </row>
    <row r="80" spans="1:237">
      <c r="A80" s="353" t="s">
        <v>23</v>
      </c>
      <c r="B80" s="342">
        <f>IFERROR(('Financial Statement2'!J213)*$I$5/$I$6,"-")</f>
        <v>0</v>
      </c>
      <c r="C80" s="342">
        <f t="shared" si="14"/>
        <v>0</v>
      </c>
      <c r="D80" s="342">
        <f>IFERROR(('Financial Statement2'!I213)*$I$5/$I$6,"-")</f>
        <v>0</v>
      </c>
      <c r="E80" s="342">
        <f t="shared" si="14"/>
        <v>0</v>
      </c>
      <c r="F80" s="342">
        <f>IFERROR(('Financial Statement2'!H213)*$I$5/$I$6,"-")</f>
        <v>0</v>
      </c>
      <c r="G80" s="342">
        <f t="shared" si="15"/>
        <v>0</v>
      </c>
      <c r="H80" s="342">
        <f>IFERROR(('Financial Statement2'!G213)*$I$5/$I$6,"-")</f>
        <v>0</v>
      </c>
      <c r="I80" s="347">
        <f t="shared" si="16"/>
        <v>0</v>
      </c>
    </row>
    <row r="81" spans="1:237" s="139" customFormat="1" ht="15.75" customHeight="1">
      <c r="A81" s="387" t="s">
        <v>24</v>
      </c>
      <c r="B81" s="390">
        <f>IFERROR(('Financial Statement2'!J217)*$I$5/$I$6,"-")</f>
        <v>0</v>
      </c>
      <c r="C81" s="390">
        <f>IFERROR(+B81-D81,"-")</f>
        <v>0</v>
      </c>
      <c r="D81" s="390">
        <f>IFERROR(('Financial Statement2'!I217)*$I$5/$I$6,"-")</f>
        <v>0</v>
      </c>
      <c r="E81" s="390">
        <f>IFERROR(+D81-F81,"-")</f>
        <v>0</v>
      </c>
      <c r="F81" s="390">
        <f>IFERROR(('Financial Statement2'!H217)*$I$5/$I$6,"-")</f>
        <v>0</v>
      </c>
      <c r="G81" s="390">
        <f>IFERROR(+F81-H81,"-")</f>
        <v>0</v>
      </c>
      <c r="H81" s="390">
        <f>IFERROR(('Financial Statement2'!G217)*$I$5/$I$6,"-")</f>
        <v>0</v>
      </c>
      <c r="I81" s="472">
        <f>IFERROR(+H81-J81,"-")</f>
        <v>0</v>
      </c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7"/>
      <c r="AI81" s="417"/>
      <c r="AJ81" s="417"/>
      <c r="AK81" s="417"/>
      <c r="AL81" s="417"/>
      <c r="AM81" s="417"/>
      <c r="AN81" s="417"/>
      <c r="AO81" s="417"/>
      <c r="AP81" s="417"/>
      <c r="AQ81" s="417"/>
      <c r="AR81" s="417"/>
      <c r="AS81" s="417"/>
      <c r="AT81" s="417"/>
      <c r="AU81" s="417"/>
      <c r="AV81" s="417"/>
      <c r="AW81" s="417"/>
      <c r="AX81" s="417"/>
      <c r="AY81" s="417"/>
      <c r="AZ81" s="417"/>
      <c r="BA81" s="417"/>
      <c r="BB81" s="417"/>
      <c r="BC81" s="417"/>
      <c r="BD81" s="417"/>
      <c r="BE81" s="417"/>
      <c r="BF81" s="417"/>
      <c r="BG81" s="417"/>
      <c r="BH81" s="417"/>
      <c r="BI81" s="417"/>
      <c r="BJ81" s="417"/>
      <c r="BK81" s="417"/>
      <c r="BL81" s="417"/>
      <c r="BM81" s="417"/>
      <c r="BN81" s="417"/>
      <c r="BO81" s="417"/>
      <c r="BP81" s="417"/>
      <c r="BQ81" s="417"/>
      <c r="BR81" s="417"/>
      <c r="BS81" s="417"/>
      <c r="BT81" s="417"/>
      <c r="BU81" s="417"/>
      <c r="BV81" s="417"/>
      <c r="BW81" s="417"/>
      <c r="BX81" s="417"/>
      <c r="BY81" s="417"/>
      <c r="BZ81" s="417"/>
      <c r="CA81" s="417"/>
      <c r="CB81" s="417"/>
      <c r="CC81" s="417"/>
      <c r="CD81" s="417"/>
      <c r="CE81" s="417"/>
      <c r="CF81" s="417"/>
      <c r="CG81" s="417"/>
      <c r="CH81" s="417"/>
      <c r="CI81" s="417"/>
      <c r="CJ81" s="417"/>
      <c r="CK81" s="417"/>
      <c r="CL81" s="417"/>
      <c r="CM81" s="417"/>
      <c r="CN81" s="417"/>
      <c r="CO81" s="417"/>
      <c r="CP81" s="417"/>
      <c r="CQ81" s="417"/>
      <c r="CR81" s="417"/>
      <c r="CS81" s="417"/>
      <c r="CT81" s="417"/>
      <c r="CU81" s="417"/>
      <c r="CV81" s="417"/>
      <c r="CW81" s="417"/>
      <c r="CX81" s="417"/>
      <c r="CY81" s="417"/>
      <c r="CZ81" s="417"/>
      <c r="DA81" s="417"/>
      <c r="DB81" s="417"/>
      <c r="DC81" s="417"/>
      <c r="DD81" s="417"/>
      <c r="DE81" s="417"/>
      <c r="DF81" s="417"/>
      <c r="DG81" s="417"/>
      <c r="DH81" s="417"/>
      <c r="DI81" s="417"/>
      <c r="DJ81" s="417"/>
      <c r="DK81" s="417"/>
      <c r="DL81" s="417"/>
      <c r="DM81" s="417"/>
      <c r="DN81" s="417"/>
      <c r="DO81" s="417"/>
      <c r="DP81" s="417"/>
      <c r="DQ81" s="417"/>
      <c r="DR81" s="417"/>
      <c r="DS81" s="417"/>
      <c r="DT81" s="417"/>
      <c r="DU81" s="417"/>
      <c r="DV81" s="417"/>
      <c r="DW81" s="417"/>
      <c r="DX81" s="417"/>
      <c r="DY81" s="417"/>
      <c r="DZ81" s="417"/>
      <c r="EA81" s="417"/>
      <c r="EB81" s="417"/>
      <c r="EC81" s="417"/>
      <c r="ED81" s="417"/>
      <c r="EE81" s="417"/>
      <c r="EF81" s="417"/>
      <c r="EG81" s="417"/>
      <c r="EH81" s="417"/>
      <c r="EI81" s="417"/>
      <c r="EJ81" s="417"/>
      <c r="EK81" s="417"/>
      <c r="EL81" s="417"/>
      <c r="EM81" s="417"/>
      <c r="EN81" s="417"/>
      <c r="EO81" s="417"/>
      <c r="EP81" s="417"/>
      <c r="EQ81" s="417"/>
      <c r="ER81" s="417"/>
      <c r="ES81" s="417"/>
      <c r="ET81" s="417"/>
      <c r="EU81" s="417"/>
      <c r="EV81" s="417"/>
      <c r="EW81" s="417"/>
      <c r="EX81" s="417"/>
      <c r="EY81" s="417"/>
      <c r="EZ81" s="417"/>
      <c r="FA81" s="417"/>
      <c r="FB81" s="417"/>
      <c r="FC81" s="417"/>
      <c r="FD81" s="417"/>
      <c r="FE81" s="417"/>
      <c r="FF81" s="417"/>
      <c r="FG81" s="417"/>
      <c r="FH81" s="417"/>
      <c r="FI81" s="417"/>
      <c r="FJ81" s="417"/>
      <c r="FK81" s="417"/>
      <c r="FL81" s="417"/>
      <c r="FM81" s="417"/>
      <c r="FN81" s="417"/>
      <c r="FO81" s="417"/>
      <c r="FP81" s="417"/>
      <c r="FQ81" s="417"/>
      <c r="FR81" s="417"/>
      <c r="FS81" s="417"/>
      <c r="FT81" s="417"/>
      <c r="FU81" s="417"/>
      <c r="FV81" s="417"/>
      <c r="FW81" s="417"/>
      <c r="FX81" s="417"/>
      <c r="FY81" s="417"/>
      <c r="FZ81" s="417"/>
      <c r="GA81" s="417"/>
      <c r="GB81" s="417"/>
      <c r="GC81" s="417"/>
      <c r="GD81" s="417"/>
      <c r="GE81" s="417"/>
      <c r="GF81" s="417"/>
      <c r="GG81" s="417"/>
      <c r="GH81" s="417"/>
      <c r="GI81" s="417"/>
      <c r="GJ81" s="417"/>
      <c r="GK81" s="417"/>
      <c r="GL81" s="417"/>
      <c r="GM81" s="417"/>
      <c r="GN81" s="417"/>
      <c r="GO81" s="417"/>
      <c r="GP81" s="417"/>
      <c r="GQ81" s="417"/>
      <c r="GR81" s="417"/>
      <c r="GS81" s="417"/>
      <c r="GT81" s="417"/>
      <c r="GU81" s="417"/>
      <c r="GV81" s="417"/>
      <c r="GW81" s="417"/>
      <c r="GX81" s="417"/>
      <c r="GY81" s="417"/>
      <c r="GZ81" s="417"/>
      <c r="HA81" s="417"/>
      <c r="HB81" s="417"/>
      <c r="HC81" s="417"/>
      <c r="HD81" s="417"/>
      <c r="HE81" s="417"/>
      <c r="HF81" s="417"/>
      <c r="HG81" s="417"/>
      <c r="HH81" s="417"/>
      <c r="HI81" s="417"/>
      <c r="HJ81" s="417"/>
      <c r="HK81" s="417"/>
      <c r="HL81" s="417"/>
      <c r="HM81" s="417"/>
      <c r="HN81" s="417"/>
      <c r="HO81" s="417"/>
      <c r="HP81" s="417"/>
      <c r="HQ81" s="417"/>
      <c r="HR81" s="417"/>
      <c r="HS81" s="417"/>
      <c r="HT81" s="417"/>
      <c r="HU81" s="417"/>
      <c r="HV81" s="417"/>
      <c r="HW81" s="417"/>
      <c r="HX81" s="417"/>
      <c r="HY81" s="417"/>
      <c r="HZ81" s="417"/>
      <c r="IA81" s="417"/>
      <c r="IB81" s="417"/>
      <c r="IC81" s="417"/>
    </row>
    <row r="82" spans="1:237" s="139" customFormat="1" ht="15.75" customHeight="1">
      <c r="A82" s="387" t="s">
        <v>25</v>
      </c>
      <c r="B82" s="390">
        <f>IFERROR(B83+B84,"0.00")</f>
        <v>0</v>
      </c>
      <c r="C82" s="390">
        <f>IFERROR(+B82-D82,"-")</f>
        <v>0</v>
      </c>
      <c r="D82" s="390">
        <f>IFERROR(D83+D84,"0.00")</f>
        <v>0</v>
      </c>
      <c r="E82" s="390">
        <f>IFERROR(+D82-F82,"-")</f>
        <v>0</v>
      </c>
      <c r="F82" s="390">
        <f>IFERROR(F83+F84,"0.00")</f>
        <v>0</v>
      </c>
      <c r="G82" s="390">
        <f>IFERROR(+F82-H82,"-")</f>
        <v>0</v>
      </c>
      <c r="H82" s="390">
        <f>IFERROR(H83+H84,"0.00")</f>
        <v>0</v>
      </c>
      <c r="I82" s="472">
        <f>IFERROR(+H82-J82,"-")</f>
        <v>0</v>
      </c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  <c r="AS82" s="417"/>
      <c r="AT82" s="417"/>
      <c r="AU82" s="417"/>
      <c r="AV82" s="417"/>
      <c r="AW82" s="417"/>
      <c r="AX82" s="417"/>
      <c r="AY82" s="417"/>
      <c r="AZ82" s="417"/>
      <c r="BA82" s="417"/>
      <c r="BB82" s="417"/>
      <c r="BC82" s="417"/>
      <c r="BD82" s="417"/>
      <c r="BE82" s="417"/>
      <c r="BF82" s="417"/>
      <c r="BG82" s="417"/>
      <c r="BH82" s="417"/>
      <c r="BI82" s="417"/>
      <c r="BJ82" s="417"/>
      <c r="BK82" s="417"/>
      <c r="BL82" s="417"/>
      <c r="BM82" s="417"/>
      <c r="BN82" s="417"/>
      <c r="BO82" s="417"/>
      <c r="BP82" s="417"/>
      <c r="BQ82" s="417"/>
      <c r="BR82" s="417"/>
      <c r="BS82" s="417"/>
      <c r="BT82" s="417"/>
      <c r="BU82" s="417"/>
      <c r="BV82" s="417"/>
      <c r="BW82" s="417"/>
      <c r="BX82" s="417"/>
      <c r="BY82" s="417"/>
      <c r="BZ82" s="417"/>
      <c r="CA82" s="417"/>
      <c r="CB82" s="417"/>
      <c r="CC82" s="417"/>
      <c r="CD82" s="417"/>
      <c r="CE82" s="417"/>
      <c r="CF82" s="417"/>
      <c r="CG82" s="417"/>
      <c r="CH82" s="417"/>
      <c r="CI82" s="417"/>
      <c r="CJ82" s="417"/>
      <c r="CK82" s="417"/>
      <c r="CL82" s="417"/>
      <c r="CM82" s="417"/>
      <c r="CN82" s="417"/>
      <c r="CO82" s="417"/>
      <c r="CP82" s="417"/>
      <c r="CQ82" s="417"/>
      <c r="CR82" s="417"/>
      <c r="CS82" s="417"/>
      <c r="CT82" s="417"/>
      <c r="CU82" s="417"/>
      <c r="CV82" s="417"/>
      <c r="CW82" s="417"/>
      <c r="CX82" s="417"/>
      <c r="CY82" s="417"/>
      <c r="CZ82" s="417"/>
      <c r="DA82" s="417"/>
      <c r="DB82" s="417"/>
      <c r="DC82" s="417"/>
      <c r="DD82" s="417"/>
      <c r="DE82" s="417"/>
      <c r="DF82" s="417"/>
      <c r="DG82" s="417"/>
      <c r="DH82" s="417"/>
      <c r="DI82" s="417"/>
      <c r="DJ82" s="417"/>
      <c r="DK82" s="417"/>
      <c r="DL82" s="417"/>
      <c r="DM82" s="417"/>
      <c r="DN82" s="417"/>
      <c r="DO82" s="417"/>
      <c r="DP82" s="417"/>
      <c r="DQ82" s="417"/>
      <c r="DR82" s="417"/>
      <c r="DS82" s="417"/>
      <c r="DT82" s="417"/>
      <c r="DU82" s="417"/>
      <c r="DV82" s="417"/>
      <c r="DW82" s="417"/>
      <c r="DX82" s="417"/>
      <c r="DY82" s="417"/>
      <c r="DZ82" s="417"/>
      <c r="EA82" s="417"/>
      <c r="EB82" s="417"/>
      <c r="EC82" s="417"/>
      <c r="ED82" s="417"/>
      <c r="EE82" s="417"/>
      <c r="EF82" s="417"/>
      <c r="EG82" s="417"/>
      <c r="EH82" s="417"/>
      <c r="EI82" s="417"/>
      <c r="EJ82" s="417"/>
      <c r="EK82" s="417"/>
      <c r="EL82" s="417"/>
      <c r="EM82" s="417"/>
      <c r="EN82" s="417"/>
      <c r="EO82" s="417"/>
      <c r="EP82" s="417"/>
      <c r="EQ82" s="417"/>
      <c r="ER82" s="417"/>
      <c r="ES82" s="417"/>
      <c r="ET82" s="417"/>
      <c r="EU82" s="417"/>
      <c r="EV82" s="417"/>
      <c r="EW82" s="417"/>
      <c r="EX82" s="417"/>
      <c r="EY82" s="417"/>
      <c r="EZ82" s="417"/>
      <c r="FA82" s="417"/>
      <c r="FB82" s="417"/>
      <c r="FC82" s="417"/>
      <c r="FD82" s="417"/>
      <c r="FE82" s="417"/>
      <c r="FF82" s="417"/>
      <c r="FG82" s="417"/>
      <c r="FH82" s="417"/>
      <c r="FI82" s="417"/>
      <c r="FJ82" s="417"/>
      <c r="FK82" s="417"/>
      <c r="FL82" s="417"/>
      <c r="FM82" s="417"/>
      <c r="FN82" s="417"/>
      <c r="FO82" s="417"/>
      <c r="FP82" s="417"/>
      <c r="FQ82" s="417"/>
      <c r="FR82" s="417"/>
      <c r="FS82" s="417"/>
      <c r="FT82" s="417"/>
      <c r="FU82" s="417"/>
      <c r="FV82" s="417"/>
      <c r="FW82" s="417"/>
      <c r="FX82" s="417"/>
      <c r="FY82" s="417"/>
      <c r="FZ82" s="417"/>
      <c r="GA82" s="417"/>
      <c r="GB82" s="417"/>
      <c r="GC82" s="417"/>
      <c r="GD82" s="417"/>
      <c r="GE82" s="417"/>
      <c r="GF82" s="417"/>
      <c r="GG82" s="417"/>
      <c r="GH82" s="417"/>
      <c r="GI82" s="417"/>
      <c r="GJ82" s="417"/>
      <c r="GK82" s="417"/>
      <c r="GL82" s="417"/>
      <c r="GM82" s="417"/>
      <c r="GN82" s="417"/>
      <c r="GO82" s="417"/>
      <c r="GP82" s="417"/>
      <c r="GQ82" s="417"/>
      <c r="GR82" s="417"/>
      <c r="GS82" s="417"/>
      <c r="GT82" s="417"/>
      <c r="GU82" s="417"/>
      <c r="GV82" s="417"/>
      <c r="GW82" s="417"/>
      <c r="GX82" s="417"/>
      <c r="GY82" s="417"/>
      <c r="GZ82" s="417"/>
      <c r="HA82" s="417"/>
      <c r="HB82" s="417"/>
      <c r="HC82" s="417"/>
      <c r="HD82" s="417"/>
      <c r="HE82" s="417"/>
      <c r="HF82" s="417"/>
      <c r="HG82" s="417"/>
      <c r="HH82" s="417"/>
      <c r="HI82" s="417"/>
      <c r="HJ82" s="417"/>
      <c r="HK82" s="417"/>
      <c r="HL82" s="417"/>
      <c r="HM82" s="417"/>
      <c r="HN82" s="417"/>
      <c r="HO82" s="417"/>
      <c r="HP82" s="417"/>
      <c r="HQ82" s="417"/>
      <c r="HR82" s="417"/>
      <c r="HS82" s="417"/>
      <c r="HT82" s="417"/>
      <c r="HU82" s="417"/>
      <c r="HV82" s="417"/>
      <c r="HW82" s="417"/>
      <c r="HX82" s="417"/>
      <c r="HY82" s="417"/>
      <c r="HZ82" s="417"/>
      <c r="IA82" s="417"/>
      <c r="IB82" s="417"/>
      <c r="IC82" s="417"/>
    </row>
    <row r="83" spans="1:237" ht="34.5" customHeight="1">
      <c r="A83" s="352" t="s">
        <v>26</v>
      </c>
      <c r="B83" s="342">
        <f>IFERROR(('Financial Statement2'!J187+'Financial Statement2'!J219+'Financial Statement2'!J215)*$I$5/$I$6,"-")</f>
        <v>0</v>
      </c>
      <c r="C83" s="342">
        <f>IFERROR(+B83-D83,"-")</f>
        <v>0</v>
      </c>
      <c r="D83" s="342">
        <f>IFERROR(('Financial Statement2'!I187+'Financial Statement2'!I219+'Financial Statement2'!I215)*$I$5/$I$6,"-")</f>
        <v>0</v>
      </c>
      <c r="E83" s="342">
        <f>IFERROR(+D83-F83,"-")</f>
        <v>0</v>
      </c>
      <c r="F83" s="342">
        <f>IFERROR(('Financial Statement2'!H187+'Financial Statement2'!H219+'Financial Statement2'!H215)*$I$5/$I$6,"-")</f>
        <v>0</v>
      </c>
      <c r="G83" s="342">
        <f>IFERROR(+F83-H83,"-")</f>
        <v>0</v>
      </c>
      <c r="H83" s="342">
        <f>IFERROR(('Financial Statement2'!G187+'Financial Statement2'!G219+'Financial Statement2'!G215)*$I$5/$I$6,"-")</f>
        <v>0</v>
      </c>
      <c r="I83" s="347" t="str">
        <f>IFERROR(+H83-J83,"-")</f>
        <v>-</v>
      </c>
      <c r="J83" s="861" t="s">
        <v>443</v>
      </c>
      <c r="K83" s="862"/>
      <c r="L83" s="862"/>
    </row>
    <row r="84" spans="1:237">
      <c r="A84" s="352" t="s">
        <v>27</v>
      </c>
      <c r="B84" s="342">
        <f>IFERROR(('Financial Statement2'!J191+'Financial Statement2'!J223)*$I$5/$I$6,"-")</f>
        <v>0</v>
      </c>
      <c r="C84" s="342">
        <f t="shared" ref="C84:E86" si="17">IFERROR(+B84-D84,"-")</f>
        <v>0</v>
      </c>
      <c r="D84" s="342">
        <f>IFERROR(('Financial Statement2'!I191+'Financial Statement2'!I223)*$I$5/$I$6,"-")</f>
        <v>0</v>
      </c>
      <c r="E84" s="342">
        <f t="shared" si="17"/>
        <v>0</v>
      </c>
      <c r="F84" s="342">
        <f>IFERROR(('Financial Statement2'!H191+'Financial Statement2'!H223)*$I$5/$I$6,"-")</f>
        <v>0</v>
      </c>
      <c r="G84" s="342">
        <f t="shared" ref="G84:G86" si="18">IFERROR(+F84-H84,"-")</f>
        <v>0</v>
      </c>
      <c r="H84" s="342">
        <f>IFERROR(('Financial Statement2'!G191+'Financial Statement2'!G223)*$I$5/$I$6,"-")</f>
        <v>0</v>
      </c>
      <c r="I84" s="347">
        <f t="shared" ref="I84:I86" si="19">IFERROR(+H84-J84,"-")</f>
        <v>0</v>
      </c>
      <c r="J84" s="17"/>
    </row>
    <row r="85" spans="1:237" ht="17.25" customHeight="1">
      <c r="A85" s="352" t="s">
        <v>135</v>
      </c>
      <c r="B85" s="342">
        <f>IFERROR(('Financial Statement2'!J224+'Financial Statement2'!J196)*$I$5/$I$6,"-")</f>
        <v>0</v>
      </c>
      <c r="C85" s="342">
        <f t="shared" si="17"/>
        <v>0</v>
      </c>
      <c r="D85" s="342">
        <f>IFERROR(('Financial Statement2'!I224+'Financial Statement2'!I196)*$I$5/$I$6,"-")</f>
        <v>0</v>
      </c>
      <c r="E85" s="342">
        <f t="shared" si="17"/>
        <v>0</v>
      </c>
      <c r="F85" s="342">
        <f>IFERROR(('Financial Statement2'!H224+'Financial Statement2'!H196)*$I$5/$I$6,"-")</f>
        <v>0</v>
      </c>
      <c r="G85" s="342">
        <f t="shared" si="18"/>
        <v>0</v>
      </c>
      <c r="H85" s="342">
        <f>IFERROR(('Financial Statement2'!G224+'Financial Statement2'!G196)*$I$5/$I$6,"-")</f>
        <v>0</v>
      </c>
      <c r="I85" s="347" t="str">
        <f t="shared" si="19"/>
        <v>-</v>
      </c>
      <c r="J85" s="861" t="s">
        <v>442</v>
      </c>
      <c r="K85" s="861"/>
      <c r="L85" s="861"/>
    </row>
    <row r="86" spans="1:237" ht="30">
      <c r="A86" s="358" t="s">
        <v>136</v>
      </c>
      <c r="B86" s="342">
        <f>IFERROR(('Financial Statement2'!J194)*$I$5/$I$6,"-")</f>
        <v>0</v>
      </c>
      <c r="C86" s="342">
        <f t="shared" si="17"/>
        <v>0</v>
      </c>
      <c r="D86" s="342">
        <f>IFERROR(('Financial Statement2'!I194)*$I$5/$I$6,"-")</f>
        <v>0</v>
      </c>
      <c r="E86" s="342">
        <f t="shared" si="17"/>
        <v>0</v>
      </c>
      <c r="F86" s="342">
        <f>IFERROR(('Financial Statement2'!H194)*$I$5/$I$6,"-")</f>
        <v>0</v>
      </c>
      <c r="G86" s="342">
        <f t="shared" si="18"/>
        <v>0</v>
      </c>
      <c r="H86" s="342">
        <f>IFERROR(('Financial Statement2'!G194)*$I$5/$I$6,"-")</f>
        <v>0</v>
      </c>
      <c r="I86" s="347">
        <f t="shared" si="19"/>
        <v>0</v>
      </c>
    </row>
    <row r="87" spans="1:237">
      <c r="A87" s="422" t="s">
        <v>17</v>
      </c>
      <c r="B87" s="425">
        <f>IFERROR(B70+B71+B76+B86,"0.00")</f>
        <v>0</v>
      </c>
      <c r="C87" s="423">
        <f>IFERROR(+B87-D87,"-")</f>
        <v>0</v>
      </c>
      <c r="D87" s="425">
        <f>IFERROR(D70+D71+D76+D86,"0.00")</f>
        <v>0</v>
      </c>
      <c r="E87" s="423">
        <f>IFERROR(+D87-F87,"-")</f>
        <v>0</v>
      </c>
      <c r="F87" s="425">
        <f>IFERROR(F70+F71+F76+F86,"0.00")</f>
        <v>0</v>
      </c>
      <c r="G87" s="423">
        <f>IFERROR(+F87-H87,"-")</f>
        <v>0</v>
      </c>
      <c r="H87" s="425">
        <f>IFERROR(H70+H71+H76+H86,"0.00")</f>
        <v>0</v>
      </c>
      <c r="I87" s="473">
        <f>IFERROR(+H87-J87,"-")</f>
        <v>0</v>
      </c>
    </row>
    <row r="88" spans="1:237" s="102" customFormat="1">
      <c r="A88" s="426"/>
      <c r="B88" s="427"/>
      <c r="C88" s="342"/>
      <c r="D88" s="427"/>
      <c r="E88" s="342"/>
      <c r="F88" s="427"/>
      <c r="G88" s="342"/>
      <c r="H88" s="427"/>
      <c r="I88" s="347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</row>
    <row r="89" spans="1:237" ht="12" customHeight="1" thickBot="1">
      <c r="A89" s="474" t="s">
        <v>402</v>
      </c>
      <c r="B89" s="475">
        <f>+B87-B69</f>
        <v>0</v>
      </c>
      <c r="C89" s="476"/>
      <c r="D89" s="475">
        <f>+D87-D69</f>
        <v>0</v>
      </c>
      <c r="E89" s="476"/>
      <c r="F89" s="475">
        <f>+F87-F69</f>
        <v>0</v>
      </c>
      <c r="G89" s="476"/>
      <c r="H89" s="475">
        <f>+H87-H69</f>
        <v>0</v>
      </c>
      <c r="I89" s="477"/>
    </row>
    <row r="90" spans="1:237" ht="15.75" thickBot="1">
      <c r="A90" s="464"/>
      <c r="B90" s="465"/>
      <c r="C90" s="466"/>
      <c r="D90" s="465"/>
      <c r="E90" s="466"/>
      <c r="F90" s="465"/>
      <c r="G90" s="466"/>
      <c r="H90" s="465"/>
      <c r="I90" s="467"/>
    </row>
    <row r="91" spans="1:237">
      <c r="A91" s="856" t="s">
        <v>28</v>
      </c>
      <c r="B91" s="857"/>
      <c r="C91" s="857"/>
      <c r="D91" s="857"/>
      <c r="E91" s="857"/>
      <c r="F91" s="857"/>
      <c r="G91" s="857"/>
      <c r="H91" s="857"/>
      <c r="I91" s="858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352" t="s">
        <v>146</v>
      </c>
      <c r="B92" s="359" t="str">
        <f>IFERROR(B78/B8*365,"-")</f>
        <v>-</v>
      </c>
      <c r="C92" s="360"/>
      <c r="D92" s="359" t="str">
        <f>IFERROR(D78/D8*365,"-")</f>
        <v>-</v>
      </c>
      <c r="E92" s="359"/>
      <c r="F92" s="359" t="str">
        <f>IFERROR(F78/F8*365,"-")</f>
        <v>-</v>
      </c>
      <c r="G92" s="359"/>
      <c r="H92" s="359"/>
      <c r="I92" s="36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352" t="s">
        <v>147</v>
      </c>
      <c r="B93" s="359" t="str">
        <f>IFERROR(B64/B13*365,"-")</f>
        <v>-</v>
      </c>
      <c r="C93" s="360"/>
      <c r="D93" s="359" t="str">
        <f>IFERROR(D64/D13*365,"-")</f>
        <v>-</v>
      </c>
      <c r="E93" s="359"/>
      <c r="F93" s="359" t="str">
        <f>IFERROR(F64/F13*365,"-")</f>
        <v>-</v>
      </c>
      <c r="G93" s="359"/>
      <c r="H93" s="359"/>
      <c r="I93" s="36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352" t="s">
        <v>30</v>
      </c>
      <c r="B94" s="359" t="str">
        <f>IFERROR(+B77/B13*365,"-")</f>
        <v>-</v>
      </c>
      <c r="C94" s="360"/>
      <c r="D94" s="359" t="str">
        <f>IFERROR(+D77/D13*365,"-")</f>
        <v>-</v>
      </c>
      <c r="E94" s="359"/>
      <c r="F94" s="359" t="str">
        <f>IFERROR(+F77/F13*365,"-")</f>
        <v>-</v>
      </c>
      <c r="G94" s="359"/>
      <c r="H94" s="359"/>
      <c r="I94" s="36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352" t="s">
        <v>143</v>
      </c>
      <c r="B95" s="359">
        <f>IFERROR(+B76-B63,"-")</f>
        <v>0</v>
      </c>
      <c r="C95" s="360"/>
      <c r="D95" s="359">
        <f>IFERROR(+D76-D63,"-")</f>
        <v>0</v>
      </c>
      <c r="E95" s="359"/>
      <c r="F95" s="359">
        <f>IFERROR(+F76-F63,"-")</f>
        <v>0</v>
      </c>
      <c r="G95" s="359"/>
      <c r="H95" s="359"/>
      <c r="I95" s="36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352" t="s">
        <v>31</v>
      </c>
      <c r="B96" s="359" t="str">
        <f>IFERROR(+B76/B63,"-")</f>
        <v>-</v>
      </c>
      <c r="C96" s="360"/>
      <c r="D96" s="359" t="str">
        <f>IFERROR(+D76/D63,"-")</f>
        <v>-</v>
      </c>
      <c r="E96" s="359"/>
      <c r="F96" s="359" t="str">
        <f>IFERROR(+F76/F63,"-")</f>
        <v>-</v>
      </c>
      <c r="G96" s="359"/>
      <c r="H96" s="359"/>
      <c r="I96" s="36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352" t="s">
        <v>99</v>
      </c>
      <c r="B97" s="359" t="str">
        <f>IFERROR(+(B76-B77-B79)/B63,"-")</f>
        <v>-</v>
      </c>
      <c r="C97" s="360"/>
      <c r="D97" s="359" t="str">
        <f>IFERROR(+(D76-D77-D79)/D63,"-")</f>
        <v>-</v>
      </c>
      <c r="E97" s="359"/>
      <c r="F97" s="359" t="str">
        <f>IFERROR(+(F76-F77-F79)/F63,"-")</f>
        <v>-</v>
      </c>
      <c r="G97" s="359"/>
      <c r="H97" s="359"/>
      <c r="I97" s="36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352" t="s">
        <v>100</v>
      </c>
      <c r="B98" s="359" t="str">
        <f>IFERROR((B53+B54+B56+B66)/B52,"-")</f>
        <v>-</v>
      </c>
      <c r="C98" s="360"/>
      <c r="D98" s="359" t="str">
        <f>IFERROR((D53+D54+D56+D66)/D52,"-")</f>
        <v>-</v>
      </c>
      <c r="E98" s="359"/>
      <c r="F98" s="359" t="str">
        <f>IFERROR((F53+F54+F56+F66)/F52,"-")</f>
        <v>-</v>
      </c>
      <c r="G98" s="359"/>
      <c r="H98" s="359"/>
      <c r="I98" s="36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352" t="s">
        <v>34</v>
      </c>
      <c r="B99" s="359" t="str">
        <f>IFERROR(B26/B28,"-")</f>
        <v>-</v>
      </c>
      <c r="C99" s="360"/>
      <c r="D99" s="359" t="str">
        <f>IFERROR(D26/D28,"-")</f>
        <v>-</v>
      </c>
      <c r="E99" s="359"/>
      <c r="F99" s="359" t="str">
        <f>IFERROR(F26/F28,"-")</f>
        <v>-</v>
      </c>
      <c r="G99" s="359"/>
      <c r="H99" s="359"/>
      <c r="I99" s="36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362" t="s">
        <v>35</v>
      </c>
      <c r="B100" s="363" t="str">
        <f>IFERROR($B$26/($B$28+($B$53+$B$56+$B$66)/5),"-")</f>
        <v>-</v>
      </c>
      <c r="C100" s="364"/>
      <c r="D100" s="363" t="str">
        <f>IFERROR($D$26/($D$28+($D$53+$D$56+$D$66)/5),"-")</f>
        <v>-</v>
      </c>
      <c r="E100" s="363"/>
      <c r="F100" s="363" t="str">
        <f>IFERROR($D$26/($D$28+($D$53+$D$56+$D$66)/5),"-")</f>
        <v>-</v>
      </c>
      <c r="G100" s="363"/>
      <c r="H100" s="363"/>
      <c r="I100" s="36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366" t="s">
        <v>144</v>
      </c>
      <c r="B101" s="367">
        <v>10</v>
      </c>
      <c r="C101" s="364"/>
      <c r="D101" s="363" t="s">
        <v>145</v>
      </c>
      <c r="E101" s="363"/>
      <c r="F101" s="363" t="s">
        <v>145</v>
      </c>
      <c r="G101" s="363"/>
      <c r="H101" s="363"/>
      <c r="I101" s="36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366" t="s">
        <v>162</v>
      </c>
      <c r="B102" s="367" t="e">
        <f>(+#REF!*12)/100000</f>
        <v>#REF!</v>
      </c>
      <c r="C102" s="364"/>
      <c r="D102" s="363"/>
      <c r="E102" s="363"/>
      <c r="F102" s="363"/>
      <c r="G102" s="363"/>
      <c r="H102" s="363"/>
      <c r="I102" s="36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366" t="s">
        <v>36</v>
      </c>
      <c r="B103" s="367" t="str">
        <f>IFERROR($B$26/($B$28+B102+($B$53+$B$56+$B$66+$B$101)/5),"-")</f>
        <v>-</v>
      </c>
      <c r="C103" s="364"/>
      <c r="D103" s="363" t="str">
        <f>IFERROR($D$26/($D$28+($D$53+$D$56+$D$66)/5),"-")</f>
        <v>-</v>
      </c>
      <c r="E103" s="368"/>
      <c r="F103" s="363" t="str">
        <f>IFERROR($F$26/($F$28+($F$53+$F$56+$F$66)/5),"-")</f>
        <v>-</v>
      </c>
      <c r="G103" s="368"/>
      <c r="H103" s="363"/>
      <c r="I103" s="36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370" t="s">
        <v>37</v>
      </c>
      <c r="B104" s="359" t="str">
        <f>IFERROR(B19/B8*100,"-")</f>
        <v>-</v>
      </c>
      <c r="C104" s="371"/>
      <c r="D104" s="359" t="str">
        <f>IFERROR(D19/D8*100,"-")</f>
        <v>-</v>
      </c>
      <c r="E104" s="359"/>
      <c r="F104" s="359" t="str">
        <f>IFERROR(F19/F8*100,"-")</f>
        <v>-</v>
      </c>
      <c r="G104" s="359"/>
      <c r="H104" s="359"/>
      <c r="I104" s="36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370" t="s">
        <v>38</v>
      </c>
      <c r="B105" s="359" t="str">
        <f>IFERROR(B38/B8*100,"-")</f>
        <v>-</v>
      </c>
      <c r="C105" s="371"/>
      <c r="D105" s="359" t="str">
        <f>IFERROR(D38/D8*100,"-")</f>
        <v>-</v>
      </c>
      <c r="E105" s="359"/>
      <c r="F105" s="359" t="str">
        <f>IFERROR(F38/F8*100,"-")</f>
        <v>-</v>
      </c>
      <c r="G105" s="359"/>
      <c r="H105" s="359"/>
      <c r="I105" s="36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370" t="s">
        <v>39</v>
      </c>
      <c r="B106" s="359" t="str">
        <f>IFERROR(B39/B8*100,"-")</f>
        <v>-</v>
      </c>
      <c r="C106" s="371"/>
      <c r="D106" s="359" t="str">
        <f>IFERROR(D39/D8*100,"-")</f>
        <v>-</v>
      </c>
      <c r="E106" s="359"/>
      <c r="F106" s="359" t="str">
        <f>IFERROR(F39/F8*100,"-")</f>
        <v>-</v>
      </c>
      <c r="G106" s="359"/>
      <c r="H106" s="359"/>
      <c r="I106" s="36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370" t="s">
        <v>40</v>
      </c>
      <c r="B107" s="342" t="str">
        <f>IFERROR((B8-D8)/D8*100,"-")</f>
        <v>-</v>
      </c>
      <c r="C107" s="371"/>
      <c r="D107" s="342" t="str">
        <f>IFERROR((D8-F8)/F8*100,"-")</f>
        <v>-</v>
      </c>
      <c r="E107" s="359"/>
      <c r="F107" s="342" t="str">
        <f>IFERROR((F8-H8)/H8*100,"-")</f>
        <v>-</v>
      </c>
      <c r="G107" s="359"/>
      <c r="H107" s="342"/>
      <c r="I107" s="36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370" t="s">
        <v>41</v>
      </c>
      <c r="B108" s="359" t="str">
        <f>IFERROR((B38-D38)/D38*100,"-")</f>
        <v>-</v>
      </c>
      <c r="C108" s="371"/>
      <c r="D108" s="359" t="str">
        <f>IFERROR((D38-F38)/F38*100,"-")</f>
        <v>-</v>
      </c>
      <c r="E108" s="359"/>
      <c r="F108" s="359" t="str">
        <f>IFERROR((F38-H38)/H38*100,"-")</f>
        <v>-</v>
      </c>
      <c r="G108" s="359"/>
      <c r="H108" s="359"/>
      <c r="I108" s="36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352"/>
      <c r="B109" s="359"/>
      <c r="C109" s="360"/>
      <c r="D109" s="359"/>
      <c r="E109" s="359"/>
      <c r="F109" s="359"/>
      <c r="G109" s="359"/>
      <c r="H109" s="359"/>
      <c r="I109" s="36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372" t="s">
        <v>42</v>
      </c>
      <c r="B110" s="359"/>
      <c r="C110" s="360"/>
      <c r="D110" s="359"/>
      <c r="E110" s="373"/>
      <c r="F110" s="359"/>
      <c r="G110" s="373"/>
      <c r="H110" s="359"/>
      <c r="I110" s="37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352"/>
      <c r="B111" s="373"/>
      <c r="C111" s="360"/>
      <c r="D111" s="373"/>
      <c r="E111" s="373"/>
      <c r="F111" s="373"/>
      <c r="G111" s="373"/>
      <c r="H111" s="373"/>
      <c r="I111" s="37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352" t="s">
        <v>43</v>
      </c>
      <c r="B112" s="359">
        <f>B38</f>
        <v>0</v>
      </c>
      <c r="C112" s="360"/>
      <c r="D112" s="359">
        <f>D38</f>
        <v>0</v>
      </c>
      <c r="E112" s="373"/>
      <c r="F112" s="359">
        <f>F38</f>
        <v>0</v>
      </c>
      <c r="G112" s="373"/>
      <c r="H112" s="359"/>
      <c r="I112" s="37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352" t="s">
        <v>44</v>
      </c>
      <c r="B113" s="359"/>
      <c r="C113" s="360"/>
      <c r="D113" s="359"/>
      <c r="E113" s="373"/>
      <c r="F113" s="359"/>
      <c r="G113" s="373"/>
      <c r="H113" s="359"/>
      <c r="I113" s="37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352" t="s">
        <v>1</v>
      </c>
      <c r="B114" s="359">
        <f>B27</f>
        <v>0</v>
      </c>
      <c r="C114" s="360"/>
      <c r="D114" s="359">
        <f>D27</f>
        <v>0</v>
      </c>
      <c r="E114" s="373"/>
      <c r="F114" s="359">
        <f>F27</f>
        <v>0</v>
      </c>
      <c r="G114" s="373"/>
      <c r="H114" s="359"/>
      <c r="I114" s="37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352" t="s">
        <v>45</v>
      </c>
      <c r="B115" s="359">
        <f>B34</f>
        <v>0</v>
      </c>
      <c r="C115" s="360"/>
      <c r="D115" s="359">
        <f>D34</f>
        <v>0</v>
      </c>
      <c r="E115" s="373"/>
      <c r="F115" s="359">
        <f>F34</f>
        <v>0</v>
      </c>
      <c r="G115" s="373"/>
      <c r="H115" s="359"/>
      <c r="I115" s="37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352" t="s">
        <v>46</v>
      </c>
      <c r="B116" s="359">
        <f>B37</f>
        <v>0</v>
      </c>
      <c r="C116" s="360"/>
      <c r="D116" s="359">
        <f>D37</f>
        <v>0</v>
      </c>
      <c r="E116" s="373"/>
      <c r="F116" s="359">
        <f>F37</f>
        <v>0</v>
      </c>
      <c r="G116" s="373"/>
      <c r="H116" s="359"/>
      <c r="I116" s="37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352" t="s">
        <v>47</v>
      </c>
      <c r="B117" s="359">
        <f>B28</f>
        <v>0</v>
      </c>
      <c r="C117" s="360"/>
      <c r="D117" s="359">
        <f>D28</f>
        <v>0</v>
      </c>
      <c r="E117" s="373"/>
      <c r="F117" s="359">
        <f>F28</f>
        <v>0</v>
      </c>
      <c r="G117" s="373"/>
      <c r="H117" s="359"/>
      <c r="I117" s="37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372" t="s">
        <v>48</v>
      </c>
      <c r="B118" s="375">
        <f>+B36</f>
        <v>0</v>
      </c>
      <c r="C118" s="376"/>
      <c r="D118" s="375">
        <f>+D36</f>
        <v>0</v>
      </c>
      <c r="E118" s="377"/>
      <c r="F118" s="375">
        <f>+F36</f>
        <v>0</v>
      </c>
      <c r="G118" s="377"/>
      <c r="H118" s="375"/>
      <c r="I118" s="37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352"/>
      <c r="B119" s="373"/>
      <c r="C119" s="360"/>
      <c r="D119" s="373"/>
      <c r="E119" s="373"/>
      <c r="F119" s="373"/>
      <c r="G119" s="373"/>
      <c r="H119" s="373"/>
      <c r="I119" s="37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352" t="s">
        <v>49</v>
      </c>
      <c r="B120" s="359">
        <f>SUM(B112:B119)</f>
        <v>0</v>
      </c>
      <c r="C120" s="360"/>
      <c r="D120" s="359">
        <f>SUM(D112:D119)</f>
        <v>0</v>
      </c>
      <c r="E120" s="373"/>
      <c r="F120" s="359">
        <f>SUM(F112:F119)</f>
        <v>0</v>
      </c>
      <c r="G120" s="373"/>
      <c r="H120" s="359"/>
      <c r="I120" s="37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352"/>
      <c r="B121" s="359"/>
      <c r="C121" s="360"/>
      <c r="D121" s="359"/>
      <c r="E121" s="373"/>
      <c r="F121" s="359"/>
      <c r="G121" s="373"/>
      <c r="H121" s="359"/>
      <c r="I121" s="37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352" t="s">
        <v>155</v>
      </c>
      <c r="B122" s="359">
        <f>D78-B78</f>
        <v>0</v>
      </c>
      <c r="C122" s="360"/>
      <c r="D122" s="359">
        <f>F78-D78</f>
        <v>0</v>
      </c>
      <c r="E122" s="373"/>
      <c r="F122" s="359">
        <f>H78-F78</f>
        <v>0</v>
      </c>
      <c r="G122" s="373"/>
      <c r="H122" s="359"/>
      <c r="I122" s="37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352" t="s">
        <v>156</v>
      </c>
      <c r="B123" s="359">
        <f>IFERROR(+D77-B77,"-")</f>
        <v>0</v>
      </c>
      <c r="C123" s="360"/>
      <c r="D123" s="359">
        <f>IFERROR(+F77-D77,"-")</f>
        <v>0</v>
      </c>
      <c r="E123" s="373"/>
      <c r="F123" s="359">
        <f>IFERROR(+H77-F77,"-")</f>
        <v>0</v>
      </c>
      <c r="G123" s="373"/>
      <c r="H123" s="359"/>
      <c r="I123" s="37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352" t="s">
        <v>157</v>
      </c>
      <c r="B124" s="359">
        <f>D82-B82</f>
        <v>0</v>
      </c>
      <c r="C124" s="360"/>
      <c r="D124" s="359">
        <f>F82-D82</f>
        <v>0</v>
      </c>
      <c r="E124" s="373"/>
      <c r="F124" s="359">
        <f>H82-F82</f>
        <v>0</v>
      </c>
      <c r="G124" s="373"/>
      <c r="H124" s="359"/>
      <c r="I124" s="37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352" t="s">
        <v>158</v>
      </c>
      <c r="B125" s="359">
        <f>B63-D63</f>
        <v>0</v>
      </c>
      <c r="C125" s="360"/>
      <c r="D125" s="359">
        <f>D63-F63</f>
        <v>0</v>
      </c>
      <c r="E125" s="373"/>
      <c r="F125" s="359">
        <f>F63-H63</f>
        <v>0</v>
      </c>
      <c r="G125" s="373"/>
      <c r="H125" s="359"/>
      <c r="I125" s="37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372" t="s">
        <v>50</v>
      </c>
      <c r="B126" s="359">
        <f>SUM(B122:B125)</f>
        <v>0</v>
      </c>
      <c r="C126" s="360"/>
      <c r="D126" s="359">
        <f>SUM(D122:D125)</f>
        <v>0</v>
      </c>
      <c r="E126" s="373"/>
      <c r="F126" s="359">
        <f>SUM(F122:F125)</f>
        <v>0</v>
      </c>
      <c r="G126" s="373"/>
      <c r="H126" s="359"/>
      <c r="I126" s="37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372" t="s">
        <v>51</v>
      </c>
      <c r="B127" s="375">
        <f>B120+B126</f>
        <v>0</v>
      </c>
      <c r="C127" s="376"/>
      <c r="D127" s="375">
        <f>D120+D126</f>
        <v>0</v>
      </c>
      <c r="E127" s="377"/>
      <c r="F127" s="375">
        <f>F120+F126</f>
        <v>0</v>
      </c>
      <c r="G127" s="377"/>
      <c r="H127" s="375"/>
      <c r="I127" s="37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352" t="s">
        <v>159</v>
      </c>
      <c r="B128" s="359">
        <f>B37</f>
        <v>0</v>
      </c>
      <c r="C128" s="360"/>
      <c r="D128" s="359">
        <f>D37</f>
        <v>0</v>
      </c>
      <c r="E128" s="373"/>
      <c r="F128" s="359">
        <f>F37</f>
        <v>0</v>
      </c>
      <c r="G128" s="373"/>
      <c r="H128" s="359"/>
      <c r="I128" s="37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379" t="s">
        <v>52</v>
      </c>
      <c r="B129" s="380">
        <f>IFERROR(B127-B128,"-")</f>
        <v>0</v>
      </c>
      <c r="C129" s="381"/>
      <c r="D129" s="380">
        <f>IFERROR(D127-D128,"-")</f>
        <v>0</v>
      </c>
      <c r="E129" s="382"/>
      <c r="F129" s="380">
        <f>IFERROR(F127-F128,"-")</f>
        <v>0</v>
      </c>
      <c r="G129" s="382"/>
      <c r="H129" s="380"/>
      <c r="I129" s="38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148"/>
      <c r="B130" s="124"/>
      <c r="C130" s="123"/>
      <c r="D130" s="124"/>
      <c r="E130" s="124"/>
      <c r="F130" s="124"/>
      <c r="G130" s="124"/>
      <c r="H130" s="124"/>
      <c r="I130" s="149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27" t="s">
        <v>150</v>
      </c>
      <c r="B131" s="132">
        <f>IFERROR(C71-C83-C84+B36,"-")</f>
        <v>0</v>
      </c>
      <c r="C131" s="129"/>
      <c r="D131" s="132">
        <f>IFERROR(E71-E83-E84+D36,"-")</f>
        <v>0</v>
      </c>
      <c r="E131" s="130"/>
      <c r="F131" s="132">
        <f>IFERROR(G71-G83-G84+F36,"-")</f>
        <v>0</v>
      </c>
      <c r="G131" s="130"/>
      <c r="H131" s="132"/>
      <c r="I131" s="131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21"/>
      <c r="B132" s="125"/>
      <c r="C132" s="122"/>
      <c r="D132" s="125"/>
      <c r="E132" s="125"/>
      <c r="F132" s="125"/>
      <c r="G132" s="125"/>
      <c r="H132" s="125"/>
      <c r="I132" s="126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27" t="s">
        <v>151</v>
      </c>
      <c r="B133" s="128">
        <f>IFERROR(+C47+C48+C61-B28,"-")</f>
        <v>0</v>
      </c>
      <c r="C133" s="129"/>
      <c r="D133" s="128">
        <f>IFERROR(+E47+E48+E61-D28,"-")</f>
        <v>0</v>
      </c>
      <c r="E133" s="130"/>
      <c r="F133" s="128">
        <f>IFERROR(+G47+G48+G61-F28,"-")</f>
        <v>0</v>
      </c>
      <c r="G133" s="130"/>
      <c r="H133" s="128"/>
      <c r="I133" s="131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150" t="s">
        <v>154</v>
      </c>
      <c r="B134" s="133">
        <f>IFERROR(+B133+B131+B129,"-")</f>
        <v>0</v>
      </c>
      <c r="C134" s="43"/>
      <c r="D134" s="133">
        <f>IFERROR(+D133+D131+D129,"-")</f>
        <v>0</v>
      </c>
      <c r="E134" s="44"/>
      <c r="F134" s="133">
        <f>IFERROR(+F133+F131+F129,"-")</f>
        <v>0</v>
      </c>
      <c r="G134" s="44"/>
      <c r="H134" s="133"/>
      <c r="I134" s="151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78" t="s">
        <v>152</v>
      </c>
      <c r="B135" s="19">
        <f>+D81</f>
        <v>0</v>
      </c>
      <c r="C135" s="2"/>
      <c r="D135" s="19">
        <f>+F81</f>
        <v>0</v>
      </c>
      <c r="E135" s="3"/>
      <c r="F135" s="19">
        <f>+H81</f>
        <v>0</v>
      </c>
      <c r="G135" s="3"/>
      <c r="H135" s="3"/>
      <c r="I135" s="7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52" t="s">
        <v>153</v>
      </c>
      <c r="B136" s="153">
        <f>IFERROR(+B135+B134,"-")</f>
        <v>0</v>
      </c>
      <c r="C136" s="82"/>
      <c r="D136" s="153">
        <f>IFERROR(+D135+D134,"-")</f>
        <v>0</v>
      </c>
      <c r="E136" s="154"/>
      <c r="F136" s="153">
        <f>IFERROR(+F135+F134,"-")</f>
        <v>0</v>
      </c>
      <c r="G136" s="154"/>
      <c r="H136" s="153"/>
      <c r="I136" s="155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428" customFormat="1" ht="15.75" thickBot="1">
      <c r="A137" s="408"/>
      <c r="B137" s="409"/>
      <c r="C137" s="408"/>
      <c r="D137" s="409"/>
      <c r="E137" s="409"/>
      <c r="F137" s="409"/>
      <c r="G137" s="409"/>
      <c r="H137" s="409"/>
      <c r="I137" s="409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  <c r="BF137" s="408"/>
      <c r="BG137" s="408"/>
      <c r="BH137" s="408"/>
      <c r="BI137" s="408"/>
      <c r="BJ137" s="408"/>
      <c r="BK137" s="408"/>
      <c r="BL137" s="408"/>
      <c r="BM137" s="408"/>
      <c r="BN137" s="408"/>
      <c r="BO137" s="408"/>
      <c r="BP137" s="408"/>
      <c r="BQ137" s="408"/>
      <c r="BR137" s="408"/>
      <c r="BS137" s="408"/>
      <c r="BT137" s="408"/>
      <c r="BU137" s="408"/>
      <c r="BV137" s="408"/>
      <c r="BW137" s="408"/>
      <c r="BX137" s="408"/>
      <c r="BY137" s="408"/>
      <c r="BZ137" s="408"/>
      <c r="CA137" s="408"/>
      <c r="CB137" s="408"/>
      <c r="CC137" s="408"/>
      <c r="CD137" s="408"/>
      <c r="CE137" s="408"/>
      <c r="CF137" s="408"/>
      <c r="CG137" s="408"/>
      <c r="CH137" s="408"/>
      <c r="CI137" s="408"/>
      <c r="CJ137" s="408"/>
      <c r="CK137" s="408"/>
      <c r="CL137" s="408"/>
      <c r="CM137" s="408"/>
      <c r="CN137" s="408"/>
      <c r="CO137" s="408"/>
      <c r="CP137" s="408"/>
      <c r="CQ137" s="408"/>
      <c r="CR137" s="408"/>
      <c r="CS137" s="408"/>
      <c r="CT137" s="408"/>
      <c r="CU137" s="408"/>
      <c r="CV137" s="408"/>
      <c r="CW137" s="408"/>
      <c r="CX137" s="408"/>
      <c r="CY137" s="408"/>
      <c r="CZ137" s="408"/>
      <c r="DA137" s="408"/>
      <c r="DB137" s="408"/>
      <c r="DC137" s="408"/>
      <c r="DD137" s="408"/>
      <c r="DE137" s="408"/>
      <c r="DF137" s="408"/>
      <c r="DG137" s="408"/>
      <c r="DH137" s="408"/>
      <c r="DI137" s="408"/>
      <c r="DJ137" s="408"/>
      <c r="DK137" s="408"/>
      <c r="DL137" s="408"/>
      <c r="DM137" s="408"/>
      <c r="DN137" s="408"/>
      <c r="DO137" s="408"/>
      <c r="DP137" s="408"/>
      <c r="DQ137" s="408"/>
      <c r="DR137" s="408"/>
      <c r="DS137" s="408"/>
      <c r="DT137" s="408"/>
      <c r="DU137" s="408"/>
      <c r="DV137" s="408"/>
      <c r="DW137" s="408"/>
      <c r="DX137" s="408"/>
      <c r="DY137" s="408"/>
      <c r="DZ137" s="408"/>
      <c r="EA137" s="408"/>
      <c r="EB137" s="408"/>
      <c r="EC137" s="408"/>
      <c r="ED137" s="408"/>
      <c r="EE137" s="408"/>
      <c r="EF137" s="408"/>
      <c r="EG137" s="408"/>
      <c r="EH137" s="408"/>
      <c r="EI137" s="408"/>
      <c r="EJ137" s="408"/>
      <c r="EK137" s="408"/>
      <c r="EL137" s="408"/>
      <c r="EM137" s="408"/>
      <c r="EN137" s="408"/>
      <c r="EO137" s="408"/>
      <c r="EP137" s="408"/>
      <c r="EQ137" s="408"/>
      <c r="ER137" s="408"/>
      <c r="ES137" s="408"/>
      <c r="ET137" s="408"/>
      <c r="EU137" s="408"/>
      <c r="EV137" s="408"/>
      <c r="EW137" s="408"/>
      <c r="EX137" s="408"/>
      <c r="EY137" s="408"/>
      <c r="EZ137" s="408"/>
      <c r="FA137" s="408"/>
      <c r="FB137" s="408"/>
      <c r="FC137" s="408"/>
      <c r="FD137" s="408"/>
      <c r="FE137" s="408"/>
      <c r="FF137" s="408"/>
      <c r="FG137" s="408"/>
      <c r="FH137" s="408"/>
      <c r="FI137" s="408"/>
      <c r="FJ137" s="408"/>
      <c r="FK137" s="408"/>
      <c r="FL137" s="408"/>
      <c r="FM137" s="408"/>
      <c r="FN137" s="408"/>
      <c r="FO137" s="408"/>
      <c r="FP137" s="408"/>
      <c r="FQ137" s="408"/>
      <c r="FR137" s="408"/>
      <c r="FS137" s="408"/>
      <c r="FT137" s="408"/>
      <c r="FU137" s="408"/>
      <c r="FV137" s="408"/>
      <c r="FW137" s="408"/>
      <c r="FX137" s="408"/>
      <c r="FY137" s="408"/>
      <c r="FZ137" s="408"/>
      <c r="GA137" s="408"/>
      <c r="GB137" s="408"/>
      <c r="GC137" s="408"/>
      <c r="GD137" s="408"/>
      <c r="GE137" s="408"/>
      <c r="GF137" s="408"/>
      <c r="GG137" s="408"/>
      <c r="GH137" s="408"/>
      <c r="GI137" s="408"/>
      <c r="GJ137" s="408"/>
      <c r="GK137" s="408"/>
      <c r="GL137" s="408"/>
      <c r="GM137" s="408"/>
      <c r="GN137" s="408"/>
      <c r="GO137" s="408"/>
      <c r="GP137" s="408"/>
      <c r="GQ137" s="408"/>
      <c r="GR137" s="408"/>
      <c r="GS137" s="408"/>
      <c r="GT137" s="408"/>
      <c r="GU137" s="408"/>
      <c r="GV137" s="408"/>
      <c r="GW137" s="408"/>
      <c r="GX137" s="408"/>
      <c r="GY137" s="408"/>
      <c r="GZ137" s="408"/>
      <c r="HA137" s="408"/>
      <c r="HB137" s="408"/>
      <c r="HC137" s="408"/>
      <c r="HD137" s="408"/>
      <c r="HE137" s="408"/>
      <c r="HF137" s="408"/>
      <c r="HG137" s="408"/>
      <c r="HH137" s="408"/>
      <c r="HI137" s="408"/>
      <c r="HJ137" s="408"/>
      <c r="HK137" s="408"/>
      <c r="HL137" s="408"/>
      <c r="HM137" s="408"/>
      <c r="HN137" s="408"/>
      <c r="HO137" s="408"/>
      <c r="HP137" s="408"/>
      <c r="HQ137" s="408"/>
      <c r="HR137" s="408"/>
      <c r="HS137" s="408"/>
    </row>
    <row r="138" spans="1:237" s="4" customFormat="1">
      <c r="A138" s="851" t="s">
        <v>53</v>
      </c>
      <c r="B138" s="429">
        <f>B45</f>
        <v>0</v>
      </c>
      <c r="C138" s="430" t="s">
        <v>5</v>
      </c>
      <c r="D138" s="429" t="str">
        <f>D45</f>
        <v>-</v>
      </c>
      <c r="E138" s="430" t="s">
        <v>5</v>
      </c>
      <c r="F138" s="429" t="str">
        <f>F45</f>
        <v>-</v>
      </c>
      <c r="G138" s="430" t="s">
        <v>5</v>
      </c>
      <c r="H138" s="429" t="str">
        <f>H45</f>
        <v>-</v>
      </c>
      <c r="I138" s="431"/>
    </row>
    <row r="139" spans="1:237" s="4" customFormat="1" ht="16.5" customHeight="1" thickBot="1">
      <c r="A139" s="852"/>
      <c r="B139" s="442" t="str">
        <f>B46</f>
        <v>Rs. Actuals</v>
      </c>
      <c r="C139" s="443">
        <f>B138</f>
        <v>0</v>
      </c>
      <c r="D139" s="442" t="str">
        <f>D46</f>
        <v>Rs. Actuals</v>
      </c>
      <c r="E139" s="443" t="str">
        <f>D138</f>
        <v>-</v>
      </c>
      <c r="F139" s="442" t="str">
        <f>F46</f>
        <v>Rs. Actuals</v>
      </c>
      <c r="G139" s="443" t="str">
        <f>F138</f>
        <v>-</v>
      </c>
      <c r="H139" s="442" t="str">
        <f>H46</f>
        <v>Rs. Actuals</v>
      </c>
      <c r="I139" s="444"/>
    </row>
    <row r="140" spans="1:237" s="4" customFormat="1">
      <c r="A140" s="445" t="s">
        <v>54</v>
      </c>
      <c r="B140" s="446">
        <f>B8</f>
        <v>0</v>
      </c>
      <c r="C140" s="447" t="str">
        <f t="shared" ref="C140:C145" si="20">IFERROR((B140-D140)/D140*100,"-")</f>
        <v>-</v>
      </c>
      <c r="D140" s="446">
        <f>D8</f>
        <v>0</v>
      </c>
      <c r="E140" s="447" t="str">
        <f t="shared" ref="E140:E145" si="21">IFERROR((D140-F140)/F140*100,"-")</f>
        <v>-</v>
      </c>
      <c r="F140" s="446">
        <f>F8</f>
        <v>0</v>
      </c>
      <c r="G140" s="447" t="str">
        <f t="shared" ref="G140:G145" si="22">IFERROR((F140-H140)/H140*100,"-")</f>
        <v>-</v>
      </c>
      <c r="H140" s="446">
        <f>H8</f>
        <v>0</v>
      </c>
      <c r="I140" s="448"/>
    </row>
    <row r="141" spans="1:237" s="4" customFormat="1">
      <c r="A141" s="432" t="s">
        <v>55</v>
      </c>
      <c r="B141" s="433">
        <f>B19</f>
        <v>0</v>
      </c>
      <c r="C141" s="434" t="str">
        <f t="shared" si="20"/>
        <v>-</v>
      </c>
      <c r="D141" s="433">
        <f>D19</f>
        <v>0</v>
      </c>
      <c r="E141" s="434" t="str">
        <f t="shared" si="21"/>
        <v>-</v>
      </c>
      <c r="F141" s="433">
        <f>F19</f>
        <v>0</v>
      </c>
      <c r="G141" s="434" t="str">
        <f t="shared" si="22"/>
        <v>-</v>
      </c>
      <c r="H141" s="433">
        <f>H19</f>
        <v>0</v>
      </c>
      <c r="I141" s="435"/>
    </row>
    <row r="142" spans="1:237" s="4" customFormat="1">
      <c r="A142" s="432" t="s">
        <v>43</v>
      </c>
      <c r="B142" s="433">
        <f>B38</f>
        <v>0</v>
      </c>
      <c r="C142" s="434" t="str">
        <f t="shared" si="20"/>
        <v>-</v>
      </c>
      <c r="D142" s="433">
        <f>D38</f>
        <v>0</v>
      </c>
      <c r="E142" s="434" t="str">
        <f t="shared" si="21"/>
        <v>-</v>
      </c>
      <c r="F142" s="433">
        <f>F38</f>
        <v>0</v>
      </c>
      <c r="G142" s="434" t="str">
        <f t="shared" si="22"/>
        <v>-</v>
      </c>
      <c r="H142" s="433">
        <f>H38</f>
        <v>0</v>
      </c>
      <c r="I142" s="435"/>
    </row>
    <row r="143" spans="1:237" s="4" customFormat="1">
      <c r="A143" s="432" t="s">
        <v>10</v>
      </c>
      <c r="B143" s="433">
        <f>B43</f>
        <v>0</v>
      </c>
      <c r="C143" s="434" t="str">
        <f t="shared" si="20"/>
        <v>-</v>
      </c>
      <c r="D143" s="433">
        <f>D43</f>
        <v>0</v>
      </c>
      <c r="E143" s="434" t="str">
        <f t="shared" si="21"/>
        <v>-</v>
      </c>
      <c r="F143" s="433">
        <f>F43</f>
        <v>0</v>
      </c>
      <c r="G143" s="434" t="str">
        <f t="shared" si="22"/>
        <v>-</v>
      </c>
      <c r="H143" s="433">
        <f>H43</f>
        <v>0</v>
      </c>
      <c r="I143" s="435"/>
    </row>
    <row r="144" spans="1:237" s="4" customFormat="1">
      <c r="A144" s="432" t="s">
        <v>56</v>
      </c>
      <c r="B144" s="433">
        <f>B55</f>
        <v>0</v>
      </c>
      <c r="C144" s="434" t="str">
        <f t="shared" si="20"/>
        <v>-</v>
      </c>
      <c r="D144" s="433">
        <f>D55</f>
        <v>0</v>
      </c>
      <c r="E144" s="434" t="str">
        <f t="shared" si="21"/>
        <v>-</v>
      </c>
      <c r="F144" s="433">
        <f>F55</f>
        <v>0</v>
      </c>
      <c r="G144" s="434" t="str">
        <f t="shared" si="22"/>
        <v>-</v>
      </c>
      <c r="H144" s="433">
        <f>H55</f>
        <v>0</v>
      </c>
      <c r="I144" s="435"/>
    </row>
    <row r="145" spans="1:9" s="4" customFormat="1" ht="30">
      <c r="A145" s="432" t="s">
        <v>57</v>
      </c>
      <c r="B145" s="433">
        <f>B59</f>
        <v>0</v>
      </c>
      <c r="C145" s="434" t="str">
        <f t="shared" si="20"/>
        <v>-</v>
      </c>
      <c r="D145" s="433">
        <f>D59</f>
        <v>0</v>
      </c>
      <c r="E145" s="434" t="str">
        <f t="shared" si="21"/>
        <v>-</v>
      </c>
      <c r="F145" s="433">
        <f>F59</f>
        <v>0</v>
      </c>
      <c r="G145" s="434" t="str">
        <f t="shared" si="22"/>
        <v>-</v>
      </c>
      <c r="H145" s="433">
        <f>H59</f>
        <v>0</v>
      </c>
      <c r="I145" s="435"/>
    </row>
    <row r="146" spans="1:9" s="4" customFormat="1">
      <c r="A146" s="432" t="s">
        <v>29</v>
      </c>
      <c r="B146" s="433" t="str">
        <f>B92</f>
        <v>-</v>
      </c>
      <c r="C146" s="436"/>
      <c r="D146" s="433" t="str">
        <f>D92</f>
        <v>-</v>
      </c>
      <c r="E146" s="436"/>
      <c r="F146" s="433" t="str">
        <f>F92</f>
        <v>-</v>
      </c>
      <c r="G146" s="436"/>
      <c r="H146" s="433">
        <f>H92</f>
        <v>0</v>
      </c>
      <c r="I146" s="437"/>
    </row>
    <row r="147" spans="1:9" s="4" customFormat="1">
      <c r="A147" s="432" t="s">
        <v>31</v>
      </c>
      <c r="B147" s="433" t="str">
        <f>+B96</f>
        <v>-</v>
      </c>
      <c r="C147" s="436"/>
      <c r="D147" s="433" t="str">
        <f>+D96</f>
        <v>-</v>
      </c>
      <c r="E147" s="436"/>
      <c r="F147" s="433" t="str">
        <f>+F96</f>
        <v>-</v>
      </c>
      <c r="G147" s="436"/>
      <c r="H147" s="433">
        <f>+H96</f>
        <v>0</v>
      </c>
      <c r="I147" s="437"/>
    </row>
    <row r="148" spans="1:9" s="4" customFormat="1">
      <c r="A148" s="432" t="s">
        <v>32</v>
      </c>
      <c r="B148" s="433" t="str">
        <f>+B97</f>
        <v>-</v>
      </c>
      <c r="C148" s="436"/>
      <c r="D148" s="433" t="str">
        <f>+D97</f>
        <v>-</v>
      </c>
      <c r="E148" s="436"/>
      <c r="F148" s="433" t="str">
        <f>+F97</f>
        <v>-</v>
      </c>
      <c r="G148" s="436"/>
      <c r="H148" s="433">
        <f>+H97</f>
        <v>0</v>
      </c>
      <c r="I148" s="437"/>
    </row>
    <row r="149" spans="1:9" s="4" customFormat="1">
      <c r="A149" s="432" t="s">
        <v>33</v>
      </c>
      <c r="B149" s="433" t="str">
        <f>B98</f>
        <v>-</v>
      </c>
      <c r="C149" s="436"/>
      <c r="D149" s="433" t="str">
        <f>D98</f>
        <v>-</v>
      </c>
      <c r="E149" s="436"/>
      <c r="F149" s="433" t="str">
        <f>F98</f>
        <v>-</v>
      </c>
      <c r="G149" s="436"/>
      <c r="H149" s="433">
        <f>H98</f>
        <v>0</v>
      </c>
      <c r="I149" s="437"/>
    </row>
    <row r="150" spans="1:9" s="4" customFormat="1">
      <c r="A150" s="432" t="s">
        <v>34</v>
      </c>
      <c r="B150" s="433" t="str">
        <f>B99</f>
        <v>-</v>
      </c>
      <c r="C150" s="436"/>
      <c r="D150" s="433" t="str">
        <f>D99</f>
        <v>-</v>
      </c>
      <c r="E150" s="436"/>
      <c r="F150" s="433" t="str">
        <f>F99</f>
        <v>-</v>
      </c>
      <c r="G150" s="436"/>
      <c r="H150" s="433">
        <f>H99</f>
        <v>0</v>
      </c>
      <c r="I150" s="437"/>
    </row>
    <row r="151" spans="1:9" s="4" customFormat="1">
      <c r="A151" s="432" t="s">
        <v>161</v>
      </c>
      <c r="B151" s="433" t="str">
        <f>B100</f>
        <v>-</v>
      </c>
      <c r="C151" s="436"/>
      <c r="D151" s="433" t="str">
        <f>D100</f>
        <v>-</v>
      </c>
      <c r="E151" s="436"/>
      <c r="F151" s="433" t="str">
        <f>F100</f>
        <v>-</v>
      </c>
      <c r="G151" s="436"/>
      <c r="H151" s="433">
        <f>H100</f>
        <v>0</v>
      </c>
      <c r="I151" s="437"/>
    </row>
    <row r="152" spans="1:9" s="4" customFormat="1">
      <c r="A152" s="432" t="s">
        <v>39</v>
      </c>
      <c r="B152" s="433" t="str">
        <f>B106</f>
        <v>-</v>
      </c>
      <c r="C152" s="436"/>
      <c r="D152" s="433" t="str">
        <f>D106</f>
        <v>-</v>
      </c>
      <c r="E152" s="436"/>
      <c r="F152" s="433" t="str">
        <f>F106</f>
        <v>-</v>
      </c>
      <c r="G152" s="436"/>
      <c r="H152" s="433">
        <f>H106</f>
        <v>0</v>
      </c>
      <c r="I152" s="437"/>
    </row>
    <row r="153" spans="1:9" ht="15.75" thickBot="1">
      <c r="A153" s="438" t="s">
        <v>160</v>
      </c>
      <c r="B153" s="439" t="str">
        <f>+B103</f>
        <v>-</v>
      </c>
      <c r="C153" s="440"/>
      <c r="D153" s="439"/>
      <c r="E153" s="440"/>
      <c r="F153" s="439"/>
      <c r="G153" s="440"/>
      <c r="H153" s="439"/>
      <c r="I153" s="441"/>
    </row>
  </sheetData>
  <mergeCells count="12">
    <mergeCell ref="A91:I91"/>
    <mergeCell ref="A138:A139"/>
    <mergeCell ref="J32:L32"/>
    <mergeCell ref="J33:L33"/>
    <mergeCell ref="J67:L67"/>
    <mergeCell ref="J79:L79"/>
    <mergeCell ref="J83:L83"/>
    <mergeCell ref="A2:I3"/>
    <mergeCell ref="A5:A6"/>
    <mergeCell ref="A45:A46"/>
    <mergeCell ref="B4:F4"/>
    <mergeCell ref="J85:L8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B625-7B31-4D26-B8C5-3A57078B82F0}">
  <sheetPr codeName="Sheet27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480" customWidth="1"/>
    <col min="3" max="5" width="3.5" style="480" customWidth="1"/>
    <col min="6" max="6" width="40" style="172" customWidth="1"/>
    <col min="7" max="11" width="13.125" style="480" customWidth="1"/>
    <col min="12" max="12" width="1.625" style="480" customWidth="1"/>
    <col min="13" max="13" width="10.875" style="480" bestFit="1" customWidth="1"/>
    <col min="14" max="16384" width="9" style="480"/>
  </cols>
  <sheetData>
    <row r="1" spans="2:17" ht="15" thickBot="1"/>
    <row r="2" spans="2:17" ht="25.5" customHeight="1" thickBot="1">
      <c r="B2" s="675" t="s">
        <v>234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7" ht="15" customHeight="1">
      <c r="B3" s="173"/>
      <c r="C3" s="837" t="s">
        <v>235</v>
      </c>
      <c r="D3" s="838"/>
      <c r="E3" s="838"/>
      <c r="F3" s="337"/>
      <c r="G3" s="174"/>
      <c r="L3" s="481"/>
    </row>
    <row r="4" spans="2:17" ht="15" customHeight="1" thickBot="1">
      <c r="B4" s="173"/>
      <c r="C4" s="849" t="s">
        <v>436</v>
      </c>
      <c r="D4" s="850"/>
      <c r="E4" s="850"/>
      <c r="F4" s="338"/>
      <c r="G4" s="174"/>
      <c r="J4" s="339" t="s">
        <v>236</v>
      </c>
      <c r="K4" s="340" t="s">
        <v>237</v>
      </c>
      <c r="L4" s="481"/>
    </row>
    <row r="5" spans="2:17" ht="20.25" thickBot="1">
      <c r="B5" s="479"/>
      <c r="C5" s="839" t="s">
        <v>238</v>
      </c>
      <c r="D5" s="840"/>
      <c r="E5" s="840"/>
      <c r="F5" s="840"/>
      <c r="G5" s="841"/>
      <c r="H5" s="841"/>
      <c r="I5" s="841"/>
      <c r="J5" s="840"/>
      <c r="K5" s="842"/>
      <c r="L5" s="481"/>
    </row>
    <row r="6" spans="2:17" s="182" customFormat="1" ht="18.75" customHeight="1" thickBot="1">
      <c r="B6" s="177"/>
      <c r="C6" s="681" t="s">
        <v>163</v>
      </c>
      <c r="D6" s="682"/>
      <c r="E6" s="682"/>
      <c r="F6" s="682"/>
      <c r="G6" s="178" t="str">
        <f>IFERROR(EDATE(H6,-12),"-")</f>
        <v>-</v>
      </c>
      <c r="H6" s="179" t="str">
        <f>IFERROR(EDATE(I6,-12),"-")</f>
        <v>-</v>
      </c>
      <c r="I6" s="179" t="str">
        <f>IFERROR(EDATE(J6,-12),"-")</f>
        <v>-</v>
      </c>
      <c r="J6" s="179">
        <f>'Financial Statement1'!J6</f>
        <v>0</v>
      </c>
      <c r="K6" s="180">
        <f>IFERROR(EDATE(J6,12),"-")</f>
        <v>366</v>
      </c>
      <c r="L6" s="181"/>
    </row>
    <row r="7" spans="2:17" s="501" customFormat="1" ht="15.75" customHeight="1">
      <c r="B7" s="173"/>
      <c r="C7" s="683" t="s">
        <v>239</v>
      </c>
      <c r="D7" s="684"/>
      <c r="E7" s="684"/>
      <c r="F7" s="685"/>
      <c r="G7" s="183"/>
      <c r="H7" s="183"/>
      <c r="I7" s="183"/>
      <c r="J7" s="183"/>
      <c r="K7" s="184"/>
      <c r="L7" s="502"/>
      <c r="M7" s="182"/>
      <c r="N7" s="182"/>
      <c r="O7" s="182"/>
      <c r="P7" s="182"/>
      <c r="Q7" s="182"/>
    </row>
    <row r="8" spans="2:17" s="192" customFormat="1" ht="12.75">
      <c r="B8" s="187"/>
      <c r="C8" s="700" t="s">
        <v>240</v>
      </c>
      <c r="D8" s="701"/>
      <c r="E8" s="701"/>
      <c r="F8" s="702"/>
      <c r="G8" s="188"/>
      <c r="H8" s="189"/>
      <c r="I8" s="189"/>
      <c r="J8" s="189"/>
      <c r="K8" s="190"/>
      <c r="L8" s="191"/>
    </row>
    <row r="9" spans="2:17" s="192" customFormat="1" ht="12.75">
      <c r="B9" s="187"/>
      <c r="C9" s="843" t="s">
        <v>241</v>
      </c>
      <c r="D9" s="844"/>
      <c r="E9" s="844"/>
      <c r="F9" s="845"/>
      <c r="G9" s="193"/>
      <c r="H9" s="194"/>
      <c r="I9" s="194"/>
      <c r="J9" s="194"/>
      <c r="K9" s="195"/>
      <c r="L9" s="191"/>
    </row>
    <row r="10" spans="2:17" s="192" customFormat="1" ht="13.5" thickBot="1">
      <c r="B10" s="187"/>
      <c r="C10" s="846" t="s">
        <v>242</v>
      </c>
      <c r="D10" s="847"/>
      <c r="E10" s="847"/>
      <c r="F10" s="848"/>
      <c r="G10" s="196"/>
      <c r="H10" s="196"/>
      <c r="I10" s="196"/>
      <c r="J10" s="196"/>
      <c r="K10" s="197"/>
      <c r="L10" s="191"/>
    </row>
    <row r="11" spans="2:17" ht="16.5" customHeight="1">
      <c r="B11" s="479"/>
      <c r="C11" s="705" t="s">
        <v>243</v>
      </c>
      <c r="D11" s="706"/>
      <c r="E11" s="706"/>
      <c r="F11" s="706"/>
      <c r="G11" s="487"/>
      <c r="H11" s="487"/>
      <c r="I11" s="487"/>
      <c r="J11" s="487"/>
      <c r="K11" s="488"/>
      <c r="L11" s="481"/>
    </row>
    <row r="12" spans="2:17" ht="16.5" customHeight="1">
      <c r="B12" s="479"/>
      <c r="C12" s="200"/>
      <c r="D12" s="686" t="s">
        <v>244</v>
      </c>
      <c r="E12" s="688"/>
      <c r="F12" s="687"/>
      <c r="G12" s="201">
        <f>SUM(G13,G17,G21)</f>
        <v>0</v>
      </c>
      <c r="H12" s="201">
        <f>SUM(H13,H17,H21)</f>
        <v>0</v>
      </c>
      <c r="I12" s="201">
        <f>SUM(I13,I17,I21)</f>
        <v>0</v>
      </c>
      <c r="J12" s="201">
        <f>SUM(J13,J17,J21)</f>
        <v>0</v>
      </c>
      <c r="K12" s="202">
        <f>SUM(K13,K17,K21)</f>
        <v>0</v>
      </c>
      <c r="L12" s="481"/>
    </row>
    <row r="13" spans="2:17" s="501" customFormat="1" ht="15" customHeight="1" outlineLevel="1">
      <c r="B13" s="500"/>
      <c r="C13" s="707"/>
      <c r="D13" s="204"/>
      <c r="E13" s="709" t="s">
        <v>245</v>
      </c>
      <c r="F13" s="710"/>
      <c r="G13" s="205">
        <f>SUM(G14:G16)</f>
        <v>0</v>
      </c>
      <c r="H13" s="205">
        <f>SUM(H14:H16)</f>
        <v>0</v>
      </c>
      <c r="I13" s="205">
        <f>SUM(I14:I16)</f>
        <v>0</v>
      </c>
      <c r="J13" s="205">
        <f>SUM(J14:J16)</f>
        <v>0</v>
      </c>
      <c r="K13" s="206">
        <f>SUM(K14:K16)</f>
        <v>0</v>
      </c>
      <c r="L13" s="502"/>
    </row>
    <row r="14" spans="2:17" s="499" customFormat="1" ht="13.5" customHeight="1" outlineLevel="2">
      <c r="B14" s="207"/>
      <c r="C14" s="707"/>
      <c r="D14" s="711"/>
      <c r="E14" s="505"/>
      <c r="F14" s="498" t="s">
        <v>246</v>
      </c>
      <c r="G14" s="210"/>
      <c r="H14" s="210"/>
      <c r="I14" s="210"/>
      <c r="J14" s="210"/>
      <c r="K14" s="211"/>
      <c r="L14" s="212"/>
    </row>
    <row r="15" spans="2:17" s="499" customFormat="1" ht="13.5" customHeight="1" outlineLevel="2">
      <c r="B15" s="207"/>
      <c r="C15" s="707"/>
      <c r="D15" s="711"/>
      <c r="F15" s="496" t="s">
        <v>247</v>
      </c>
      <c r="G15" s="215"/>
      <c r="H15" s="215"/>
      <c r="I15" s="215"/>
      <c r="J15" s="215"/>
      <c r="K15" s="216"/>
      <c r="L15" s="212"/>
    </row>
    <row r="16" spans="2:17" s="499" customFormat="1" ht="13.5" customHeight="1" outlineLevel="2">
      <c r="B16" s="207"/>
      <c r="C16" s="707"/>
      <c r="D16" s="711"/>
      <c r="F16" s="496" t="s">
        <v>248</v>
      </c>
      <c r="G16" s="215"/>
      <c r="H16" s="215"/>
      <c r="I16" s="215"/>
      <c r="J16" s="215"/>
      <c r="K16" s="216"/>
      <c r="L16" s="212"/>
    </row>
    <row r="17" spans="2:12" s="501" customFormat="1" ht="15" customHeight="1" outlineLevel="1">
      <c r="B17" s="500"/>
      <c r="C17" s="707"/>
      <c r="E17" s="686" t="s">
        <v>249</v>
      </c>
      <c r="F17" s="687"/>
      <c r="G17" s="217">
        <f>SUM(G18:G20)</f>
        <v>0</v>
      </c>
      <c r="H17" s="217">
        <f>SUM(H18:H20)</f>
        <v>0</v>
      </c>
      <c r="I17" s="217">
        <f>SUM(I18:I20)</f>
        <v>0</v>
      </c>
      <c r="J17" s="217">
        <f>SUM(J18:J20)</f>
        <v>0</v>
      </c>
      <c r="K17" s="218">
        <f>SUM(K18:K20)</f>
        <v>0</v>
      </c>
      <c r="L17" s="502"/>
    </row>
    <row r="18" spans="2:12" s="499" customFormat="1" ht="13.5" customHeight="1" outlineLevel="2">
      <c r="B18" s="207"/>
      <c r="C18" s="707"/>
      <c r="D18" s="711"/>
      <c r="E18" s="505"/>
      <c r="F18" s="498" t="s">
        <v>246</v>
      </c>
      <c r="G18" s="210"/>
      <c r="H18" s="210"/>
      <c r="I18" s="210"/>
      <c r="J18" s="210"/>
      <c r="K18" s="211"/>
      <c r="L18" s="212"/>
    </row>
    <row r="19" spans="2:12" s="499" customFormat="1" ht="13.5" customHeight="1" outlineLevel="2">
      <c r="B19" s="207"/>
      <c r="C19" s="707"/>
      <c r="D19" s="711"/>
      <c r="F19" s="496" t="s">
        <v>247</v>
      </c>
      <c r="G19" s="215"/>
      <c r="H19" s="215"/>
      <c r="I19" s="215"/>
      <c r="J19" s="215"/>
      <c r="K19" s="216"/>
      <c r="L19" s="212"/>
    </row>
    <row r="20" spans="2:12" s="499" customFormat="1" ht="13.5" customHeight="1" outlineLevel="2">
      <c r="B20" s="207"/>
      <c r="C20" s="707"/>
      <c r="D20" s="711"/>
      <c r="F20" s="496" t="s">
        <v>248</v>
      </c>
      <c r="G20" s="215"/>
      <c r="H20" s="215"/>
      <c r="I20" s="215"/>
      <c r="J20" s="215"/>
      <c r="K20" s="216"/>
      <c r="L20" s="212"/>
    </row>
    <row r="21" spans="2:12" s="499" customFormat="1" ht="13.5" customHeight="1" outlineLevel="1">
      <c r="B21" s="207"/>
      <c r="C21" s="707"/>
      <c r="E21" s="686" t="s">
        <v>250</v>
      </c>
      <c r="F21" s="687"/>
      <c r="G21" s="215"/>
      <c r="H21" s="215"/>
      <c r="I21" s="215"/>
      <c r="J21" s="215"/>
      <c r="K21" s="216"/>
      <c r="L21" s="212"/>
    </row>
    <row r="22" spans="2:12" s="501" customFormat="1" ht="15" customHeight="1">
      <c r="B22" s="500"/>
      <c r="C22" s="707"/>
      <c r="D22" s="686" t="s">
        <v>251</v>
      </c>
      <c r="E22" s="688"/>
      <c r="F22" s="687"/>
      <c r="G22" s="219"/>
      <c r="H22" s="219"/>
      <c r="I22" s="219"/>
      <c r="J22" s="219"/>
      <c r="K22" s="220"/>
      <c r="L22" s="502"/>
    </row>
    <row r="23" spans="2:12" s="501" customFormat="1" ht="15" customHeight="1" thickBot="1">
      <c r="B23" s="500"/>
      <c r="C23" s="708"/>
      <c r="D23" s="689" t="s">
        <v>252</v>
      </c>
      <c r="E23" s="690"/>
      <c r="F23" s="691"/>
      <c r="G23" s="221"/>
      <c r="H23" s="221"/>
      <c r="I23" s="221"/>
      <c r="J23" s="221"/>
      <c r="K23" s="222"/>
      <c r="L23" s="502"/>
    </row>
    <row r="24" spans="2:12" ht="16.5" customHeight="1" thickBot="1">
      <c r="B24" s="479"/>
      <c r="C24" s="692" t="s">
        <v>253</v>
      </c>
      <c r="D24" s="693"/>
      <c r="E24" s="693"/>
      <c r="F24" s="693"/>
      <c r="G24" s="223">
        <f>SUM(G12+G22)-G23</f>
        <v>0</v>
      </c>
      <c r="H24" s="223">
        <f>SUM(H12+H22)-H23</f>
        <v>0</v>
      </c>
      <c r="I24" s="223">
        <f>SUM(I12+I22)-I23</f>
        <v>0</v>
      </c>
      <c r="J24" s="223">
        <f t="shared" ref="J24:K24" si="0">SUM(J12+J22)-J23</f>
        <v>0</v>
      </c>
      <c r="K24" s="224">
        <f t="shared" si="0"/>
        <v>0</v>
      </c>
      <c r="L24" s="481"/>
    </row>
    <row r="25" spans="2:12" ht="7.5" customHeight="1">
      <c r="B25" s="479"/>
      <c r="C25" s="694"/>
      <c r="D25" s="695"/>
      <c r="E25" s="695"/>
      <c r="F25" s="695"/>
      <c r="G25" s="695"/>
      <c r="H25" s="695"/>
      <c r="I25" s="695"/>
      <c r="J25" s="695"/>
      <c r="K25" s="696"/>
      <c r="L25" s="481"/>
    </row>
    <row r="26" spans="2:12" ht="16.5" customHeight="1">
      <c r="B26" s="479"/>
      <c r="C26" s="703" t="s">
        <v>254</v>
      </c>
      <c r="D26" s="704"/>
      <c r="E26" s="704"/>
      <c r="F26" s="704"/>
      <c r="G26" s="499"/>
      <c r="H26" s="499"/>
      <c r="I26" s="499"/>
      <c r="J26" s="499"/>
      <c r="K26" s="212"/>
      <c r="L26" s="212"/>
    </row>
    <row r="27" spans="2:12" ht="16.5" customHeight="1">
      <c r="B27" s="479"/>
      <c r="C27" s="509"/>
      <c r="D27" s="686" t="s">
        <v>255</v>
      </c>
      <c r="E27" s="688"/>
      <c r="F27" s="687"/>
      <c r="G27" s="217">
        <f>G28+G32+G35</f>
        <v>0</v>
      </c>
      <c r="H27" s="217">
        <f>H28+H32+H35</f>
        <v>0</v>
      </c>
      <c r="I27" s="217">
        <f>I28+I32+I35</f>
        <v>0</v>
      </c>
      <c r="J27" s="217">
        <f>J28+J32+J35</f>
        <v>0</v>
      </c>
      <c r="K27" s="218">
        <f>K28+K32+K35</f>
        <v>0</v>
      </c>
      <c r="L27" s="212"/>
    </row>
    <row r="28" spans="2:12" s="501" customFormat="1" ht="15" customHeight="1" outlineLevel="1">
      <c r="B28" s="500"/>
      <c r="C28" s="707"/>
      <c r="D28" s="204"/>
      <c r="E28" s="716" t="s">
        <v>256</v>
      </c>
      <c r="F28" s="717"/>
      <c r="G28" s="205">
        <f>G30+G29-G31</f>
        <v>0</v>
      </c>
      <c r="H28" s="205">
        <f>H30+H29-H31</f>
        <v>0</v>
      </c>
      <c r="I28" s="205">
        <f>I30+I29-I31</f>
        <v>0</v>
      </c>
      <c r="J28" s="205">
        <f>J30+J29-J31</f>
        <v>0</v>
      </c>
      <c r="K28" s="206">
        <f>K30+K29-K31</f>
        <v>0</v>
      </c>
      <c r="L28" s="502"/>
    </row>
    <row r="29" spans="2:12" s="499" customFormat="1" ht="13.5" customHeight="1" outlineLevel="2">
      <c r="B29" s="207"/>
      <c r="C29" s="707"/>
      <c r="D29" s="711"/>
      <c r="E29" s="505"/>
      <c r="F29" s="498" t="s">
        <v>138</v>
      </c>
      <c r="G29" s="210"/>
      <c r="H29" s="210"/>
      <c r="I29" s="210"/>
      <c r="J29" s="210"/>
      <c r="K29" s="211"/>
      <c r="L29" s="212"/>
    </row>
    <row r="30" spans="2:12" s="499" customFormat="1" ht="16.5" customHeight="1" outlineLevel="2">
      <c r="B30" s="207"/>
      <c r="C30" s="707"/>
      <c r="D30" s="711"/>
      <c r="F30" s="496" t="s">
        <v>139</v>
      </c>
      <c r="G30" s="215"/>
      <c r="H30" s="215"/>
      <c r="I30" s="215"/>
      <c r="J30" s="215"/>
      <c r="K30" s="216"/>
      <c r="L30" s="212"/>
    </row>
    <row r="31" spans="2:12" s="499" customFormat="1" ht="16.5" customHeight="1" outlineLevel="2">
      <c r="B31" s="207"/>
      <c r="C31" s="707"/>
      <c r="D31" s="711"/>
      <c r="F31" s="496" t="s">
        <v>140</v>
      </c>
      <c r="G31" s="215"/>
      <c r="H31" s="215"/>
      <c r="I31" s="215"/>
      <c r="J31" s="215"/>
      <c r="K31" s="216"/>
      <c r="L31" s="212"/>
    </row>
    <row r="32" spans="2:12" s="501" customFormat="1" ht="16.5" customHeight="1" outlineLevel="1">
      <c r="B32" s="500"/>
      <c r="C32" s="707"/>
      <c r="E32" s="718" t="s">
        <v>257</v>
      </c>
      <c r="F32" s="719"/>
      <c r="G32" s="217">
        <f>G33-G34</f>
        <v>0</v>
      </c>
      <c r="H32" s="217">
        <f>H33-H34</f>
        <v>0</v>
      </c>
      <c r="I32" s="217">
        <f>I33-I34</f>
        <v>0</v>
      </c>
      <c r="J32" s="217">
        <f>J33-J34</f>
        <v>0</v>
      </c>
      <c r="K32" s="218">
        <f>K33-K34</f>
        <v>0</v>
      </c>
      <c r="L32" s="502"/>
    </row>
    <row r="33" spans="2:12" s="499" customFormat="1" ht="13.5" customHeight="1" outlineLevel="2">
      <c r="B33" s="207"/>
      <c r="C33" s="707"/>
      <c r="D33" s="711"/>
      <c r="E33" s="505"/>
      <c r="F33" s="498" t="s">
        <v>138</v>
      </c>
      <c r="G33" s="210"/>
      <c r="H33" s="210"/>
      <c r="I33" s="210"/>
      <c r="J33" s="210"/>
      <c r="K33" s="211"/>
      <c r="L33" s="212"/>
    </row>
    <row r="34" spans="2:12" s="499" customFormat="1" ht="13.5" customHeight="1" outlineLevel="2">
      <c r="B34" s="207"/>
      <c r="C34" s="707"/>
      <c r="D34" s="711"/>
      <c r="F34" s="496" t="s">
        <v>140</v>
      </c>
      <c r="G34" s="215"/>
      <c r="H34" s="215"/>
      <c r="I34" s="215"/>
      <c r="J34" s="215"/>
      <c r="K34" s="216"/>
      <c r="L34" s="212"/>
    </row>
    <row r="35" spans="2:12" s="501" customFormat="1" ht="15" customHeight="1" outlineLevel="1">
      <c r="B35" s="500"/>
      <c r="C35" s="707"/>
      <c r="E35" s="718" t="s">
        <v>258</v>
      </c>
      <c r="F35" s="719"/>
      <c r="G35" s="217">
        <f>G37+G36-G38</f>
        <v>0</v>
      </c>
      <c r="H35" s="217">
        <f>H37+H36-H38</f>
        <v>0</v>
      </c>
      <c r="I35" s="217">
        <f>I37+I36-I38</f>
        <v>0</v>
      </c>
      <c r="J35" s="217"/>
      <c r="K35" s="218">
        <f>K37+K36-K38</f>
        <v>0</v>
      </c>
      <c r="L35" s="502"/>
    </row>
    <row r="36" spans="2:12" s="499" customFormat="1" ht="13.5" customHeight="1" outlineLevel="1">
      <c r="B36" s="207"/>
      <c r="C36" s="707"/>
      <c r="D36" s="711"/>
      <c r="E36" s="505"/>
      <c r="F36" s="498" t="s">
        <v>138</v>
      </c>
      <c r="G36" s="210"/>
      <c r="H36" s="210"/>
      <c r="I36" s="210"/>
      <c r="J36" s="210"/>
      <c r="K36" s="211"/>
      <c r="L36" s="212"/>
    </row>
    <row r="37" spans="2:12" s="499" customFormat="1" ht="13.5" customHeight="1" outlineLevel="1">
      <c r="B37" s="207"/>
      <c r="C37" s="707"/>
      <c r="D37" s="711"/>
      <c r="F37" s="496" t="s">
        <v>139</v>
      </c>
      <c r="G37" s="215"/>
      <c r="H37" s="215"/>
      <c r="I37" s="215"/>
      <c r="J37" s="215"/>
      <c r="K37" s="216"/>
      <c r="L37" s="212"/>
    </row>
    <row r="38" spans="2:12" s="499" customFormat="1" ht="13.5" customHeight="1" outlineLevel="1">
      <c r="B38" s="207"/>
      <c r="C38" s="707"/>
      <c r="D38" s="711"/>
      <c r="F38" s="496" t="s">
        <v>140</v>
      </c>
      <c r="G38" s="215"/>
      <c r="H38" s="215"/>
      <c r="I38" s="215"/>
      <c r="J38" s="215"/>
      <c r="K38" s="216"/>
      <c r="L38" s="212"/>
    </row>
    <row r="39" spans="2:12" s="499" customFormat="1" ht="13.5" customHeight="1">
      <c r="B39" s="207"/>
      <c r="C39" s="707"/>
      <c r="D39" s="686" t="s">
        <v>259</v>
      </c>
      <c r="E39" s="688"/>
      <c r="F39" s="687"/>
      <c r="G39" s="215">
        <f>SUM(G40:G43)</f>
        <v>0</v>
      </c>
      <c r="H39" s="215">
        <f>SUM(H40:H43)</f>
        <v>0</v>
      </c>
      <c r="I39" s="215">
        <f>SUM(I40:I43)</f>
        <v>0</v>
      </c>
      <c r="J39" s="215">
        <f>SUM(J40:J43)</f>
        <v>0</v>
      </c>
      <c r="K39" s="216">
        <f>SUM(K40:K43)</f>
        <v>0</v>
      </c>
      <c r="L39" s="212"/>
    </row>
    <row r="40" spans="2:12" s="499" customFormat="1" ht="15" customHeight="1" outlineLevel="1">
      <c r="B40" s="207"/>
      <c r="C40" s="707"/>
      <c r="D40" s="505"/>
      <c r="E40" s="720" t="s">
        <v>260</v>
      </c>
      <c r="F40" s="721"/>
      <c r="G40" s="210"/>
      <c r="H40" s="210"/>
      <c r="I40" s="210"/>
      <c r="J40" s="210"/>
      <c r="K40" s="211"/>
      <c r="L40" s="212"/>
    </row>
    <row r="41" spans="2:12" s="499" customFormat="1" ht="15" customHeight="1" outlineLevel="1">
      <c r="B41" s="207"/>
      <c r="C41" s="707"/>
      <c r="E41" s="712" t="s">
        <v>261</v>
      </c>
      <c r="F41" s="713"/>
      <c r="G41" s="215"/>
      <c r="H41" s="215"/>
      <c r="I41" s="215"/>
      <c r="J41" s="215"/>
      <c r="K41" s="216"/>
      <c r="L41" s="212"/>
    </row>
    <row r="42" spans="2:12" s="499" customFormat="1" ht="15" customHeight="1" outlineLevel="1">
      <c r="B42" s="207"/>
      <c r="C42" s="707"/>
      <c r="E42" s="712" t="s">
        <v>262</v>
      </c>
      <c r="F42" s="713"/>
      <c r="G42" s="215"/>
      <c r="H42" s="215"/>
      <c r="I42" s="215"/>
      <c r="J42" s="215"/>
      <c r="K42" s="216"/>
      <c r="L42" s="212"/>
    </row>
    <row r="43" spans="2:12" s="499" customFormat="1" ht="15" customHeight="1" outlineLevel="1" thickBot="1">
      <c r="B43" s="207"/>
      <c r="C43" s="708"/>
      <c r="D43" s="506"/>
      <c r="E43" s="714" t="s">
        <v>263</v>
      </c>
      <c r="F43" s="715"/>
      <c r="G43" s="215"/>
      <c r="H43" s="215"/>
      <c r="I43" s="215"/>
      <c r="J43" s="215"/>
      <c r="K43" s="216"/>
      <c r="L43" s="212"/>
    </row>
    <row r="44" spans="2:12" ht="16.5" customHeight="1" thickBot="1">
      <c r="B44" s="479"/>
      <c r="C44" s="692" t="s">
        <v>264</v>
      </c>
      <c r="D44" s="693"/>
      <c r="E44" s="693"/>
      <c r="F44" s="693" t="s">
        <v>265</v>
      </c>
      <c r="G44" s="223">
        <f>G24-SUM(G27,G39)</f>
        <v>0</v>
      </c>
      <c r="H44" s="223">
        <f>H24-SUM(H27,H39)</f>
        <v>0</v>
      </c>
      <c r="I44" s="223">
        <f>I24-SUM(I27,I39)</f>
        <v>0</v>
      </c>
      <c r="J44" s="223">
        <f>J24-SUM(J27,J39)</f>
        <v>0</v>
      </c>
      <c r="K44" s="224">
        <f>K24-SUM(K27,K39)</f>
        <v>0</v>
      </c>
      <c r="L44" s="481"/>
    </row>
    <row r="45" spans="2:12" ht="7.5" customHeight="1">
      <c r="B45" s="479"/>
      <c r="C45" s="694"/>
      <c r="D45" s="695"/>
      <c r="E45" s="695"/>
      <c r="F45" s="695"/>
      <c r="G45" s="695"/>
      <c r="H45" s="695"/>
      <c r="I45" s="695"/>
      <c r="J45" s="695"/>
      <c r="K45" s="696"/>
      <c r="L45" s="481"/>
    </row>
    <row r="46" spans="2:12" s="501" customFormat="1" ht="15" customHeight="1">
      <c r="B46" s="500"/>
      <c r="C46" s="500"/>
      <c r="D46" s="686" t="s">
        <v>266</v>
      </c>
      <c r="E46" s="688"/>
      <c r="F46" s="687"/>
      <c r="G46" s="201">
        <f>SUM(G47,G48,G49)</f>
        <v>0</v>
      </c>
      <c r="H46" s="201">
        <f>SUM(H47,H48,H49)</f>
        <v>0</v>
      </c>
      <c r="I46" s="201">
        <f>SUM(I47,I48,I49)</f>
        <v>0</v>
      </c>
      <c r="J46" s="201">
        <f>SUM(J47,J48,J49)</f>
        <v>0</v>
      </c>
      <c r="K46" s="202">
        <f>SUM(K47,K48,K49)</f>
        <v>0</v>
      </c>
      <c r="L46" s="502"/>
    </row>
    <row r="47" spans="2:12" s="499" customFormat="1" ht="15" customHeight="1" outlineLevel="1">
      <c r="B47" s="207"/>
      <c r="C47" s="722"/>
      <c r="D47" s="505"/>
      <c r="E47" s="724" t="s">
        <v>267</v>
      </c>
      <c r="F47" s="725"/>
      <c r="G47" s="226"/>
      <c r="H47" s="210"/>
      <c r="I47" s="210"/>
      <c r="J47" s="210"/>
      <c r="K47" s="211"/>
      <c r="L47" s="212"/>
    </row>
    <row r="48" spans="2:12" s="499" customFormat="1" ht="15" customHeight="1" outlineLevel="1">
      <c r="B48" s="207"/>
      <c r="C48" s="722"/>
      <c r="D48" s="495"/>
      <c r="E48" s="712" t="s">
        <v>268</v>
      </c>
      <c r="F48" s="713"/>
      <c r="G48" s="215"/>
      <c r="H48" s="215"/>
      <c r="I48" s="215"/>
      <c r="J48" s="215"/>
      <c r="K48" s="216"/>
      <c r="L48" s="212"/>
    </row>
    <row r="49" spans="1:12" s="499" customFormat="1" ht="15" customHeight="1" outlineLevel="1">
      <c r="B49" s="207"/>
      <c r="C49" s="722"/>
      <c r="D49" s="495"/>
      <c r="E49" s="726" t="s">
        <v>124</v>
      </c>
      <c r="F49" s="727"/>
      <c r="G49" s="229"/>
      <c r="H49" s="229"/>
      <c r="I49" s="215"/>
      <c r="J49" s="215"/>
      <c r="K49" s="216"/>
      <c r="L49" s="212"/>
    </row>
    <row r="50" spans="1:12" s="501" customFormat="1" ht="15" customHeight="1">
      <c r="B50" s="500"/>
      <c r="C50" s="722"/>
      <c r="D50" s="686" t="s">
        <v>269</v>
      </c>
      <c r="E50" s="688"/>
      <c r="F50" s="687"/>
      <c r="G50" s="217">
        <f>SUM(G51:G52)</f>
        <v>0</v>
      </c>
      <c r="H50" s="217">
        <f>SUM(H51:H52)</f>
        <v>0</v>
      </c>
      <c r="I50" s="217">
        <f>SUM(I51:I52)</f>
        <v>0</v>
      </c>
      <c r="J50" s="217">
        <f>SUM(J51:J52)</f>
        <v>0</v>
      </c>
      <c r="K50" s="218">
        <f>SUM(K51:K52)</f>
        <v>0</v>
      </c>
      <c r="L50" s="502"/>
    </row>
    <row r="51" spans="1:12" s="499" customFormat="1" ht="13.5" customHeight="1" outlineLevel="1">
      <c r="B51" s="207"/>
      <c r="C51" s="722"/>
      <c r="D51" s="505"/>
      <c r="E51" s="720" t="s">
        <v>270</v>
      </c>
      <c r="F51" s="721"/>
      <c r="G51" s="210"/>
      <c r="H51" s="210"/>
      <c r="I51" s="210"/>
      <c r="J51" s="210"/>
      <c r="K51" s="211"/>
      <c r="L51" s="212"/>
    </row>
    <row r="52" spans="1:12" s="499" customFormat="1" ht="13.5" customHeight="1" outlineLevel="1">
      <c r="B52" s="207"/>
      <c r="C52" s="722"/>
      <c r="E52" s="712" t="s">
        <v>271</v>
      </c>
      <c r="F52" s="713"/>
      <c r="G52" s="215"/>
      <c r="H52" s="215"/>
      <c r="I52" s="215"/>
      <c r="J52" s="215"/>
      <c r="K52" s="216"/>
      <c r="L52" s="212"/>
    </row>
    <row r="53" spans="1:12" s="501" customFormat="1" ht="15" customHeight="1">
      <c r="A53" s="499"/>
      <c r="B53" s="500"/>
      <c r="C53" s="722"/>
      <c r="D53" s="686" t="s">
        <v>272</v>
      </c>
      <c r="E53" s="688"/>
      <c r="F53" s="687"/>
      <c r="G53" s="217">
        <f>SUM(G54:G55)</f>
        <v>0</v>
      </c>
      <c r="H53" s="217">
        <f>SUM(H54:H55)</f>
        <v>0</v>
      </c>
      <c r="I53" s="217">
        <f>SUM(I54:I55)</f>
        <v>0</v>
      </c>
      <c r="J53" s="217">
        <f>SUM(J54:J55)</f>
        <v>0</v>
      </c>
      <c r="K53" s="218">
        <f>SUM(K54:K55)</f>
        <v>0</v>
      </c>
      <c r="L53" s="502"/>
    </row>
    <row r="54" spans="1:12" s="499" customFormat="1" ht="27" customHeight="1" outlineLevel="1" thickBot="1">
      <c r="B54" s="207"/>
      <c r="C54" s="722"/>
      <c r="D54" s="505"/>
      <c r="E54" s="720" t="s">
        <v>273</v>
      </c>
      <c r="F54" s="721"/>
      <c r="G54" s="210"/>
      <c r="H54" s="210"/>
      <c r="I54" s="210"/>
      <c r="J54" s="210"/>
      <c r="K54" s="211"/>
      <c r="L54" s="212"/>
    </row>
    <row r="55" spans="1:12" s="499" customFormat="1" ht="13.5" hidden="1" customHeight="1" outlineLevel="1" thickBot="1">
      <c r="B55" s="207"/>
      <c r="C55" s="723"/>
      <c r="D55" s="506"/>
      <c r="E55" s="714" t="s">
        <v>124</v>
      </c>
      <c r="F55" s="715"/>
      <c r="G55" s="230"/>
      <c r="H55" s="230"/>
      <c r="I55" s="230"/>
      <c r="J55" s="230"/>
      <c r="K55" s="231"/>
      <c r="L55" s="212"/>
    </row>
    <row r="56" spans="1:12" ht="16.5" customHeight="1" thickBot="1">
      <c r="A56" s="499"/>
      <c r="B56" s="479"/>
      <c r="C56" s="728" t="s">
        <v>274</v>
      </c>
      <c r="D56" s="729"/>
      <c r="E56" s="729"/>
      <c r="F56" s="729"/>
      <c r="G56" s="232">
        <f>G44-SUM(G46,G50,G53)</f>
        <v>0</v>
      </c>
      <c r="H56" s="232">
        <f>H44-SUM(H46,H50,H53)</f>
        <v>0</v>
      </c>
      <c r="I56" s="232">
        <f>I44-SUM(I46,I50,I53)</f>
        <v>0</v>
      </c>
      <c r="J56" s="232">
        <f>J44-SUM(J46,J50,J53)</f>
        <v>0</v>
      </c>
      <c r="K56" s="233">
        <f>K44-SUM(K46,K50,K53)</f>
        <v>0</v>
      </c>
      <c r="L56" s="481"/>
    </row>
    <row r="57" spans="1:12" ht="7.5" customHeight="1">
      <c r="B57" s="479"/>
      <c r="C57" s="694"/>
      <c r="D57" s="695"/>
      <c r="E57" s="695"/>
      <c r="F57" s="695"/>
      <c r="G57" s="695"/>
      <c r="H57" s="695"/>
      <c r="I57" s="695"/>
      <c r="J57" s="695"/>
      <c r="K57" s="696"/>
      <c r="L57" s="481"/>
    </row>
    <row r="58" spans="1:12" s="501" customFormat="1" ht="15" customHeight="1">
      <c r="A58" s="480"/>
      <c r="B58" s="500"/>
      <c r="C58" s="722"/>
      <c r="D58" s="686" t="s">
        <v>275</v>
      </c>
      <c r="E58" s="688"/>
      <c r="F58" s="687"/>
      <c r="G58" s="219"/>
      <c r="H58" s="219"/>
      <c r="I58" s="219"/>
      <c r="J58" s="219"/>
      <c r="K58" s="220"/>
      <c r="L58" s="502"/>
    </row>
    <row r="59" spans="1:12" s="501" customFormat="1" ht="15" customHeight="1">
      <c r="B59" s="500"/>
      <c r="C59" s="722"/>
      <c r="D59" s="686" t="s">
        <v>276</v>
      </c>
      <c r="E59" s="688"/>
      <c r="F59" s="687"/>
      <c r="G59" s="219">
        <f>SUM(G61:G61)</f>
        <v>0</v>
      </c>
      <c r="H59" s="219">
        <f>SUM(H60:H61)</f>
        <v>0</v>
      </c>
      <c r="I59" s="219">
        <f>SUM(I60:I61)</f>
        <v>0</v>
      </c>
      <c r="J59" s="219">
        <f>SUM(J60:J61)</f>
        <v>0</v>
      </c>
      <c r="K59" s="220">
        <f>SUM(K61:K61)</f>
        <v>0</v>
      </c>
      <c r="L59" s="502"/>
    </row>
    <row r="60" spans="1:12" s="499" customFormat="1" ht="15" customHeight="1" outlineLevel="1">
      <c r="B60" s="207"/>
      <c r="C60" s="722"/>
      <c r="D60" s="505"/>
      <c r="E60" s="720" t="s">
        <v>277</v>
      </c>
      <c r="F60" s="721"/>
      <c r="G60" s="210"/>
      <c r="H60" s="210"/>
      <c r="I60" s="210"/>
      <c r="J60" s="210"/>
      <c r="K60" s="211"/>
      <c r="L60" s="212"/>
    </row>
    <row r="61" spans="1:12" s="499" customFormat="1" ht="15" customHeight="1" outlineLevel="1">
      <c r="B61" s="207"/>
      <c r="C61" s="722"/>
      <c r="E61" s="712" t="s">
        <v>278</v>
      </c>
      <c r="F61" s="713"/>
      <c r="G61" s="215"/>
      <c r="H61" s="215"/>
      <c r="I61" s="215"/>
      <c r="J61" s="215"/>
      <c r="K61" s="216"/>
      <c r="L61" s="212"/>
    </row>
    <row r="62" spans="1:12" s="501" customFormat="1" ht="15" customHeight="1">
      <c r="B62" s="500"/>
      <c r="C62" s="722"/>
      <c r="D62" s="686" t="s">
        <v>279</v>
      </c>
      <c r="E62" s="688"/>
      <c r="F62" s="687"/>
      <c r="G62" s="219">
        <f>SUM(G63:G64)</f>
        <v>0</v>
      </c>
      <c r="H62" s="219">
        <f>SUM(H63:H64)</f>
        <v>0</v>
      </c>
      <c r="I62" s="219">
        <f>SUM(I63:I64)</f>
        <v>0</v>
      </c>
      <c r="J62" s="219">
        <f>SUM(J63:J64)</f>
        <v>0</v>
      </c>
      <c r="K62" s="220">
        <f>SUM(K63:K64)</f>
        <v>0</v>
      </c>
      <c r="L62" s="502"/>
    </row>
    <row r="63" spans="1:12" s="499" customFormat="1" ht="15" customHeight="1" outlineLevel="1">
      <c r="B63" s="207"/>
      <c r="C63" s="722"/>
      <c r="D63" s="497"/>
      <c r="E63" s="724" t="s">
        <v>280</v>
      </c>
      <c r="F63" s="725"/>
      <c r="G63" s="210"/>
      <c r="H63" s="210"/>
      <c r="I63" s="210"/>
      <c r="J63" s="210"/>
      <c r="K63" s="211"/>
      <c r="L63" s="212"/>
    </row>
    <row r="64" spans="1:12" s="499" customFormat="1" ht="15" customHeight="1" outlineLevel="1">
      <c r="B64" s="207"/>
      <c r="C64" s="722"/>
      <c r="D64" s="495"/>
      <c r="E64" s="712" t="s">
        <v>281</v>
      </c>
      <c r="F64" s="713"/>
      <c r="G64" s="215"/>
      <c r="H64" s="215"/>
      <c r="I64" s="215"/>
      <c r="J64" s="215"/>
      <c r="K64" s="216"/>
      <c r="L64" s="212"/>
    </row>
    <row r="65" spans="1:12" s="501" customFormat="1" ht="15" customHeight="1" thickBot="1">
      <c r="B65" s="500"/>
      <c r="C65" s="723"/>
      <c r="D65" s="689" t="s">
        <v>282</v>
      </c>
      <c r="E65" s="690"/>
      <c r="F65" s="691"/>
      <c r="G65" s="221"/>
      <c r="H65" s="215"/>
      <c r="I65" s="215"/>
      <c r="J65" s="215"/>
      <c r="K65" s="222"/>
      <c r="L65" s="502"/>
    </row>
    <row r="66" spans="1:12" ht="16.5" customHeight="1" thickBot="1">
      <c r="A66" s="501"/>
      <c r="B66" s="479"/>
      <c r="C66" s="692" t="s">
        <v>283</v>
      </c>
      <c r="D66" s="693"/>
      <c r="E66" s="693"/>
      <c r="F66" s="693"/>
      <c r="G66" s="223">
        <f>G56-SUM(G58,G59,G62,G65)</f>
        <v>0</v>
      </c>
      <c r="H66" s="223">
        <f>H56-SUM(H58,H59,H62,H65)</f>
        <v>0</v>
      </c>
      <c r="I66" s="223">
        <f>I56-SUM(I58,I59,I62,I65)</f>
        <v>0</v>
      </c>
      <c r="J66" s="223">
        <f>J56-SUM(J58,J59,J62,J65)</f>
        <v>0</v>
      </c>
      <c r="K66" s="224">
        <f>K56-SUM(K58,K59,K62,K65)</f>
        <v>0</v>
      </c>
      <c r="L66" s="481"/>
    </row>
    <row r="67" spans="1:12" ht="7.5" customHeight="1">
      <c r="B67" s="479"/>
      <c r="C67" s="694"/>
      <c r="D67" s="695"/>
      <c r="E67" s="695"/>
      <c r="F67" s="695"/>
      <c r="G67" s="695"/>
      <c r="H67" s="695"/>
      <c r="I67" s="695"/>
      <c r="J67" s="695"/>
      <c r="K67" s="696"/>
      <c r="L67" s="481"/>
    </row>
    <row r="68" spans="1:12" s="501" customFormat="1" ht="15" customHeight="1">
      <c r="A68" s="480"/>
      <c r="B68" s="500"/>
      <c r="C68" s="722"/>
      <c r="D68" s="686" t="s">
        <v>284</v>
      </c>
      <c r="E68" s="688"/>
      <c r="F68" s="687"/>
      <c r="G68" s="235">
        <f>SUM(G69:G73)</f>
        <v>0</v>
      </c>
      <c r="H68" s="235">
        <f t="shared" ref="H68:K68" si="1">SUM(H69:H73)</f>
        <v>0</v>
      </c>
      <c r="I68" s="235">
        <f t="shared" si="1"/>
        <v>0</v>
      </c>
      <c r="J68" s="235">
        <f t="shared" si="1"/>
        <v>0</v>
      </c>
      <c r="K68" s="236">
        <f t="shared" si="1"/>
        <v>0</v>
      </c>
      <c r="L68" s="502"/>
    </row>
    <row r="69" spans="1:12" s="499" customFormat="1" ht="13.5" customHeight="1" outlineLevel="1">
      <c r="A69" s="501"/>
      <c r="B69" s="207"/>
      <c r="C69" s="722"/>
      <c r="D69" s="730"/>
      <c r="E69" s="720" t="s">
        <v>285</v>
      </c>
      <c r="F69" s="721"/>
      <c r="G69" s="237"/>
      <c r="H69" s="210"/>
      <c r="I69" s="210"/>
      <c r="J69" s="210"/>
      <c r="K69" s="211"/>
      <c r="L69" s="212"/>
    </row>
    <row r="70" spans="1:12" s="499" customFormat="1" ht="13.5" customHeight="1" outlineLevel="1">
      <c r="B70" s="207"/>
      <c r="C70" s="722"/>
      <c r="D70" s="731"/>
      <c r="E70" s="712" t="s">
        <v>286</v>
      </c>
      <c r="F70" s="713"/>
      <c r="G70" s="238"/>
      <c r="H70" s="215"/>
      <c r="I70" s="215"/>
      <c r="J70" s="215"/>
      <c r="K70" s="216"/>
      <c r="L70" s="212"/>
    </row>
    <row r="71" spans="1:12" s="499" customFormat="1" ht="13.5" customHeight="1" outlineLevel="1">
      <c r="B71" s="207"/>
      <c r="C71" s="722"/>
      <c r="D71" s="731"/>
      <c r="E71" s="712" t="s">
        <v>287</v>
      </c>
      <c r="F71" s="713"/>
      <c r="G71" s="238"/>
      <c r="H71" s="215"/>
      <c r="I71" s="215"/>
      <c r="J71" s="215"/>
      <c r="K71" s="216"/>
      <c r="L71" s="212"/>
    </row>
    <row r="72" spans="1:12" s="499" customFormat="1" ht="13.5" customHeight="1" outlineLevel="1">
      <c r="B72" s="207"/>
      <c r="C72" s="722"/>
      <c r="D72" s="731"/>
      <c r="E72" s="712" t="s">
        <v>288</v>
      </c>
      <c r="F72" s="713"/>
      <c r="G72" s="238"/>
      <c r="H72" s="215"/>
      <c r="I72" s="215"/>
      <c r="J72" s="215"/>
      <c r="K72" s="216"/>
      <c r="L72" s="212"/>
    </row>
    <row r="73" spans="1:12" s="499" customFormat="1" ht="27" customHeight="1" outlineLevel="1">
      <c r="B73" s="207"/>
      <c r="C73" s="722"/>
      <c r="E73" s="712" t="s">
        <v>289</v>
      </c>
      <c r="F73" s="713"/>
      <c r="G73" s="238"/>
      <c r="H73" s="215"/>
      <c r="I73" s="215"/>
      <c r="J73" s="215"/>
      <c r="K73" s="216"/>
      <c r="L73" s="212"/>
    </row>
    <row r="74" spans="1:12" s="501" customFormat="1" ht="15" customHeight="1">
      <c r="A74" s="499"/>
      <c r="B74" s="500"/>
      <c r="C74" s="722"/>
      <c r="D74" s="686" t="s">
        <v>290</v>
      </c>
      <c r="E74" s="688"/>
      <c r="F74" s="687"/>
      <c r="G74" s="217">
        <f>SUM(G75:G81)</f>
        <v>0</v>
      </c>
      <c r="H74" s="217">
        <f>SUM(H75:H81)</f>
        <v>0</v>
      </c>
      <c r="I74" s="217">
        <f>SUM(I75:I81)</f>
        <v>0</v>
      </c>
      <c r="J74" s="217">
        <f>SUM(J75:J81)</f>
        <v>0</v>
      </c>
      <c r="K74" s="218"/>
      <c r="L74" s="502"/>
    </row>
    <row r="75" spans="1:12" s="499" customFormat="1" ht="13.5" customHeight="1" outlineLevel="1">
      <c r="A75" s="501"/>
      <c r="B75" s="207"/>
      <c r="C75" s="722"/>
      <c r="D75" s="730"/>
      <c r="E75" s="724" t="s">
        <v>291</v>
      </c>
      <c r="F75" s="725"/>
      <c r="G75" s="210"/>
      <c r="H75" s="210"/>
      <c r="I75" s="210"/>
      <c r="J75" s="210"/>
      <c r="K75" s="211"/>
      <c r="L75" s="212"/>
    </row>
    <row r="76" spans="1:12" s="499" customFormat="1" ht="13.5" customHeight="1" outlineLevel="1">
      <c r="B76" s="207"/>
      <c r="C76" s="722"/>
      <c r="D76" s="731"/>
      <c r="E76" s="726" t="s">
        <v>292</v>
      </c>
      <c r="F76" s="727"/>
      <c r="G76" s="215"/>
      <c r="H76" s="215"/>
      <c r="I76" s="215"/>
      <c r="J76" s="215"/>
      <c r="K76" s="216"/>
      <c r="L76" s="212"/>
    </row>
    <row r="77" spans="1:12" s="499" customFormat="1" ht="13.5" customHeight="1" outlineLevel="1">
      <c r="B77" s="207"/>
      <c r="C77" s="722"/>
      <c r="D77" s="731"/>
      <c r="E77" s="726" t="s">
        <v>293</v>
      </c>
      <c r="F77" s="727"/>
      <c r="G77" s="215"/>
      <c r="H77" s="215"/>
      <c r="I77" s="215"/>
      <c r="J77" s="215"/>
      <c r="K77" s="216"/>
      <c r="L77" s="212"/>
    </row>
    <row r="78" spans="1:12" s="499" customFormat="1" ht="13.5" customHeight="1" outlineLevel="1">
      <c r="B78" s="207"/>
      <c r="C78" s="722"/>
      <c r="D78" s="731"/>
      <c r="E78" s="726" t="s">
        <v>294</v>
      </c>
      <c r="F78" s="727"/>
      <c r="G78" s="215"/>
      <c r="H78" s="215"/>
      <c r="I78" s="215"/>
      <c r="J78" s="215"/>
      <c r="K78" s="216"/>
      <c r="L78" s="212"/>
    </row>
    <row r="79" spans="1:12" s="499" customFormat="1" ht="13.5" customHeight="1" outlineLevel="1">
      <c r="B79" s="207"/>
      <c r="C79" s="722"/>
      <c r="D79" s="731"/>
      <c r="E79" s="726" t="s">
        <v>295</v>
      </c>
      <c r="F79" s="727"/>
      <c r="G79" s="215"/>
      <c r="H79" s="215"/>
      <c r="I79" s="215"/>
      <c r="J79" s="215"/>
      <c r="K79" s="216"/>
      <c r="L79" s="212"/>
    </row>
    <row r="80" spans="1:12" s="499" customFormat="1" ht="13.5" customHeight="1" outlineLevel="1">
      <c r="B80" s="207"/>
      <c r="C80" s="722"/>
      <c r="D80" s="731"/>
      <c r="E80" s="726" t="s">
        <v>296</v>
      </c>
      <c r="F80" s="727"/>
      <c r="G80" s="215"/>
      <c r="H80" s="215"/>
      <c r="I80" s="215"/>
      <c r="J80" s="215"/>
      <c r="K80" s="216"/>
      <c r="L80" s="212"/>
    </row>
    <row r="81" spans="1:12" s="499" customFormat="1" ht="13.5" customHeight="1" outlineLevel="1" thickBot="1">
      <c r="B81" s="207"/>
      <c r="C81" s="723"/>
      <c r="D81" s="732"/>
      <c r="E81" s="733" t="s">
        <v>124</v>
      </c>
      <c r="F81" s="734"/>
      <c r="G81" s="230"/>
      <c r="H81" s="230"/>
      <c r="I81" s="230"/>
      <c r="J81" s="230"/>
      <c r="K81" s="231"/>
      <c r="L81" s="212"/>
    </row>
    <row r="82" spans="1:12" ht="16.5" customHeight="1" thickBot="1">
      <c r="A82" s="499"/>
      <c r="B82" s="479"/>
      <c r="C82" s="728" t="s">
        <v>297</v>
      </c>
      <c r="D82" s="729"/>
      <c r="E82" s="729"/>
      <c r="F82" s="729"/>
      <c r="G82" s="232">
        <f>G66-G68+G74</f>
        <v>0</v>
      </c>
      <c r="H82" s="232">
        <f>H66-H68+H74</f>
        <v>0</v>
      </c>
      <c r="I82" s="232">
        <f>I66-I68+I74</f>
        <v>0</v>
      </c>
      <c r="J82" s="232">
        <f>J66-J68+J74</f>
        <v>0</v>
      </c>
      <c r="K82" s="233">
        <f>K66-K68+K74</f>
        <v>0</v>
      </c>
      <c r="L82" s="481"/>
    </row>
    <row r="83" spans="1:12" ht="7.5" customHeight="1">
      <c r="B83" s="479"/>
      <c r="C83" s="694"/>
      <c r="D83" s="695"/>
      <c r="E83" s="695"/>
      <c r="F83" s="695"/>
      <c r="G83" s="695"/>
      <c r="H83" s="695"/>
      <c r="I83" s="695"/>
      <c r="J83" s="695"/>
      <c r="K83" s="696"/>
      <c r="L83" s="481"/>
    </row>
    <row r="84" spans="1:12" s="501" customFormat="1" ht="15" customHeight="1" thickBot="1">
      <c r="A84" s="480"/>
      <c r="B84" s="500"/>
      <c r="C84" s="500"/>
      <c r="D84" s="740" t="s">
        <v>298</v>
      </c>
      <c r="E84" s="741"/>
      <c r="F84" s="742"/>
      <c r="G84" s="239"/>
      <c r="H84" s="219"/>
      <c r="I84" s="219"/>
      <c r="J84" s="219"/>
      <c r="K84" s="220"/>
      <c r="L84" s="240"/>
    </row>
    <row r="85" spans="1:12" ht="16.5" customHeight="1" thickBot="1">
      <c r="A85" s="501"/>
      <c r="B85" s="479"/>
      <c r="C85" s="692" t="s">
        <v>299</v>
      </c>
      <c r="D85" s="693"/>
      <c r="E85" s="693"/>
      <c r="F85" s="693"/>
      <c r="G85" s="223">
        <f>G82+G84</f>
        <v>0</v>
      </c>
      <c r="H85" s="223">
        <f>H82+H84</f>
        <v>0</v>
      </c>
      <c r="I85" s="223">
        <f>I82+I84</f>
        <v>0</v>
      </c>
      <c r="J85" s="223">
        <f>J82+J84</f>
        <v>0</v>
      </c>
      <c r="K85" s="224">
        <f>K82+K84</f>
        <v>0</v>
      </c>
      <c r="L85" s="481"/>
    </row>
    <row r="86" spans="1:12" ht="7.5" customHeight="1">
      <c r="B86" s="479"/>
      <c r="C86" s="743"/>
      <c r="D86" s="744"/>
      <c r="E86" s="744"/>
      <c r="F86" s="744"/>
      <c r="G86" s="744"/>
      <c r="H86" s="744"/>
      <c r="I86" s="744"/>
      <c r="J86" s="744"/>
      <c r="K86" s="745"/>
      <c r="L86" s="481"/>
    </row>
    <row r="87" spans="1:12" s="501" customFormat="1" ht="15" customHeight="1">
      <c r="B87" s="500"/>
      <c r="C87" s="500"/>
      <c r="D87" s="746" t="s">
        <v>300</v>
      </c>
      <c r="E87" s="746"/>
      <c r="F87" s="747"/>
      <c r="G87" s="201">
        <f>SUM(G88,G89)</f>
        <v>0</v>
      </c>
      <c r="H87" s="201">
        <f>SUM(H88,H89)</f>
        <v>0</v>
      </c>
      <c r="I87" s="201">
        <f>SUM(I88,I89)</f>
        <v>0</v>
      </c>
      <c r="J87" s="201">
        <f>SUM(J88,J89)</f>
        <v>0</v>
      </c>
      <c r="K87" s="202">
        <f>SUM(K88,K89)</f>
        <v>0</v>
      </c>
      <c r="L87" s="502"/>
    </row>
    <row r="88" spans="1:12" s="499" customFormat="1" ht="15" customHeight="1" outlineLevel="1">
      <c r="B88" s="207"/>
      <c r="C88" s="722"/>
      <c r="D88" s="505"/>
      <c r="E88" s="720" t="s">
        <v>301</v>
      </c>
      <c r="F88" s="721"/>
      <c r="G88" s="210"/>
      <c r="H88" s="210"/>
      <c r="I88" s="210"/>
      <c r="J88" s="210"/>
      <c r="K88" s="211"/>
      <c r="L88" s="212"/>
    </row>
    <row r="89" spans="1:12" s="499" customFormat="1" ht="15" customHeight="1" outlineLevel="1">
      <c r="B89" s="207"/>
      <c r="C89" s="722"/>
      <c r="E89" s="712" t="s">
        <v>302</v>
      </c>
      <c r="F89" s="713"/>
      <c r="G89" s="215"/>
      <c r="H89" s="215"/>
      <c r="I89" s="215"/>
      <c r="J89" s="215"/>
      <c r="K89" s="216"/>
      <c r="L89" s="212"/>
    </row>
    <row r="90" spans="1:12" s="501" customFormat="1" ht="15" customHeight="1">
      <c r="B90" s="500"/>
      <c r="C90" s="722"/>
      <c r="D90" s="686" t="s">
        <v>303</v>
      </c>
      <c r="E90" s="688"/>
      <c r="F90" s="687"/>
      <c r="G90" s="241" t="str">
        <f>IFERROR(G88/G85,"-")</f>
        <v>-</v>
      </c>
      <c r="H90" s="241" t="str">
        <f>IFERROR(H88/H85,"-")</f>
        <v>-</v>
      </c>
      <c r="I90" s="241" t="str">
        <f>IFERROR(I88/I85,"-")</f>
        <v>-</v>
      </c>
      <c r="J90" s="241" t="str">
        <f>IFERROR(J88/J85,"-")</f>
        <v>-</v>
      </c>
      <c r="K90" s="242" t="str">
        <f>IFERROR(K88/K85,"-")</f>
        <v>-</v>
      </c>
      <c r="L90" s="502"/>
    </row>
    <row r="91" spans="1:12" s="248" customFormat="1" ht="12.75">
      <c r="A91" s="243"/>
      <c r="B91" s="244"/>
      <c r="C91" s="735"/>
      <c r="D91" s="736" t="s">
        <v>304</v>
      </c>
      <c r="E91" s="736"/>
      <c r="F91" s="737"/>
      <c r="G91" s="245"/>
      <c r="H91" s="245"/>
      <c r="I91" s="245"/>
      <c r="J91" s="245"/>
      <c r="K91" s="246"/>
      <c r="L91" s="247"/>
    </row>
    <row r="92" spans="1:12" s="249" customFormat="1" ht="12" thickBot="1">
      <c r="B92" s="504"/>
      <c r="C92" s="735"/>
      <c r="D92" s="738" t="s">
        <v>305</v>
      </c>
      <c r="E92" s="738"/>
      <c r="F92" s="739"/>
      <c r="G92" s="251"/>
      <c r="H92" s="252">
        <f>IF((H91-G91)/30&lt;0,"No Data",(H91-G91)/30)</f>
        <v>0</v>
      </c>
      <c r="I92" s="252">
        <f>IF((I91-H91)/30&lt;0,"No Data",(I91-H91)/30)</f>
        <v>0</v>
      </c>
      <c r="J92" s="252">
        <f>IF((J91-I91)/30&lt;0,"No Data",(J91-I91)/30)</f>
        <v>0</v>
      </c>
      <c r="K92" s="253">
        <f>IF((K91-J91)/30&lt;0,"No Data",(K91-J91)/30)</f>
        <v>0</v>
      </c>
      <c r="L92" s="254"/>
    </row>
    <row r="93" spans="1:12" ht="16.5" customHeight="1" thickBot="1">
      <c r="A93" s="249"/>
      <c r="B93" s="479"/>
      <c r="C93" s="757" t="s">
        <v>9</v>
      </c>
      <c r="D93" s="758"/>
      <c r="E93" s="758"/>
      <c r="F93" s="758"/>
      <c r="G93" s="255">
        <f>G85-SUM(G88:G89)</f>
        <v>0</v>
      </c>
      <c r="H93" s="255">
        <f>H85-SUM(H88:H89)</f>
        <v>0</v>
      </c>
      <c r="I93" s="255">
        <f>I85-SUM(I88:I89)</f>
        <v>0</v>
      </c>
      <c r="J93" s="255">
        <f>J85-SUM(J88:J89)</f>
        <v>0</v>
      </c>
      <c r="K93" s="256">
        <f>K85-SUM(K88:K89)</f>
        <v>0</v>
      </c>
      <c r="L93" s="481"/>
    </row>
    <row r="94" spans="1:12" ht="7.5" customHeight="1">
      <c r="B94" s="479"/>
      <c r="C94" s="694"/>
      <c r="D94" s="695"/>
      <c r="E94" s="695"/>
      <c r="F94" s="695"/>
      <c r="G94" s="695"/>
      <c r="H94" s="695"/>
      <c r="I94" s="695"/>
      <c r="J94" s="695"/>
      <c r="K94" s="696"/>
      <c r="L94" s="481"/>
    </row>
    <row r="95" spans="1:12" ht="14.25" customHeight="1" thickBot="1">
      <c r="B95" s="479"/>
      <c r="C95" s="479"/>
      <c r="D95" s="686" t="s">
        <v>306</v>
      </c>
      <c r="E95" s="688"/>
      <c r="F95" s="687"/>
      <c r="G95" s="217"/>
      <c r="H95" s="217"/>
      <c r="I95" s="217"/>
      <c r="J95" s="217"/>
      <c r="K95" s="218"/>
      <c r="L95" s="481"/>
    </row>
    <row r="96" spans="1:12" ht="16.5" customHeight="1" thickBot="1">
      <c r="A96" s="249"/>
      <c r="B96" s="479"/>
      <c r="C96" s="757" t="s">
        <v>307</v>
      </c>
      <c r="D96" s="758"/>
      <c r="E96" s="758"/>
      <c r="F96" s="758"/>
      <c r="G96" s="255">
        <f>G93+G95</f>
        <v>0</v>
      </c>
      <c r="H96" s="255">
        <f>H93+H95</f>
        <v>0</v>
      </c>
      <c r="I96" s="255">
        <f>I93+I95</f>
        <v>0</v>
      </c>
      <c r="J96" s="255">
        <f>J93+J95</f>
        <v>0</v>
      </c>
      <c r="K96" s="256">
        <f>K93+K95</f>
        <v>0</v>
      </c>
      <c r="L96" s="481"/>
    </row>
    <row r="97" spans="1:12" ht="15" customHeight="1">
      <c r="B97" s="479"/>
      <c r="C97" s="479"/>
      <c r="D97" s="686" t="s">
        <v>308</v>
      </c>
      <c r="E97" s="688"/>
      <c r="F97" s="687"/>
      <c r="G97" s="217">
        <f>G98+G99</f>
        <v>0</v>
      </c>
      <c r="H97" s="217">
        <f>H98+H99</f>
        <v>0</v>
      </c>
      <c r="I97" s="217">
        <f>I98+I99</f>
        <v>0</v>
      </c>
      <c r="J97" s="217">
        <f>J98+J99</f>
        <v>0</v>
      </c>
      <c r="K97" s="218">
        <f>K98+K99</f>
        <v>0</v>
      </c>
      <c r="L97" s="481"/>
    </row>
    <row r="98" spans="1:12" s="499" customFormat="1" ht="15" customHeight="1" outlineLevel="1">
      <c r="B98" s="207"/>
      <c r="C98" s="207"/>
      <c r="D98" s="505"/>
      <c r="E98" s="724" t="s">
        <v>309</v>
      </c>
      <c r="F98" s="725"/>
      <c r="G98" s="210"/>
      <c r="H98" s="210"/>
      <c r="I98" s="210"/>
      <c r="J98" s="210"/>
      <c r="K98" s="211"/>
      <c r="L98" s="212"/>
    </row>
    <row r="99" spans="1:12" s="499" customFormat="1" ht="15" customHeight="1" outlineLevel="1">
      <c r="B99" s="207"/>
      <c r="C99" s="207"/>
      <c r="E99" s="726" t="s">
        <v>310</v>
      </c>
      <c r="F99" s="727"/>
      <c r="G99" s="215"/>
      <c r="H99" s="215"/>
      <c r="I99" s="215"/>
      <c r="J99" s="215"/>
      <c r="K99" s="216"/>
      <c r="L99" s="212"/>
    </row>
    <row r="100" spans="1:12" s="501" customFormat="1" ht="15" customHeight="1">
      <c r="A100" s="480"/>
      <c r="B100" s="500"/>
      <c r="C100" s="748" t="s">
        <v>311</v>
      </c>
      <c r="D100" s="749"/>
      <c r="E100" s="749"/>
      <c r="F100" s="750"/>
      <c r="G100" s="257">
        <f>G93-G97</f>
        <v>0</v>
      </c>
      <c r="H100" s="257">
        <f>H93-H97</f>
        <v>0</v>
      </c>
      <c r="I100" s="257">
        <f>I93-I97</f>
        <v>0</v>
      </c>
      <c r="J100" s="257">
        <f>J93-J97</f>
        <v>0</v>
      </c>
      <c r="K100" s="258">
        <f>K93-K97</f>
        <v>0</v>
      </c>
      <c r="L100" s="502"/>
    </row>
    <row r="101" spans="1:12" s="501" customFormat="1" ht="15" customHeight="1">
      <c r="B101" s="500"/>
      <c r="C101" s="748" t="s">
        <v>312</v>
      </c>
      <c r="D101" s="749"/>
      <c r="E101" s="749"/>
      <c r="F101" s="750"/>
      <c r="G101" s="257">
        <f>G93+G58+G59+G64+G50</f>
        <v>0</v>
      </c>
      <c r="H101" s="257">
        <f>H93+H58+H59+H64+H50</f>
        <v>0</v>
      </c>
      <c r="I101" s="257">
        <f>I93+I58+I59+I64+I50</f>
        <v>0</v>
      </c>
      <c r="J101" s="257">
        <f>J93+J58+J59+J64+J50</f>
        <v>0</v>
      </c>
      <c r="K101" s="258">
        <f>K93+K58+K59+K64+K50</f>
        <v>0</v>
      </c>
      <c r="L101" s="502"/>
    </row>
    <row r="102" spans="1:12" ht="13.5" customHeight="1" thickBot="1">
      <c r="A102" s="501"/>
      <c r="B102" s="479"/>
      <c r="C102" s="490"/>
      <c r="D102" s="260"/>
      <c r="E102" s="260"/>
      <c r="F102" s="508"/>
      <c r="G102" s="262"/>
      <c r="H102" s="263"/>
      <c r="I102" s="263"/>
      <c r="J102" s="263"/>
      <c r="K102" s="264"/>
      <c r="L102" s="481"/>
    </row>
    <row r="103" spans="1:12" ht="20.25" thickBot="1">
      <c r="B103" s="479"/>
      <c r="C103" s="751" t="s">
        <v>313</v>
      </c>
      <c r="D103" s="752"/>
      <c r="E103" s="752"/>
      <c r="F103" s="752"/>
      <c r="G103" s="752"/>
      <c r="H103" s="752"/>
      <c r="I103" s="752"/>
      <c r="J103" s="752"/>
      <c r="K103" s="753"/>
      <c r="L103" s="481"/>
    </row>
    <row r="104" spans="1:12" ht="16.5" customHeight="1" thickBot="1">
      <c r="B104" s="479"/>
      <c r="C104" s="754" t="s">
        <v>163</v>
      </c>
      <c r="D104" s="755"/>
      <c r="E104" s="755"/>
      <c r="F104" s="756" t="s">
        <v>313</v>
      </c>
      <c r="G104" s="265" t="str">
        <f>G6</f>
        <v>-</v>
      </c>
      <c r="H104" s="265" t="str">
        <f>H6</f>
        <v>-</v>
      </c>
      <c r="I104" s="265" t="str">
        <f>I6</f>
        <v>-</v>
      </c>
      <c r="J104" s="265">
        <f>J6</f>
        <v>0</v>
      </c>
      <c r="K104" s="266">
        <f>K6</f>
        <v>366</v>
      </c>
      <c r="L104" s="481"/>
    </row>
    <row r="105" spans="1:12" ht="15" thickBot="1">
      <c r="B105" s="479"/>
      <c r="C105" s="743"/>
      <c r="D105" s="744"/>
      <c r="E105" s="744"/>
      <c r="F105" s="744"/>
      <c r="G105" s="744"/>
      <c r="H105" s="744"/>
      <c r="I105" s="744"/>
      <c r="J105" s="744"/>
      <c r="K105" s="745"/>
      <c r="L105" s="481"/>
    </row>
    <row r="106" spans="1:12" ht="18.75" thickBot="1">
      <c r="B106" s="479"/>
      <c r="C106" s="763" t="s">
        <v>314</v>
      </c>
      <c r="D106" s="764"/>
      <c r="E106" s="764"/>
      <c r="F106" s="764"/>
      <c r="G106" s="764"/>
      <c r="H106" s="764"/>
      <c r="I106" s="764"/>
      <c r="J106" s="764"/>
      <c r="K106" s="765"/>
      <c r="L106" s="481"/>
    </row>
    <row r="107" spans="1:12" ht="16.5" customHeight="1">
      <c r="B107" s="479"/>
      <c r="C107" s="705" t="s">
        <v>315</v>
      </c>
      <c r="D107" s="706"/>
      <c r="E107" s="706"/>
      <c r="F107" s="706"/>
      <c r="G107" s="284"/>
      <c r="H107" s="285"/>
      <c r="I107" s="285"/>
      <c r="J107" s="285"/>
      <c r="K107" s="286"/>
      <c r="L107" s="481"/>
    </row>
    <row r="108" spans="1:12" ht="16.5" customHeight="1">
      <c r="B108" s="479"/>
      <c r="C108" s="489"/>
      <c r="D108" s="766" t="s">
        <v>316</v>
      </c>
      <c r="E108" s="766"/>
      <c r="F108" s="767"/>
      <c r="G108" s="404">
        <f>SUM(G109:G113)</f>
        <v>0</v>
      </c>
      <c r="H108" s="404">
        <f>SUM(H109:H113)</f>
        <v>0</v>
      </c>
      <c r="I108" s="404">
        <f>SUM(I109:I113)</f>
        <v>0</v>
      </c>
      <c r="J108" s="404">
        <f>SUM(J109:J113)</f>
        <v>0</v>
      </c>
      <c r="K108" s="218">
        <f>SUM(K109:K113)</f>
        <v>0</v>
      </c>
      <c r="L108" s="481"/>
    </row>
    <row r="109" spans="1:12" s="499" customFormat="1" ht="15" customHeight="1" outlineLevel="1">
      <c r="B109" s="207"/>
      <c r="C109" s="722"/>
      <c r="D109" s="505"/>
      <c r="E109" s="720" t="s">
        <v>317</v>
      </c>
      <c r="F109" s="721"/>
      <c r="G109" s="210"/>
      <c r="H109" s="210"/>
      <c r="I109" s="271"/>
      <c r="J109" s="271"/>
      <c r="K109" s="405"/>
      <c r="L109" s="212"/>
    </row>
    <row r="110" spans="1:12" s="499" customFormat="1" ht="15" customHeight="1" outlineLevel="1">
      <c r="B110" s="207"/>
      <c r="C110" s="722"/>
      <c r="D110" s="399"/>
      <c r="E110" s="759" t="s">
        <v>318</v>
      </c>
      <c r="F110" s="727"/>
      <c r="G110" s="400"/>
      <c r="H110" s="400"/>
      <c r="I110" s="400"/>
      <c r="J110" s="400"/>
      <c r="K110" s="216"/>
      <c r="L110" s="212"/>
    </row>
    <row r="111" spans="1:12" s="499" customFormat="1" ht="15" customHeight="1" outlineLevel="1">
      <c r="B111" s="207"/>
      <c r="C111" s="722"/>
      <c r="D111" s="399"/>
      <c r="E111" s="759" t="s">
        <v>319</v>
      </c>
      <c r="F111" s="727"/>
      <c r="G111" s="400"/>
      <c r="H111" s="400"/>
      <c r="I111" s="400"/>
      <c r="J111" s="400"/>
      <c r="K111" s="216"/>
      <c r="L111" s="212"/>
    </row>
    <row r="112" spans="1:12" s="499" customFormat="1" ht="15" customHeight="1" outlineLevel="1">
      <c r="B112" s="207"/>
      <c r="C112" s="722"/>
      <c r="D112" s="399"/>
      <c r="E112" s="759" t="s">
        <v>320</v>
      </c>
      <c r="F112" s="727"/>
      <c r="G112" s="400"/>
      <c r="H112" s="400"/>
      <c r="I112" s="400"/>
      <c r="J112" s="400"/>
      <c r="K112" s="216"/>
      <c r="L112" s="212"/>
    </row>
    <row r="113" spans="1:12" s="499" customFormat="1" ht="15" customHeight="1" outlineLevel="1">
      <c r="B113" s="207"/>
      <c r="C113" s="722"/>
      <c r="D113" s="399"/>
      <c r="E113" s="759" t="s">
        <v>321</v>
      </c>
      <c r="F113" s="727"/>
      <c r="G113" s="400"/>
      <c r="H113" s="400"/>
      <c r="I113" s="400"/>
      <c r="J113" s="400"/>
      <c r="K113" s="216"/>
      <c r="L113" s="212"/>
    </row>
    <row r="114" spans="1:12" s="501" customFormat="1" ht="15" customHeight="1">
      <c r="B114" s="500"/>
      <c r="C114" s="722"/>
      <c r="D114" s="768" t="s">
        <v>322</v>
      </c>
      <c r="E114" s="769"/>
      <c r="F114" s="687"/>
      <c r="G114" s="404">
        <f>SUM(G115:G120)</f>
        <v>0</v>
      </c>
      <c r="H114" s="404">
        <f t="shared" ref="H114:K114" si="2">SUM(H115:H120)</f>
        <v>0</v>
      </c>
      <c r="I114" s="404">
        <f t="shared" si="2"/>
        <v>0</v>
      </c>
      <c r="J114" s="404">
        <f t="shared" si="2"/>
        <v>0</v>
      </c>
      <c r="K114" s="218">
        <f t="shared" si="2"/>
        <v>0</v>
      </c>
      <c r="L114" s="502"/>
    </row>
    <row r="115" spans="1:12" s="499" customFormat="1" ht="15" customHeight="1" outlineLevel="1">
      <c r="B115" s="207"/>
      <c r="C115" s="722"/>
      <c r="D115" s="505"/>
      <c r="E115" s="724" t="s">
        <v>323</v>
      </c>
      <c r="F115" s="725"/>
      <c r="G115" s="237"/>
      <c r="H115" s="237"/>
      <c r="I115" s="237"/>
      <c r="J115" s="237"/>
      <c r="K115" s="405"/>
      <c r="L115" s="212"/>
    </row>
    <row r="116" spans="1:12" s="499" customFormat="1" ht="15" customHeight="1" outlineLevel="1">
      <c r="B116" s="207"/>
      <c r="C116" s="722"/>
      <c r="D116" s="399"/>
      <c r="E116" s="759" t="s">
        <v>324</v>
      </c>
      <c r="F116" s="727"/>
      <c r="G116" s="400"/>
      <c r="H116" s="400"/>
      <c r="I116" s="400"/>
      <c r="J116" s="400"/>
      <c r="K116" s="216"/>
      <c r="L116" s="212"/>
    </row>
    <row r="117" spans="1:12" s="499" customFormat="1" ht="15" customHeight="1" outlineLevel="1">
      <c r="B117" s="207"/>
      <c r="C117" s="722"/>
      <c r="D117" s="399"/>
      <c r="E117" s="760" t="s">
        <v>13</v>
      </c>
      <c r="F117" s="713"/>
      <c r="G117" s="503"/>
      <c r="H117" s="400"/>
      <c r="I117" s="400"/>
      <c r="J117" s="400"/>
      <c r="K117" s="216"/>
      <c r="L117" s="212"/>
    </row>
    <row r="118" spans="1:12" s="499" customFormat="1" ht="15" customHeight="1" outlineLevel="1">
      <c r="B118" s="207"/>
      <c r="C118" s="722"/>
      <c r="D118" s="399"/>
      <c r="E118" s="760" t="s">
        <v>325</v>
      </c>
      <c r="F118" s="713"/>
      <c r="G118" s="400"/>
      <c r="H118" s="400"/>
      <c r="I118" s="400"/>
      <c r="J118" s="400"/>
      <c r="K118" s="216"/>
      <c r="L118" s="212"/>
    </row>
    <row r="119" spans="1:12" s="499" customFormat="1" ht="15" customHeight="1" outlineLevel="1" thickBot="1">
      <c r="B119" s="207"/>
      <c r="C119" s="722"/>
      <c r="D119" s="399"/>
      <c r="E119" s="760" t="s">
        <v>326</v>
      </c>
      <c r="F119" s="713"/>
      <c r="G119" s="503"/>
      <c r="H119" s="401"/>
      <c r="I119" s="401"/>
      <c r="J119" s="401"/>
      <c r="K119" s="216"/>
      <c r="L119" s="212"/>
    </row>
    <row r="120" spans="1:12" s="499" customFormat="1" ht="15" customHeight="1" outlineLevel="1" thickBot="1">
      <c r="B120" s="207"/>
      <c r="C120" s="402"/>
      <c r="D120" s="403"/>
      <c r="E120" s="761" t="s">
        <v>440</v>
      </c>
      <c r="F120" s="762"/>
      <c r="G120" s="272"/>
      <c r="H120" s="272"/>
      <c r="I120" s="272"/>
      <c r="J120" s="272"/>
      <c r="K120" s="407"/>
      <c r="L120" s="212"/>
    </row>
    <row r="121" spans="1:12" ht="16.5" customHeight="1" thickBot="1">
      <c r="A121" s="501"/>
      <c r="B121" s="479"/>
      <c r="C121" s="692" t="s">
        <v>327</v>
      </c>
      <c r="D121" s="693"/>
      <c r="E121" s="693"/>
      <c r="F121" s="693"/>
      <c r="G121" s="223">
        <f>SUM(G108,G114)</f>
        <v>0</v>
      </c>
      <c r="H121" s="223">
        <f>SUM(H108,H114)</f>
        <v>0</v>
      </c>
      <c r="I121" s="223">
        <f>SUM(I108,I114)</f>
        <v>0</v>
      </c>
      <c r="J121" s="223">
        <f>SUM(J108,J114)</f>
        <v>0</v>
      </c>
      <c r="K121" s="224">
        <f>SUM(K108,K114)</f>
        <v>0</v>
      </c>
      <c r="L121" s="481"/>
    </row>
    <row r="122" spans="1:12" s="501" customFormat="1" ht="7.5" customHeight="1" thickBot="1">
      <c r="A122" s="480"/>
      <c r="B122" s="500"/>
      <c r="C122" s="722"/>
      <c r="D122" s="770"/>
      <c r="E122" s="770"/>
      <c r="F122" s="770"/>
      <c r="G122" s="770"/>
      <c r="H122" s="770"/>
      <c r="I122" s="770"/>
      <c r="J122" s="770"/>
      <c r="K122" s="771"/>
      <c r="L122" s="502"/>
    </row>
    <row r="123" spans="1:12" ht="16.5" customHeight="1" thickBot="1">
      <c r="A123" s="273"/>
      <c r="B123" s="479"/>
      <c r="C123" s="692" t="s">
        <v>328</v>
      </c>
      <c r="D123" s="693"/>
      <c r="E123" s="693"/>
      <c r="F123" s="693" t="s">
        <v>329</v>
      </c>
      <c r="G123" s="223">
        <f>G121-G117+G131+G151-G162-G182-G205</f>
        <v>0</v>
      </c>
      <c r="H123" s="223">
        <f>H121-H117+H131+H151-H162-H182-H205</f>
        <v>0</v>
      </c>
      <c r="I123" s="223">
        <f>I121-I117+I131+I151-I162-I182-I205</f>
        <v>0</v>
      </c>
      <c r="J123" s="223">
        <f>J121-J117+J131+J151-J162-J182-J205</f>
        <v>0</v>
      </c>
      <c r="K123" s="224">
        <f>K121-K117+K131+K151-K162-K182-K205</f>
        <v>0</v>
      </c>
      <c r="L123" s="481"/>
    </row>
    <row r="124" spans="1:12" ht="7.5" customHeight="1">
      <c r="B124" s="479"/>
      <c r="C124" s="694"/>
      <c r="D124" s="695"/>
      <c r="E124" s="695"/>
      <c r="F124" s="695"/>
      <c r="G124" s="695"/>
      <c r="H124" s="695"/>
      <c r="I124" s="695"/>
      <c r="J124" s="695"/>
      <c r="K124" s="696"/>
      <c r="L124" s="481"/>
    </row>
    <row r="125" spans="1:12" ht="16.5" customHeight="1">
      <c r="B125" s="479"/>
      <c r="C125" s="772" t="s">
        <v>330</v>
      </c>
      <c r="D125" s="773"/>
      <c r="E125" s="773"/>
      <c r="F125" s="773"/>
      <c r="G125" s="267"/>
      <c r="H125" s="268"/>
      <c r="I125" s="268"/>
      <c r="J125" s="268"/>
      <c r="K125" s="269"/>
      <c r="L125" s="481"/>
    </row>
    <row r="126" spans="1:12" ht="16.5" customHeight="1">
      <c r="B126" s="479"/>
      <c r="C126" s="772" t="s">
        <v>331</v>
      </c>
      <c r="D126" s="773"/>
      <c r="E126" s="773"/>
      <c r="F126" s="773"/>
      <c r="G126" s="267"/>
      <c r="H126" s="268"/>
      <c r="I126" s="268"/>
      <c r="J126" s="268"/>
      <c r="K126" s="269"/>
      <c r="L126" s="481"/>
    </row>
    <row r="127" spans="1:12" s="501" customFormat="1" ht="15" customHeight="1">
      <c r="A127" s="480"/>
      <c r="B127" s="500"/>
      <c r="C127" s="274"/>
      <c r="D127" s="686" t="s">
        <v>332</v>
      </c>
      <c r="E127" s="688"/>
      <c r="F127" s="687"/>
      <c r="G127" s="217">
        <f>SUM(G128:G134)</f>
        <v>0</v>
      </c>
      <c r="H127" s="217">
        <f>SUM(H128:H134)</f>
        <v>0</v>
      </c>
      <c r="I127" s="217">
        <f>SUM(I128:I134)</f>
        <v>0</v>
      </c>
      <c r="J127" s="217">
        <f>SUM(J128:J134)</f>
        <v>0</v>
      </c>
      <c r="K127" s="218">
        <f>SUM(K128:K134)</f>
        <v>0</v>
      </c>
      <c r="L127" s="502"/>
    </row>
    <row r="128" spans="1:12" s="499" customFormat="1" ht="13.5" customHeight="1" outlineLevel="1">
      <c r="A128" s="501"/>
      <c r="B128" s="207"/>
      <c r="C128" s="274"/>
      <c r="D128" s="505"/>
      <c r="E128" s="720" t="s">
        <v>333</v>
      </c>
      <c r="F128" s="721"/>
      <c r="G128" s="237"/>
      <c r="H128" s="210"/>
      <c r="I128" s="210"/>
      <c r="J128" s="210"/>
      <c r="K128" s="211"/>
      <c r="L128" s="212"/>
    </row>
    <row r="129" spans="1:12" s="499" customFormat="1" ht="13.5" customHeight="1" outlineLevel="1">
      <c r="B129" s="207"/>
      <c r="C129" s="274"/>
      <c r="E129" s="712" t="s">
        <v>334</v>
      </c>
      <c r="F129" s="713"/>
      <c r="G129" s="215"/>
      <c r="H129" s="215"/>
      <c r="I129" s="215"/>
      <c r="J129" s="215"/>
      <c r="K129" s="216"/>
      <c r="L129" s="212"/>
    </row>
    <row r="130" spans="1:12" s="499" customFormat="1" ht="13.5" customHeight="1" outlineLevel="1">
      <c r="B130" s="207"/>
      <c r="C130" s="274"/>
      <c r="E130" s="712" t="s">
        <v>335</v>
      </c>
      <c r="F130" s="713"/>
      <c r="G130" s="215"/>
      <c r="H130" s="215"/>
      <c r="I130" s="215"/>
      <c r="J130" s="215"/>
      <c r="K130" s="216"/>
      <c r="L130" s="212"/>
    </row>
    <row r="131" spans="1:12" s="501" customFormat="1" ht="15" customHeight="1" outlineLevel="1">
      <c r="B131" s="275"/>
      <c r="C131" s="500"/>
      <c r="E131" s="712" t="s">
        <v>336</v>
      </c>
      <c r="F131" s="713"/>
      <c r="G131" s="215"/>
      <c r="H131" s="215"/>
      <c r="I131" s="215"/>
      <c r="J131" s="215"/>
      <c r="K131" s="216"/>
      <c r="L131" s="502"/>
    </row>
    <row r="132" spans="1:12" s="499" customFormat="1" ht="13.5" customHeight="1" outlineLevel="1">
      <c r="B132" s="207"/>
      <c r="C132" s="274"/>
      <c r="E132" s="712" t="s">
        <v>337</v>
      </c>
      <c r="F132" s="713"/>
      <c r="G132" s="215"/>
      <c r="H132" s="215"/>
      <c r="I132" s="215"/>
      <c r="J132" s="215"/>
      <c r="K132" s="216"/>
      <c r="L132" s="212"/>
    </row>
    <row r="133" spans="1:12" s="499" customFormat="1" ht="13.5" customHeight="1" outlineLevel="1">
      <c r="B133" s="207"/>
      <c r="C133" s="274"/>
      <c r="E133" s="712" t="s">
        <v>338</v>
      </c>
      <c r="F133" s="713"/>
      <c r="G133" s="215"/>
      <c r="H133" s="215"/>
      <c r="I133" s="215"/>
      <c r="J133" s="215"/>
      <c r="K133" s="216"/>
      <c r="L133" s="212"/>
    </row>
    <row r="134" spans="1:12" s="501" customFormat="1" ht="15" customHeight="1" outlineLevel="1">
      <c r="B134" s="500"/>
      <c r="C134" s="274"/>
      <c r="E134" s="712" t="s">
        <v>339</v>
      </c>
      <c r="F134" s="713"/>
      <c r="G134" s="215"/>
      <c r="H134" s="215"/>
      <c r="I134" s="215"/>
      <c r="J134" s="215"/>
      <c r="K134" s="216"/>
      <c r="L134" s="502"/>
    </row>
    <row r="135" spans="1:12" s="501" customFormat="1" ht="15" customHeight="1">
      <c r="A135" s="499"/>
      <c r="B135" s="500"/>
      <c r="C135" s="274"/>
      <c r="D135" s="686" t="s">
        <v>340</v>
      </c>
      <c r="E135" s="688"/>
      <c r="F135" s="687"/>
      <c r="G135" s="215"/>
      <c r="H135" s="219"/>
      <c r="I135" s="219"/>
      <c r="J135" s="219"/>
      <c r="K135" s="220"/>
      <c r="L135" s="502"/>
    </row>
    <row r="136" spans="1:12" s="501" customFormat="1" ht="15" customHeight="1">
      <c r="B136" s="500"/>
      <c r="C136" s="274"/>
      <c r="D136" s="686" t="s">
        <v>341</v>
      </c>
      <c r="E136" s="688"/>
      <c r="F136" s="687"/>
      <c r="G136" s="217">
        <f>SUM(G137:G138)</f>
        <v>0</v>
      </c>
      <c r="H136" s="217">
        <f>SUM(H137:H138)</f>
        <v>0</v>
      </c>
      <c r="I136" s="217">
        <f>SUM(I137:I138)</f>
        <v>0</v>
      </c>
      <c r="J136" s="217">
        <f>SUM(J137:J138)</f>
        <v>0</v>
      </c>
      <c r="K136" s="218">
        <f>SUM(K137:K138)</f>
        <v>0</v>
      </c>
      <c r="L136" s="502"/>
    </row>
    <row r="137" spans="1:12" s="501" customFormat="1" ht="15" customHeight="1" outlineLevel="1">
      <c r="B137" s="500"/>
      <c r="C137" s="274"/>
      <c r="D137" s="505"/>
      <c r="E137" s="720" t="s">
        <v>342</v>
      </c>
      <c r="F137" s="721"/>
      <c r="G137" s="237"/>
      <c r="H137" s="210"/>
      <c r="I137" s="210"/>
      <c r="J137" s="210"/>
      <c r="K137" s="211"/>
      <c r="L137" s="502"/>
    </row>
    <row r="138" spans="1:12" s="501" customFormat="1" ht="15" customHeight="1" outlineLevel="1">
      <c r="B138" s="500"/>
      <c r="C138" s="274"/>
      <c r="D138" s="486"/>
      <c r="E138" s="712" t="s">
        <v>124</v>
      </c>
      <c r="F138" s="713"/>
      <c r="G138" s="215"/>
      <c r="H138" s="219"/>
      <c r="I138" s="219"/>
      <c r="J138" s="219"/>
      <c r="K138" s="220"/>
      <c r="L138" s="502"/>
    </row>
    <row r="139" spans="1:12" s="501" customFormat="1" ht="15" customHeight="1">
      <c r="B139" s="500"/>
      <c r="C139" s="274"/>
      <c r="D139" s="686" t="s">
        <v>343</v>
      </c>
      <c r="E139" s="688"/>
      <c r="F139" s="687"/>
      <c r="G139" s="219">
        <f>SUM(G140:G141)</f>
        <v>0</v>
      </c>
      <c r="H139" s="219">
        <f t="shared" ref="H139:K139" si="3">SUM(H140:H141)</f>
        <v>0</v>
      </c>
      <c r="I139" s="219">
        <f t="shared" si="3"/>
        <v>0</v>
      </c>
      <c r="J139" s="219">
        <f t="shared" si="3"/>
        <v>0</v>
      </c>
      <c r="K139" s="220">
        <f t="shared" si="3"/>
        <v>0</v>
      </c>
      <c r="L139" s="502"/>
    </row>
    <row r="140" spans="1:12" s="501" customFormat="1" ht="15" customHeight="1" outlineLevel="1">
      <c r="B140" s="500"/>
      <c r="C140" s="274"/>
      <c r="D140" s="505"/>
      <c r="E140" s="720" t="s">
        <v>344</v>
      </c>
      <c r="F140" s="721"/>
      <c r="G140" s="237"/>
      <c r="H140" s="210"/>
      <c r="I140" s="210"/>
      <c r="J140" s="210"/>
      <c r="K140" s="211"/>
      <c r="L140" s="502"/>
    </row>
    <row r="141" spans="1:12" s="499" customFormat="1" ht="13.5" customHeight="1" outlineLevel="1">
      <c r="B141" s="207"/>
      <c r="C141" s="274"/>
      <c r="E141" s="712" t="s">
        <v>124</v>
      </c>
      <c r="F141" s="713"/>
      <c r="G141" s="215"/>
      <c r="H141" s="215"/>
      <c r="I141" s="215"/>
      <c r="J141" s="215"/>
      <c r="K141" s="216"/>
      <c r="L141" s="212"/>
    </row>
    <row r="142" spans="1:12" s="501" customFormat="1" ht="15" customHeight="1" thickBot="1">
      <c r="B142" s="500"/>
      <c r="C142" s="277"/>
      <c r="D142" s="689" t="s">
        <v>345</v>
      </c>
      <c r="E142" s="690"/>
      <c r="F142" s="691"/>
      <c r="G142" s="278"/>
      <c r="H142" s="221"/>
      <c r="I142" s="221"/>
      <c r="J142" s="221"/>
      <c r="K142" s="222"/>
      <c r="L142" s="502"/>
    </row>
    <row r="143" spans="1:12" ht="16.5" customHeight="1" thickBot="1">
      <c r="A143" s="501"/>
      <c r="B143" s="479"/>
      <c r="C143" s="728" t="s">
        <v>346</v>
      </c>
      <c r="D143" s="729"/>
      <c r="E143" s="729"/>
      <c r="F143" s="729"/>
      <c r="G143" s="232">
        <f>G127+G135+G136+G139+G142</f>
        <v>0</v>
      </c>
      <c r="H143" s="232">
        <f>H127+H135+H136+H139+H142</f>
        <v>0</v>
      </c>
      <c r="I143" s="232">
        <f>I127+I135+I136+I139+I142</f>
        <v>0</v>
      </c>
      <c r="J143" s="232">
        <f>SUM(J135,J136,J139,J142,J127)</f>
        <v>0</v>
      </c>
      <c r="K143" s="233">
        <f>SUM(K135:K142,K127)</f>
        <v>0</v>
      </c>
      <c r="L143" s="481"/>
    </row>
    <row r="144" spans="1:12" ht="7.5" customHeight="1">
      <c r="B144" s="479"/>
      <c r="C144" s="694"/>
      <c r="D144" s="695"/>
      <c r="E144" s="695"/>
      <c r="F144" s="695"/>
      <c r="G144" s="695"/>
      <c r="H144" s="695"/>
      <c r="I144" s="695"/>
      <c r="J144" s="695"/>
      <c r="K144" s="696"/>
      <c r="L144" s="481"/>
    </row>
    <row r="145" spans="1:12" ht="16.5" customHeight="1">
      <c r="B145" s="479"/>
      <c r="C145" s="772" t="s">
        <v>347</v>
      </c>
      <c r="D145" s="773"/>
      <c r="E145" s="773"/>
      <c r="F145" s="773"/>
      <c r="G145" s="267"/>
      <c r="H145" s="268"/>
      <c r="I145" s="268"/>
      <c r="J145" s="268"/>
      <c r="K145" s="269"/>
      <c r="L145" s="481"/>
    </row>
    <row r="146" spans="1:12" s="501" customFormat="1" ht="15" customHeight="1">
      <c r="A146" s="480"/>
      <c r="B146" s="500"/>
      <c r="C146" s="772"/>
      <c r="D146" s="686" t="s">
        <v>348</v>
      </c>
      <c r="E146" s="688"/>
      <c r="F146" s="687"/>
      <c r="G146" s="217">
        <f>SUM(G147:G153)</f>
        <v>0</v>
      </c>
      <c r="H146" s="217">
        <f>SUM(H147:H153)</f>
        <v>0</v>
      </c>
      <c r="I146" s="217">
        <f>SUM(I147:I153)</f>
        <v>0</v>
      </c>
      <c r="J146" s="217">
        <f>SUM(J147:J153)</f>
        <v>0</v>
      </c>
      <c r="K146" s="218">
        <f>SUM(K147:K153)</f>
        <v>0</v>
      </c>
      <c r="L146" s="502"/>
    </row>
    <row r="147" spans="1:12" s="499" customFormat="1" ht="13.5" customHeight="1" outlineLevel="1">
      <c r="B147" s="207"/>
      <c r="C147" s="772"/>
      <c r="D147" s="505"/>
      <c r="E147" s="720" t="s">
        <v>349</v>
      </c>
      <c r="F147" s="721"/>
      <c r="G147" s="237"/>
      <c r="H147" s="210"/>
      <c r="I147" s="210"/>
      <c r="J147" s="210"/>
      <c r="K147" s="211"/>
      <c r="L147" s="212"/>
    </row>
    <row r="148" spans="1:12" s="499" customFormat="1" ht="15" customHeight="1" outlineLevel="1">
      <c r="B148" s="279"/>
      <c r="C148" s="772"/>
      <c r="E148" s="712" t="s">
        <v>350</v>
      </c>
      <c r="F148" s="713"/>
      <c r="G148" s="238"/>
      <c r="H148" s="238"/>
      <c r="I148" s="238"/>
      <c r="J148" s="238"/>
      <c r="K148" s="280"/>
      <c r="L148" s="212"/>
    </row>
    <row r="149" spans="1:12" s="499" customFormat="1" ht="15" customHeight="1" outlineLevel="1">
      <c r="B149" s="279"/>
      <c r="C149" s="772"/>
      <c r="E149" s="712" t="s">
        <v>351</v>
      </c>
      <c r="F149" s="713"/>
      <c r="G149" s="238"/>
      <c r="H149" s="238"/>
      <c r="I149" s="238"/>
      <c r="J149" s="238"/>
      <c r="K149" s="280"/>
      <c r="L149" s="212"/>
    </row>
    <row r="150" spans="1:12" s="499" customFormat="1" ht="15" customHeight="1" outlineLevel="1">
      <c r="B150" s="279"/>
      <c r="C150" s="772"/>
      <c r="E150" s="712" t="s">
        <v>335</v>
      </c>
      <c r="F150" s="713"/>
      <c r="G150" s="238"/>
      <c r="H150" s="238"/>
      <c r="I150" s="238"/>
      <c r="J150" s="238"/>
      <c r="K150" s="280"/>
      <c r="L150" s="212"/>
    </row>
    <row r="151" spans="1:12" s="499" customFormat="1" ht="13.5" customHeight="1" outlineLevel="1">
      <c r="B151" s="207"/>
      <c r="C151" s="772"/>
      <c r="E151" s="726" t="s">
        <v>336</v>
      </c>
      <c r="F151" s="727"/>
      <c r="G151" s="238"/>
      <c r="H151" s="215"/>
      <c r="I151" s="215"/>
      <c r="J151" s="215"/>
      <c r="K151" s="216"/>
      <c r="L151" s="212"/>
    </row>
    <row r="152" spans="1:12" s="499" customFormat="1" ht="13.5" customHeight="1" outlineLevel="1">
      <c r="B152" s="207"/>
      <c r="C152" s="772"/>
      <c r="E152" s="712" t="s">
        <v>337</v>
      </c>
      <c r="F152" s="713"/>
      <c r="G152" s="238"/>
      <c r="H152" s="215"/>
      <c r="I152" s="215"/>
      <c r="J152" s="215"/>
      <c r="K152" s="216"/>
      <c r="L152" s="212"/>
    </row>
    <row r="153" spans="1:12" s="499" customFormat="1" ht="13.5" customHeight="1" outlineLevel="1">
      <c r="B153" s="207"/>
      <c r="C153" s="772"/>
      <c r="E153" s="712" t="s">
        <v>124</v>
      </c>
      <c r="F153" s="713"/>
      <c r="G153" s="238"/>
      <c r="H153" s="238"/>
      <c r="I153" s="215"/>
      <c r="J153" s="215"/>
      <c r="K153" s="216"/>
      <c r="L153" s="212"/>
    </row>
    <row r="154" spans="1:12" s="501" customFormat="1" ht="15" customHeight="1">
      <c r="A154" s="499"/>
      <c r="B154" s="500"/>
      <c r="C154" s="772"/>
      <c r="D154" s="686" t="s">
        <v>352</v>
      </c>
      <c r="E154" s="688"/>
      <c r="F154" s="687"/>
      <c r="G154" s="217">
        <f>SUM(G155:G158)</f>
        <v>0</v>
      </c>
      <c r="H154" s="217">
        <f>SUM(H155:H158)</f>
        <v>0</v>
      </c>
      <c r="I154" s="217">
        <f>SUM(I155:I158)</f>
        <v>0</v>
      </c>
      <c r="J154" s="217">
        <f>SUM(J155:J158)</f>
        <v>0</v>
      </c>
      <c r="K154" s="218">
        <f>SUM(K155:K158)</f>
        <v>0</v>
      </c>
      <c r="L154" s="502"/>
    </row>
    <row r="155" spans="1:12" s="499" customFormat="1" ht="15" customHeight="1" outlineLevel="1">
      <c r="B155" s="207"/>
      <c r="C155" s="772"/>
      <c r="D155" s="497"/>
      <c r="E155" s="720" t="s">
        <v>353</v>
      </c>
      <c r="F155" s="721"/>
      <c r="G155" s="237"/>
      <c r="H155" s="210"/>
      <c r="I155" s="210"/>
      <c r="J155" s="210"/>
      <c r="K155" s="211"/>
      <c r="L155" s="212"/>
    </row>
    <row r="156" spans="1:12" s="499" customFormat="1" ht="15" customHeight="1" outlineLevel="1">
      <c r="B156" s="207"/>
      <c r="C156" s="772"/>
      <c r="E156" s="731" t="s">
        <v>354</v>
      </c>
      <c r="F156" s="777"/>
      <c r="G156" s="215"/>
      <c r="H156" s="215"/>
      <c r="I156" s="215"/>
      <c r="J156" s="215"/>
      <c r="K156" s="216"/>
      <c r="L156" s="212"/>
    </row>
    <row r="157" spans="1:12" s="499" customFormat="1" ht="15" customHeight="1" outlineLevel="1">
      <c r="B157" s="207"/>
      <c r="C157" s="772"/>
      <c r="E157" s="778" t="s">
        <v>344</v>
      </c>
      <c r="F157" s="779"/>
      <c r="G157" s="215"/>
      <c r="H157" s="215"/>
      <c r="I157" s="215"/>
      <c r="J157" s="215"/>
      <c r="K157" s="216"/>
      <c r="L157" s="212"/>
    </row>
    <row r="158" spans="1:12" s="499" customFormat="1" ht="15" customHeight="1" outlineLevel="1">
      <c r="B158" s="207"/>
      <c r="C158" s="772"/>
      <c r="E158" s="778" t="s">
        <v>124</v>
      </c>
      <c r="F158" s="779"/>
      <c r="G158" s="215"/>
      <c r="H158" s="215"/>
      <c r="I158" s="238"/>
      <c r="J158" s="238"/>
      <c r="K158" s="216"/>
      <c r="L158" s="212"/>
    </row>
    <row r="159" spans="1:12" s="501" customFormat="1" ht="15" customHeight="1">
      <c r="B159" s="500"/>
      <c r="C159" s="772"/>
      <c r="D159" s="686" t="s">
        <v>355</v>
      </c>
      <c r="E159" s="688"/>
      <c r="F159" s="687"/>
      <c r="G159" s="219"/>
      <c r="H159" s="219"/>
      <c r="I159" s="217"/>
      <c r="J159" s="217"/>
      <c r="K159" s="220"/>
      <c r="L159" s="502"/>
    </row>
    <row r="160" spans="1:12" s="501" customFormat="1" ht="15" customHeight="1">
      <c r="B160" s="500"/>
      <c r="C160" s="772"/>
      <c r="D160" s="686" t="s">
        <v>356</v>
      </c>
      <c r="E160" s="688"/>
      <c r="F160" s="687"/>
      <c r="G160" s="217">
        <f>SUM(G161:G163)</f>
        <v>0</v>
      </c>
      <c r="H160" s="217">
        <f>SUM(H161:H163)</f>
        <v>0</v>
      </c>
      <c r="I160" s="217">
        <f>SUM(I161:I163)</f>
        <v>0</v>
      </c>
      <c r="J160" s="217">
        <f>SUM(J161:J163)</f>
        <v>0</v>
      </c>
      <c r="K160" s="218">
        <f>SUM(K161:K163)</f>
        <v>0</v>
      </c>
      <c r="L160" s="502"/>
    </row>
    <row r="161" spans="1:13" s="499" customFormat="1" ht="15" customHeight="1" outlineLevel="1">
      <c r="B161" s="207"/>
      <c r="C161" s="772"/>
      <c r="D161" s="497"/>
      <c r="E161" s="720" t="s">
        <v>357</v>
      </c>
      <c r="F161" s="721"/>
      <c r="G161" s="237"/>
      <c r="H161" s="210"/>
      <c r="I161" s="210"/>
      <c r="J161" s="210"/>
      <c r="K161" s="211"/>
      <c r="L161" s="212"/>
    </row>
    <row r="162" spans="1:13" s="499" customFormat="1" ht="15" customHeight="1" outlineLevel="1">
      <c r="B162" s="207"/>
      <c r="C162" s="772"/>
      <c r="D162" s="495"/>
      <c r="E162" s="712" t="s">
        <v>358</v>
      </c>
      <c r="F162" s="713"/>
      <c r="G162" s="238"/>
      <c r="H162" s="215"/>
      <c r="I162" s="215"/>
      <c r="J162" s="215"/>
      <c r="K162" s="216"/>
      <c r="L162" s="212"/>
    </row>
    <row r="163" spans="1:13" s="499" customFormat="1" ht="15" customHeight="1" outlineLevel="1" thickBot="1">
      <c r="B163" s="207"/>
      <c r="C163" s="774"/>
      <c r="D163" s="507"/>
      <c r="E163" s="733" t="s">
        <v>124</v>
      </c>
      <c r="F163" s="734"/>
      <c r="G163" s="272"/>
      <c r="H163" s="230"/>
      <c r="I163" s="230"/>
      <c r="J163" s="230"/>
      <c r="K163" s="231"/>
      <c r="L163" s="212"/>
    </row>
    <row r="164" spans="1:13" ht="16.5" customHeight="1" thickBot="1">
      <c r="A164" s="501"/>
      <c r="B164" s="479"/>
      <c r="C164" s="692" t="s">
        <v>359</v>
      </c>
      <c r="D164" s="693"/>
      <c r="E164" s="693"/>
      <c r="F164" s="693" t="s">
        <v>360</v>
      </c>
      <c r="G164" s="223">
        <f>G146+G154+G159+G160</f>
        <v>0</v>
      </c>
      <c r="H164" s="223">
        <f>H146+H154+H159+H160</f>
        <v>0</v>
      </c>
      <c r="I164" s="223">
        <f>I146+I154+I159+I160</f>
        <v>0</v>
      </c>
      <c r="J164" s="223">
        <f>SUM(J146,J154,J159,J160)</f>
        <v>0</v>
      </c>
      <c r="K164" s="224">
        <f>SUM(K146,K154,K159,K160)</f>
        <v>0</v>
      </c>
      <c r="L164" s="481"/>
    </row>
    <row r="165" spans="1:13" ht="16.5" customHeight="1" thickBot="1">
      <c r="A165" s="501"/>
      <c r="B165" s="479"/>
      <c r="C165" s="775" t="s">
        <v>360</v>
      </c>
      <c r="D165" s="776"/>
      <c r="E165" s="776"/>
      <c r="F165" s="776"/>
      <c r="G165" s="282">
        <f>G121+G143+G164</f>
        <v>0</v>
      </c>
      <c r="H165" s="282">
        <f>H121+H143+H164</f>
        <v>0</v>
      </c>
      <c r="I165" s="282">
        <f>I121+I143+I164</f>
        <v>0</v>
      </c>
      <c r="J165" s="282">
        <f>J121+J143+J164</f>
        <v>0</v>
      </c>
      <c r="K165" s="283">
        <f>K121+K143+K164</f>
        <v>0</v>
      </c>
      <c r="L165" s="481"/>
    </row>
    <row r="166" spans="1:13" ht="16.5" customHeight="1" thickBot="1">
      <c r="B166" s="479"/>
      <c r="C166" s="694"/>
      <c r="D166" s="695"/>
      <c r="E166" s="695"/>
      <c r="F166" s="695"/>
      <c r="G166" s="695"/>
      <c r="H166" s="695"/>
      <c r="I166" s="695"/>
      <c r="J166" s="695"/>
      <c r="K166" s="696"/>
      <c r="L166" s="481"/>
    </row>
    <row r="167" spans="1:13" ht="18.75" thickBot="1">
      <c r="B167" s="479"/>
      <c r="C167" s="780" t="s">
        <v>361</v>
      </c>
      <c r="D167" s="781"/>
      <c r="E167" s="781"/>
      <c r="F167" s="781" t="s">
        <v>361</v>
      </c>
      <c r="G167" s="781"/>
      <c r="H167" s="781"/>
      <c r="I167" s="781"/>
      <c r="J167" s="781"/>
      <c r="K167" s="782"/>
      <c r="L167" s="481"/>
      <c r="M167" s="215"/>
    </row>
    <row r="168" spans="1:13" ht="16.5" customHeight="1">
      <c r="B168" s="479"/>
      <c r="C168" s="705" t="s">
        <v>362</v>
      </c>
      <c r="D168" s="706"/>
      <c r="E168" s="706"/>
      <c r="F168" s="706"/>
      <c r="G168" s="284"/>
      <c r="H168" s="285"/>
      <c r="I168" s="285"/>
      <c r="J168" s="285"/>
      <c r="K168" s="286"/>
      <c r="L168" s="481"/>
    </row>
    <row r="169" spans="1:13" s="501" customFormat="1" ht="15" customHeight="1">
      <c r="A169" s="480"/>
      <c r="B169" s="500"/>
      <c r="C169" s="772"/>
      <c r="D169" s="686" t="s">
        <v>363</v>
      </c>
      <c r="E169" s="688"/>
      <c r="F169" s="687"/>
      <c r="G169" s="217">
        <f>G170-G174+G175-G176+G177+G178</f>
        <v>0</v>
      </c>
      <c r="H169" s="217">
        <f>H170-H174+H175-H176+H177+H178</f>
        <v>0</v>
      </c>
      <c r="I169" s="217">
        <f>I170-I174+I175-I176+I177+I178</f>
        <v>0</v>
      </c>
      <c r="J169" s="217">
        <f>J170-J174+J175-J176+J177+J178</f>
        <v>0</v>
      </c>
      <c r="K169" s="218">
        <f>K170-K174+K175-K176+K177+K178</f>
        <v>0</v>
      </c>
      <c r="L169" s="502"/>
    </row>
    <row r="170" spans="1:13" s="501" customFormat="1" ht="12.75" outlineLevel="1">
      <c r="B170" s="500"/>
      <c r="C170" s="772"/>
      <c r="D170" s="204"/>
      <c r="E170" s="783" t="s">
        <v>364</v>
      </c>
      <c r="F170" s="784"/>
      <c r="G170" s="205">
        <f>SUM(G171:G173)</f>
        <v>0</v>
      </c>
      <c r="H170" s="205">
        <f>SUM(H171:H173)</f>
        <v>0</v>
      </c>
      <c r="I170" s="205">
        <f>SUM(I171:I173)</f>
        <v>0</v>
      </c>
      <c r="J170" s="205">
        <f>SUM(J171:J173)</f>
        <v>0</v>
      </c>
      <c r="K170" s="206">
        <f>SUM(K171:K173)</f>
        <v>0</v>
      </c>
      <c r="L170" s="502"/>
    </row>
    <row r="171" spans="1:13" s="499" customFormat="1" ht="13.5" customHeight="1" outlineLevel="1">
      <c r="B171" s="207"/>
      <c r="C171" s="772"/>
      <c r="E171" s="497"/>
      <c r="F171" s="498" t="s">
        <v>365</v>
      </c>
      <c r="G171" s="237"/>
      <c r="H171" s="210"/>
      <c r="I171" s="271"/>
      <c r="J171" s="271"/>
      <c r="K171" s="211"/>
      <c r="L171" s="212"/>
    </row>
    <row r="172" spans="1:13" s="499" customFormat="1" ht="13.5" customHeight="1" outlineLevel="1">
      <c r="B172" s="207"/>
      <c r="C172" s="772"/>
      <c r="E172" s="495"/>
      <c r="F172" s="496" t="s">
        <v>366</v>
      </c>
      <c r="G172" s="215"/>
      <c r="H172" s="215"/>
      <c r="I172" s="215"/>
      <c r="J172" s="215"/>
      <c r="K172" s="216"/>
      <c r="L172" s="212"/>
    </row>
    <row r="173" spans="1:13" s="499" customFormat="1" ht="13.5" customHeight="1" outlineLevel="1">
      <c r="B173" s="207"/>
      <c r="C173" s="772"/>
      <c r="E173" s="495"/>
      <c r="F173" s="496" t="s">
        <v>263</v>
      </c>
      <c r="G173" s="215"/>
      <c r="H173" s="215"/>
      <c r="I173" s="287"/>
      <c r="J173" s="287"/>
      <c r="K173" s="216"/>
      <c r="L173" s="212"/>
    </row>
    <row r="174" spans="1:13" s="499" customFormat="1" ht="15" customHeight="1" outlineLevel="1">
      <c r="B174" s="207"/>
      <c r="C174" s="772"/>
      <c r="E174" s="712" t="s">
        <v>367</v>
      </c>
      <c r="F174" s="713"/>
      <c r="G174" s="238"/>
      <c r="H174" s="215"/>
      <c r="I174" s="215"/>
      <c r="J174" s="215"/>
      <c r="K174" s="216"/>
      <c r="L174" s="212"/>
    </row>
    <row r="175" spans="1:13" s="499" customFormat="1" ht="13.5" customHeight="1" outlineLevel="1">
      <c r="B175" s="207"/>
      <c r="C175" s="772"/>
      <c r="E175" s="712" t="s">
        <v>368</v>
      </c>
      <c r="F175" s="713"/>
      <c r="G175" s="215"/>
      <c r="H175" s="215"/>
      <c r="I175" s="215"/>
      <c r="J175" s="215"/>
      <c r="K175" s="216"/>
      <c r="L175" s="212"/>
    </row>
    <row r="176" spans="1:13" s="499" customFormat="1" ht="13.5" customHeight="1" outlineLevel="1">
      <c r="B176" s="207"/>
      <c r="C176" s="772"/>
      <c r="E176" s="712" t="s">
        <v>367</v>
      </c>
      <c r="F176" s="713"/>
      <c r="G176" s="215"/>
      <c r="H176" s="215"/>
      <c r="I176" s="215"/>
      <c r="J176" s="215"/>
      <c r="K176" s="216"/>
      <c r="L176" s="212"/>
    </row>
    <row r="177" spans="1:12" s="499" customFormat="1" ht="13.5" customHeight="1" outlineLevel="1">
      <c r="B177" s="207"/>
      <c r="C177" s="772"/>
      <c r="E177" s="712" t="s">
        <v>369</v>
      </c>
      <c r="F177" s="713"/>
      <c r="G177" s="238"/>
      <c r="H177" s="215"/>
      <c r="I177" s="215"/>
      <c r="J177" s="215"/>
      <c r="K177" s="216"/>
      <c r="L177" s="212"/>
    </row>
    <row r="178" spans="1:12" s="499" customFormat="1" ht="13.5" customHeight="1" outlineLevel="1">
      <c r="B178" s="207"/>
      <c r="C178" s="772"/>
      <c r="E178" s="712" t="s">
        <v>370</v>
      </c>
      <c r="F178" s="713"/>
      <c r="G178" s="238"/>
      <c r="H178" s="215"/>
      <c r="I178" s="215"/>
      <c r="J178" s="215"/>
      <c r="K178" s="216"/>
      <c r="L178" s="212"/>
    </row>
    <row r="179" spans="1:12" s="501" customFormat="1" ht="15" customHeight="1">
      <c r="A179" s="499"/>
      <c r="B179" s="500"/>
      <c r="C179" s="772"/>
      <c r="D179" s="686" t="s">
        <v>371</v>
      </c>
      <c r="E179" s="688"/>
      <c r="F179" s="687"/>
      <c r="G179" s="217">
        <f>SUM(G180:G183)</f>
        <v>0</v>
      </c>
      <c r="H179" s="217">
        <f>SUM(H180:H183)</f>
        <v>0</v>
      </c>
      <c r="I179" s="217">
        <f>SUM(I180:I183)</f>
        <v>0</v>
      </c>
      <c r="J179" s="217">
        <f>SUM(J180:J183)</f>
        <v>0</v>
      </c>
      <c r="K179" s="218">
        <f>SUM(K180:K183)</f>
        <v>0</v>
      </c>
      <c r="L179" s="502"/>
    </row>
    <row r="180" spans="1:12" s="499" customFormat="1" ht="13.5" customHeight="1" outlineLevel="1">
      <c r="B180" s="207"/>
      <c r="C180" s="772"/>
      <c r="D180" s="505"/>
      <c r="E180" s="791" t="s">
        <v>372</v>
      </c>
      <c r="F180" s="792"/>
      <c r="G180" s="210"/>
      <c r="H180" s="210"/>
      <c r="I180" s="210"/>
      <c r="J180" s="210"/>
      <c r="K180" s="211"/>
      <c r="L180" s="212"/>
    </row>
    <row r="181" spans="1:12" s="499" customFormat="1" ht="13.5" customHeight="1" outlineLevel="1">
      <c r="B181" s="207"/>
      <c r="C181" s="772"/>
      <c r="E181" s="793" t="s">
        <v>373</v>
      </c>
      <c r="F181" s="794"/>
      <c r="G181" s="215"/>
      <c r="H181" s="215"/>
      <c r="I181" s="215"/>
      <c r="J181" s="215"/>
      <c r="K181" s="216"/>
      <c r="L181" s="212"/>
    </row>
    <row r="182" spans="1:12" s="499" customFormat="1" ht="13.5" customHeight="1" outlineLevel="1">
      <c r="B182" s="207"/>
      <c r="C182" s="772"/>
      <c r="E182" s="793" t="s">
        <v>374</v>
      </c>
      <c r="F182" s="794"/>
      <c r="G182" s="215"/>
      <c r="H182" s="215"/>
      <c r="I182" s="215"/>
      <c r="J182" s="215"/>
      <c r="K182" s="216"/>
      <c r="L182" s="212"/>
    </row>
    <row r="183" spans="1:12" s="499" customFormat="1" ht="13.5" customHeight="1" outlineLevel="1">
      <c r="B183" s="207"/>
      <c r="C183" s="772"/>
      <c r="E183" s="793" t="s">
        <v>375</v>
      </c>
      <c r="F183" s="794"/>
      <c r="G183" s="215">
        <f>SUM(G184:G185)</f>
        <v>0</v>
      </c>
      <c r="H183" s="215">
        <f t="shared" ref="H183:K183" si="4">SUM(H184:H185)</f>
        <v>0</v>
      </c>
      <c r="I183" s="215">
        <f t="shared" si="4"/>
        <v>0</v>
      </c>
      <c r="J183" s="215">
        <f t="shared" si="4"/>
        <v>0</v>
      </c>
      <c r="K183" s="216">
        <f t="shared" si="4"/>
        <v>0</v>
      </c>
      <c r="L183" s="212"/>
    </row>
    <row r="184" spans="1:12" s="499" customFormat="1" ht="13.5" customHeight="1" outlineLevel="1">
      <c r="B184" s="207"/>
      <c r="C184" s="772"/>
      <c r="E184" s="491"/>
      <c r="F184" s="498" t="s">
        <v>365</v>
      </c>
      <c r="G184" s="288"/>
      <c r="H184" s="288"/>
      <c r="I184" s="288"/>
      <c r="J184" s="288"/>
      <c r="K184" s="289"/>
      <c r="L184" s="212"/>
    </row>
    <row r="185" spans="1:12" s="499" customFormat="1" ht="13.5" customHeight="1" outlineLevel="1">
      <c r="B185" s="207"/>
      <c r="C185" s="772"/>
      <c r="E185" s="493"/>
      <c r="F185" s="494" t="s">
        <v>263</v>
      </c>
      <c r="G185" s="215"/>
      <c r="H185" s="215"/>
      <c r="I185" s="215"/>
      <c r="J185" s="215"/>
      <c r="K185" s="216"/>
      <c r="L185" s="212"/>
    </row>
    <row r="186" spans="1:12" s="501" customFormat="1" ht="15" customHeight="1">
      <c r="A186" s="499"/>
      <c r="B186" s="500"/>
      <c r="C186" s="772"/>
      <c r="D186" s="686" t="s">
        <v>376</v>
      </c>
      <c r="E186" s="688"/>
      <c r="F186" s="687"/>
      <c r="G186" s="217">
        <f>SUM(G187,G191)</f>
        <v>0</v>
      </c>
      <c r="H186" s="217">
        <f>SUM(H187,H191)</f>
        <v>0</v>
      </c>
      <c r="I186" s="217">
        <f>SUM(I187,I191)</f>
        <v>0</v>
      </c>
      <c r="J186" s="217">
        <f>SUM(J187,J191)</f>
        <v>0</v>
      </c>
      <c r="K186" s="218">
        <f>SUM(K187,K191)</f>
        <v>0</v>
      </c>
      <c r="L186" s="502"/>
    </row>
    <row r="187" spans="1:12" s="499" customFormat="1" ht="13.5" customHeight="1" outlineLevel="1">
      <c r="B187" s="207"/>
      <c r="C187" s="772"/>
      <c r="D187" s="505"/>
      <c r="E187" s="785" t="s">
        <v>344</v>
      </c>
      <c r="F187" s="786"/>
      <c r="G187" s="288">
        <f>SUM(G188:G190)</f>
        <v>0</v>
      </c>
      <c r="H187" s="288">
        <f>SUM(H188:H190)</f>
        <v>0</v>
      </c>
      <c r="I187" s="288">
        <f>SUM(I188:I190)</f>
        <v>0</v>
      </c>
      <c r="J187" s="288">
        <f>SUM(J188:J190)</f>
        <v>0</v>
      </c>
      <c r="K187" s="289">
        <f>SUM(K188:K190)</f>
        <v>0</v>
      </c>
      <c r="L187" s="212"/>
    </row>
    <row r="188" spans="1:12" s="499" customFormat="1" ht="13.5" customHeight="1" outlineLevel="1">
      <c r="B188" s="207"/>
      <c r="C188" s="772"/>
      <c r="E188" s="482"/>
      <c r="F188" s="483" t="s">
        <v>377</v>
      </c>
      <c r="G188" s="288"/>
      <c r="H188" s="288"/>
      <c r="I188" s="288"/>
      <c r="J188" s="288"/>
      <c r="K188" s="289"/>
      <c r="L188" s="212"/>
    </row>
    <row r="189" spans="1:12" s="499" customFormat="1" ht="13.5" customHeight="1" outlineLevel="1">
      <c r="B189" s="207"/>
      <c r="C189" s="772"/>
      <c r="E189" s="484"/>
      <c r="F189" s="485" t="s">
        <v>378</v>
      </c>
      <c r="G189" s="294"/>
      <c r="H189" s="294"/>
      <c r="I189" s="294"/>
      <c r="J189" s="294"/>
      <c r="K189" s="295"/>
      <c r="L189" s="212"/>
    </row>
    <row r="190" spans="1:12" s="499" customFormat="1" ht="13.5" customHeight="1" outlineLevel="1">
      <c r="B190" s="207"/>
      <c r="C190" s="772"/>
      <c r="E190" s="484"/>
      <c r="F190" s="485" t="s">
        <v>379</v>
      </c>
      <c r="G190" s="294"/>
      <c r="H190" s="294"/>
      <c r="I190" s="294"/>
      <c r="J190" s="294"/>
      <c r="K190" s="295"/>
      <c r="L190" s="212"/>
    </row>
    <row r="191" spans="1:12" s="499" customFormat="1" ht="13.5" customHeight="1" outlineLevel="1">
      <c r="B191" s="207"/>
      <c r="C191" s="772"/>
      <c r="E191" s="787" t="s">
        <v>124</v>
      </c>
      <c r="F191" s="788"/>
      <c r="G191" s="215"/>
      <c r="H191" s="215"/>
      <c r="I191" s="215"/>
      <c r="J191" s="215"/>
      <c r="K191" s="216"/>
      <c r="L191" s="212"/>
    </row>
    <row r="192" spans="1:12" s="501" customFormat="1" ht="15" customHeight="1">
      <c r="A192" s="499"/>
      <c r="B192" s="500"/>
      <c r="C192" s="772"/>
      <c r="D192" s="686" t="s">
        <v>380</v>
      </c>
      <c r="E192" s="688"/>
      <c r="F192" s="687"/>
      <c r="G192" s="296"/>
      <c r="H192" s="296"/>
      <c r="I192" s="296"/>
      <c r="J192" s="296"/>
      <c r="K192" s="297"/>
      <c r="L192" s="502"/>
    </row>
    <row r="193" spans="1:12" s="501" customFormat="1" ht="15" customHeight="1">
      <c r="A193" s="499"/>
      <c r="B193" s="500"/>
      <c r="C193" s="772"/>
      <c r="D193" s="686" t="s">
        <v>381</v>
      </c>
      <c r="E193" s="688"/>
      <c r="F193" s="687"/>
      <c r="G193" s="296">
        <f>SUM(G194:G196)</f>
        <v>0</v>
      </c>
      <c r="H193" s="296">
        <f>SUM(H194:H196)</f>
        <v>0</v>
      </c>
      <c r="I193" s="296">
        <f>SUM(I194:I196)</f>
        <v>0</v>
      </c>
      <c r="J193" s="296">
        <f>SUM(J194:J196)</f>
        <v>0</v>
      </c>
      <c r="K193" s="297">
        <f>SUM(K194:K196)</f>
        <v>0</v>
      </c>
      <c r="L193" s="502"/>
    </row>
    <row r="194" spans="1:12" s="499" customFormat="1" ht="15" customHeight="1" outlineLevel="1">
      <c r="B194" s="207"/>
      <c r="C194" s="772"/>
      <c r="D194" s="482"/>
      <c r="E194" s="789" t="s">
        <v>382</v>
      </c>
      <c r="F194" s="790"/>
      <c r="G194" s="298"/>
      <c r="H194" s="298"/>
      <c r="I194" s="298"/>
      <c r="J194" s="298"/>
      <c r="K194" s="299"/>
      <c r="L194" s="212"/>
    </row>
    <row r="195" spans="1:12" s="499" customFormat="1" ht="15" customHeight="1" outlineLevel="1">
      <c r="B195" s="207"/>
      <c r="C195" s="772"/>
      <c r="D195" s="484"/>
      <c r="E195" s="795" t="s">
        <v>383</v>
      </c>
      <c r="F195" s="796"/>
      <c r="G195" s="300"/>
      <c r="H195" s="300"/>
      <c r="I195" s="300"/>
      <c r="J195" s="300"/>
      <c r="K195" s="301"/>
      <c r="L195" s="212"/>
    </row>
    <row r="196" spans="1:12" s="499" customFormat="1" ht="15" customHeight="1" outlineLevel="1" thickBot="1">
      <c r="B196" s="207"/>
      <c r="C196" s="774"/>
      <c r="D196" s="302"/>
      <c r="E196" s="797" t="s">
        <v>124</v>
      </c>
      <c r="F196" s="798"/>
      <c r="G196" s="303"/>
      <c r="H196" s="304"/>
      <c r="I196" s="304"/>
      <c r="J196" s="304"/>
      <c r="K196" s="222"/>
      <c r="L196" s="212"/>
    </row>
    <row r="197" spans="1:12" ht="16.5" customHeight="1" thickBot="1">
      <c r="A197" s="501"/>
      <c r="B197" s="479"/>
      <c r="C197" s="692" t="s">
        <v>384</v>
      </c>
      <c r="D197" s="693"/>
      <c r="E197" s="693"/>
      <c r="F197" s="693" t="s">
        <v>385</v>
      </c>
      <c r="G197" s="223">
        <f>SUM(G169,G179,G186,G192,G193)</f>
        <v>0</v>
      </c>
      <c r="H197" s="223">
        <f>SUM(H169,H179,H186,H192,H193)</f>
        <v>0</v>
      </c>
      <c r="I197" s="223">
        <f>SUM(I169,I179,I186,I192,I193)</f>
        <v>0</v>
      </c>
      <c r="J197" s="223">
        <f>SUM(J169,J179,J186,J192,J193)</f>
        <v>0</v>
      </c>
      <c r="K197" s="224">
        <f>SUM(K169,K179,K186,K192,K193)</f>
        <v>0</v>
      </c>
      <c r="L197" s="481"/>
    </row>
    <row r="198" spans="1:12" ht="7.5" customHeight="1">
      <c r="B198" s="479"/>
      <c r="C198" s="694"/>
      <c r="D198" s="695"/>
      <c r="E198" s="695"/>
      <c r="F198" s="695"/>
      <c r="G198" s="695"/>
      <c r="H198" s="695"/>
      <c r="I198" s="695"/>
      <c r="J198" s="695"/>
      <c r="K198" s="696"/>
      <c r="L198" s="481"/>
    </row>
    <row r="199" spans="1:12" ht="16.5" customHeight="1">
      <c r="B199" s="479"/>
      <c r="C199" s="772" t="s">
        <v>20</v>
      </c>
      <c r="D199" s="773"/>
      <c r="E199" s="773"/>
      <c r="F199" s="773"/>
      <c r="G199" s="267"/>
      <c r="H199" s="268"/>
      <c r="I199" s="268"/>
      <c r="J199" s="268"/>
      <c r="K199" s="269"/>
      <c r="L199" s="481"/>
    </row>
    <row r="200" spans="1:12" s="501" customFormat="1" ht="15" customHeight="1">
      <c r="A200" s="480"/>
      <c r="B200" s="500"/>
      <c r="C200" s="743"/>
      <c r="D200" s="686" t="s">
        <v>386</v>
      </c>
      <c r="E200" s="688"/>
      <c r="F200" s="687"/>
      <c r="G200" s="217">
        <f>SUM(G201,G204,G205,G206)</f>
        <v>0</v>
      </c>
      <c r="H200" s="217">
        <f t="shared" ref="H200:K200" si="5">SUM(H201,H204,H205,H206)</f>
        <v>0</v>
      </c>
      <c r="I200" s="217">
        <f t="shared" si="5"/>
        <v>0</v>
      </c>
      <c r="J200" s="217">
        <f t="shared" si="5"/>
        <v>0</v>
      </c>
      <c r="K200" s="218">
        <f t="shared" si="5"/>
        <v>0</v>
      </c>
      <c r="L200" s="502"/>
    </row>
    <row r="201" spans="1:12" s="499" customFormat="1" ht="13.5" customHeight="1" outlineLevel="1">
      <c r="B201" s="207"/>
      <c r="C201" s="743"/>
      <c r="D201" s="505"/>
      <c r="E201" s="791" t="s">
        <v>372</v>
      </c>
      <c r="F201" s="792"/>
      <c r="G201" s="210">
        <f>SUM(G202:G203)</f>
        <v>0</v>
      </c>
      <c r="H201" s="210">
        <f>SUM(H202:H203)</f>
        <v>0</v>
      </c>
      <c r="I201" s="210">
        <f>SUM(I202:I203)</f>
        <v>0</v>
      </c>
      <c r="J201" s="210">
        <f>SUM(J202:J203)</f>
        <v>0</v>
      </c>
      <c r="K201" s="211">
        <f>SUM(K202:K203)</f>
        <v>0</v>
      </c>
      <c r="L201" s="212"/>
    </row>
    <row r="202" spans="1:12" s="499" customFormat="1" ht="13.5" customHeight="1" outlineLevel="2">
      <c r="B202" s="207"/>
      <c r="C202" s="743"/>
      <c r="E202" s="491"/>
      <c r="F202" s="492" t="s">
        <v>387</v>
      </c>
      <c r="G202" s="210"/>
      <c r="H202" s="210"/>
      <c r="I202" s="210"/>
      <c r="J202" s="210"/>
      <c r="K202" s="211"/>
      <c r="L202" s="212"/>
    </row>
    <row r="203" spans="1:12" s="499" customFormat="1" ht="13.5" customHeight="1" outlineLevel="2">
      <c r="B203" s="207"/>
      <c r="C203" s="743"/>
      <c r="E203" s="493"/>
      <c r="F203" s="494" t="s">
        <v>388</v>
      </c>
      <c r="G203" s="215"/>
      <c r="H203" s="215"/>
      <c r="I203" s="215"/>
      <c r="J203" s="215"/>
      <c r="K203" s="216"/>
      <c r="L203" s="212"/>
    </row>
    <row r="204" spans="1:12" s="499" customFormat="1" ht="13.5" customHeight="1" outlineLevel="1">
      <c r="B204" s="207"/>
      <c r="C204" s="743"/>
      <c r="E204" s="793" t="s">
        <v>373</v>
      </c>
      <c r="F204" s="794"/>
      <c r="G204" s="215"/>
      <c r="H204" s="215"/>
      <c r="I204" s="215"/>
      <c r="J204" s="215"/>
      <c r="K204" s="216"/>
      <c r="L204" s="212"/>
    </row>
    <row r="205" spans="1:12" s="499" customFormat="1" ht="13.5" customHeight="1" outlineLevel="1">
      <c r="B205" s="207"/>
      <c r="C205" s="743"/>
      <c r="E205" s="793" t="s">
        <v>374</v>
      </c>
      <c r="F205" s="794"/>
      <c r="G205" s="215"/>
      <c r="H205" s="215"/>
      <c r="I205" s="215"/>
      <c r="J205" s="215"/>
      <c r="K205" s="216"/>
      <c r="L205" s="212"/>
    </row>
    <row r="206" spans="1:12" s="499" customFormat="1" ht="13.5" customHeight="1" outlineLevel="1">
      <c r="B206" s="207"/>
      <c r="C206" s="743"/>
      <c r="E206" s="793" t="s">
        <v>375</v>
      </c>
      <c r="F206" s="794"/>
      <c r="G206" s="215"/>
      <c r="H206" s="215"/>
      <c r="I206" s="215"/>
      <c r="J206" s="215"/>
      <c r="K206" s="216"/>
      <c r="L206" s="212"/>
    </row>
    <row r="207" spans="1:12" s="501" customFormat="1" ht="15" customHeight="1">
      <c r="A207" s="499"/>
      <c r="B207" s="500"/>
      <c r="C207" s="743"/>
      <c r="D207" s="686" t="s">
        <v>389</v>
      </c>
      <c r="E207" s="688"/>
      <c r="F207" s="687"/>
      <c r="G207" s="296">
        <f>SUM(G208:G211)</f>
        <v>0</v>
      </c>
      <c r="H207" s="296">
        <f>SUM(H208:H211)</f>
        <v>0</v>
      </c>
      <c r="I207" s="296">
        <f>SUM(I208:I211)</f>
        <v>0</v>
      </c>
      <c r="J207" s="296">
        <f>SUM(J208:J211)</f>
        <v>0</v>
      </c>
      <c r="K207" s="297">
        <f>SUM(K208:K211)</f>
        <v>0</v>
      </c>
      <c r="L207" s="502"/>
    </row>
    <row r="208" spans="1:12" s="499" customFormat="1" ht="15" customHeight="1" outlineLevel="1">
      <c r="B208" s="207"/>
      <c r="C208" s="743"/>
      <c r="D208" s="482"/>
      <c r="E208" s="800" t="s">
        <v>390</v>
      </c>
      <c r="F208" s="801"/>
      <c r="G208" s="298"/>
      <c r="H208" s="298"/>
      <c r="I208" s="298"/>
      <c r="J208" s="298"/>
      <c r="K208" s="299"/>
      <c r="L208" s="212"/>
    </row>
    <row r="209" spans="1:12" s="499" customFormat="1" ht="15" customHeight="1" outlineLevel="1">
      <c r="B209" s="207"/>
      <c r="C209" s="743"/>
      <c r="D209" s="484"/>
      <c r="E209" s="802" t="s">
        <v>391</v>
      </c>
      <c r="F209" s="803"/>
      <c r="G209" s="300"/>
      <c r="H209" s="300"/>
      <c r="I209" s="300"/>
      <c r="J209" s="300"/>
      <c r="K209" s="301"/>
      <c r="L209" s="212"/>
    </row>
    <row r="210" spans="1:12" s="499" customFormat="1" ht="15" customHeight="1" outlineLevel="1">
      <c r="B210" s="207"/>
      <c r="C210" s="743"/>
      <c r="D210" s="484"/>
      <c r="E210" s="802" t="s">
        <v>392</v>
      </c>
      <c r="F210" s="803"/>
      <c r="G210" s="300"/>
      <c r="H210" s="300"/>
      <c r="I210" s="300"/>
      <c r="J210" s="300"/>
      <c r="K210" s="301"/>
      <c r="L210" s="212"/>
    </row>
    <row r="211" spans="1:12" s="499" customFormat="1" ht="15" customHeight="1" outlineLevel="1">
      <c r="B211" s="207"/>
      <c r="C211" s="743"/>
      <c r="D211" s="484"/>
      <c r="E211" s="802" t="s">
        <v>393</v>
      </c>
      <c r="F211" s="803"/>
      <c r="G211" s="300"/>
      <c r="H211" s="300"/>
      <c r="I211" s="300"/>
      <c r="J211" s="300"/>
      <c r="K211" s="301"/>
      <c r="L211" s="212"/>
    </row>
    <row r="212" spans="1:12" s="501" customFormat="1" ht="15" customHeight="1">
      <c r="B212" s="500"/>
      <c r="C212" s="743"/>
      <c r="D212" s="686" t="s">
        <v>394</v>
      </c>
      <c r="E212" s="688"/>
      <c r="F212" s="687"/>
      <c r="G212" s="217">
        <f>SUM(G213:G215)-G216</f>
        <v>0</v>
      </c>
      <c r="H212" s="217">
        <f t="shared" ref="H212:K212" si="6">SUM(H213:H215)-H216</f>
        <v>0</v>
      </c>
      <c r="I212" s="217">
        <f t="shared" si="6"/>
        <v>0</v>
      </c>
      <c r="J212" s="217">
        <f t="shared" si="6"/>
        <v>0</v>
      </c>
      <c r="K212" s="218">
        <f t="shared" si="6"/>
        <v>0</v>
      </c>
      <c r="L212" s="502"/>
    </row>
    <row r="213" spans="1:12" s="499" customFormat="1" ht="13.5" customHeight="1" outlineLevel="1">
      <c r="B213" s="207"/>
      <c r="C213" s="743"/>
      <c r="D213" s="505"/>
      <c r="E213" s="785" t="s">
        <v>395</v>
      </c>
      <c r="F213" s="786"/>
      <c r="G213" s="298"/>
      <c r="H213" s="298"/>
      <c r="I213" s="298"/>
      <c r="J213" s="298"/>
      <c r="K213" s="299"/>
      <c r="L213" s="212"/>
    </row>
    <row r="214" spans="1:12" s="499" customFormat="1" ht="13.5" customHeight="1" outlineLevel="1">
      <c r="B214" s="207"/>
      <c r="C214" s="743"/>
      <c r="E214" s="787" t="s">
        <v>396</v>
      </c>
      <c r="F214" s="788"/>
      <c r="G214" s="300"/>
      <c r="H214" s="300"/>
      <c r="I214" s="300"/>
      <c r="J214" s="300"/>
      <c r="K214" s="301"/>
      <c r="L214" s="212"/>
    </row>
    <row r="215" spans="1:12" s="499" customFormat="1" ht="13.5" customHeight="1" outlineLevel="1">
      <c r="B215" s="207"/>
      <c r="C215" s="743"/>
      <c r="E215" s="787" t="s">
        <v>344</v>
      </c>
      <c r="F215" s="788"/>
      <c r="G215" s="300"/>
      <c r="H215" s="300"/>
      <c r="I215" s="300"/>
      <c r="J215" s="300"/>
      <c r="K215" s="301"/>
      <c r="L215" s="212"/>
    </row>
    <row r="216" spans="1:12" s="499" customFormat="1" ht="13.5" customHeight="1" outlineLevel="1">
      <c r="B216" s="207"/>
      <c r="C216" s="743"/>
      <c r="E216" s="795" t="s">
        <v>397</v>
      </c>
      <c r="F216" s="796"/>
      <c r="G216" s="300"/>
      <c r="H216" s="300"/>
      <c r="I216" s="300"/>
      <c r="J216" s="300"/>
      <c r="K216" s="301"/>
      <c r="L216" s="212"/>
    </row>
    <row r="217" spans="1:12" s="501" customFormat="1" ht="15" customHeight="1">
      <c r="A217" s="499"/>
      <c r="B217" s="500"/>
      <c r="C217" s="743"/>
      <c r="D217" s="686" t="s">
        <v>398</v>
      </c>
      <c r="E217" s="688"/>
      <c r="F217" s="687"/>
      <c r="G217" s="296"/>
      <c r="H217" s="296"/>
      <c r="I217" s="296"/>
      <c r="J217" s="296"/>
      <c r="K217" s="297"/>
      <c r="L217" s="502"/>
    </row>
    <row r="218" spans="1:12" s="501" customFormat="1" ht="15" customHeight="1">
      <c r="B218" s="500"/>
      <c r="C218" s="743"/>
      <c r="D218" s="686" t="s">
        <v>399</v>
      </c>
      <c r="E218" s="688"/>
      <c r="F218" s="687"/>
      <c r="G218" s="217">
        <f>SUM(G219,G223)</f>
        <v>0</v>
      </c>
      <c r="H218" s="217">
        <f>SUM(H219,H223)</f>
        <v>0</v>
      </c>
      <c r="I218" s="217">
        <f>SUM(I219,I223)</f>
        <v>0</v>
      </c>
      <c r="J218" s="217">
        <f>SUM(J219,J223)</f>
        <v>0</v>
      </c>
      <c r="K218" s="218">
        <f>SUM(K219,K223)</f>
        <v>0</v>
      </c>
      <c r="L218" s="502"/>
    </row>
    <row r="219" spans="1:12" s="499" customFormat="1" ht="13.5" customHeight="1" outlineLevel="1">
      <c r="A219" s="501"/>
      <c r="B219" s="207"/>
      <c r="C219" s="743"/>
      <c r="D219" s="505"/>
      <c r="E219" s="785" t="s">
        <v>344</v>
      </c>
      <c r="F219" s="786"/>
      <c r="G219" s="309">
        <f>SUM(G220:G222)</f>
        <v>0</v>
      </c>
      <c r="H219" s="309">
        <f>SUM(H220:H222)</f>
        <v>0</v>
      </c>
      <c r="I219" s="309">
        <f>SUM(I220:I222)</f>
        <v>0</v>
      </c>
      <c r="J219" s="309">
        <f>SUM(J220:J222)</f>
        <v>0</v>
      </c>
      <c r="K219" s="310">
        <f>SUM(K220:K222)</f>
        <v>0</v>
      </c>
      <c r="L219" s="212"/>
    </row>
    <row r="220" spans="1:12" s="499" customFormat="1" ht="13.5" customHeight="1" outlineLevel="1">
      <c r="A220" s="501"/>
      <c r="B220" s="207"/>
      <c r="C220" s="743"/>
      <c r="E220" s="482"/>
      <c r="F220" s="483" t="s">
        <v>377</v>
      </c>
      <c r="G220" s="309"/>
      <c r="H220" s="309"/>
      <c r="I220" s="309"/>
      <c r="J220" s="309"/>
      <c r="K220" s="310"/>
      <c r="L220" s="212"/>
    </row>
    <row r="221" spans="1:12" s="499" customFormat="1" ht="13.5" customHeight="1" outlineLevel="1">
      <c r="A221" s="501"/>
      <c r="B221" s="207"/>
      <c r="C221" s="743"/>
      <c r="E221" s="484"/>
      <c r="F221" s="485" t="s">
        <v>378</v>
      </c>
      <c r="G221" s="311"/>
      <c r="H221" s="311"/>
      <c r="I221" s="311"/>
      <c r="J221" s="311"/>
      <c r="K221" s="312"/>
      <c r="L221" s="212"/>
    </row>
    <row r="222" spans="1:12" s="499" customFormat="1" ht="13.5" customHeight="1" outlineLevel="1">
      <c r="A222" s="501"/>
      <c r="B222" s="207"/>
      <c r="C222" s="743"/>
      <c r="E222" s="484"/>
      <c r="F222" s="485" t="s">
        <v>379</v>
      </c>
      <c r="G222" s="311"/>
      <c r="H222" s="311"/>
      <c r="I222" s="311"/>
      <c r="J222" s="311"/>
      <c r="K222" s="312"/>
      <c r="L222" s="212"/>
    </row>
    <row r="223" spans="1:12" s="499" customFormat="1" ht="13.5" customHeight="1" outlineLevel="1">
      <c r="B223" s="207"/>
      <c r="C223" s="743"/>
      <c r="E223" s="787" t="s">
        <v>124</v>
      </c>
      <c r="F223" s="788"/>
      <c r="G223" s="215"/>
      <c r="H223" s="215"/>
      <c r="I223" s="215"/>
      <c r="J223" s="215"/>
      <c r="K223" s="216"/>
      <c r="L223" s="212"/>
    </row>
    <row r="224" spans="1:12" s="501" customFormat="1" ht="15" customHeight="1" thickBot="1">
      <c r="A224" s="499"/>
      <c r="B224" s="500"/>
      <c r="C224" s="799"/>
      <c r="D224" s="686" t="s">
        <v>135</v>
      </c>
      <c r="E224" s="688"/>
      <c r="F224" s="687"/>
      <c r="G224" s="304"/>
      <c r="H224" s="304"/>
      <c r="I224" s="304"/>
      <c r="J224" s="304"/>
      <c r="K224" s="313"/>
      <c r="L224" s="502"/>
    </row>
    <row r="225" spans="1:12" ht="16.5" customHeight="1" thickBot="1">
      <c r="A225" s="501"/>
      <c r="B225" s="479"/>
      <c r="C225" s="757" t="s">
        <v>400</v>
      </c>
      <c r="D225" s="758"/>
      <c r="E225" s="758"/>
      <c r="F225" s="812" t="s">
        <v>385</v>
      </c>
      <c r="G225" s="223">
        <f>SUM(G200,G207,G212,G217:G218,G224)</f>
        <v>0</v>
      </c>
      <c r="H225" s="223">
        <f>SUM(H200,H207,H212,H217:H218,H224)</f>
        <v>0</v>
      </c>
      <c r="I225" s="223">
        <f>SUM(I200,I207,I212,I217:I218,I224)</f>
        <v>0</v>
      </c>
      <c r="J225" s="223">
        <f>SUM(J200,J207,J212,J217:J218,J224)</f>
        <v>0</v>
      </c>
      <c r="K225" s="224">
        <f>SUM(K200,K207,K212,K217:K218,K224)</f>
        <v>0</v>
      </c>
      <c r="L225" s="481"/>
    </row>
    <row r="226" spans="1:12" ht="16.5" customHeight="1" thickBot="1">
      <c r="A226" s="501"/>
      <c r="B226" s="479"/>
      <c r="C226" s="775" t="s">
        <v>401</v>
      </c>
      <c r="D226" s="776"/>
      <c r="E226" s="776"/>
      <c r="F226" s="776" t="s">
        <v>401</v>
      </c>
      <c r="G226" s="282">
        <f>SUM(G197,G225)</f>
        <v>0</v>
      </c>
      <c r="H226" s="282">
        <f>SUM(H197,H225)</f>
        <v>0</v>
      </c>
      <c r="I226" s="282">
        <f>SUM(I197,I225)</f>
        <v>0</v>
      </c>
      <c r="J226" s="282">
        <f>SUM(J197,J225)</f>
        <v>0</v>
      </c>
      <c r="K226" s="283">
        <f>SUM(K197,K225)</f>
        <v>0</v>
      </c>
      <c r="L226" s="481"/>
    </row>
    <row r="227" spans="1:12" ht="13.5" customHeight="1">
      <c r="B227" s="479"/>
      <c r="F227" s="314"/>
      <c r="G227" s="315"/>
      <c r="H227" s="316"/>
      <c r="I227" s="316"/>
      <c r="J227" s="316"/>
      <c r="K227" s="316"/>
      <c r="L227" s="481"/>
    </row>
    <row r="228" spans="1:12" s="499" customFormat="1" ht="15" customHeight="1">
      <c r="B228" s="207"/>
      <c r="C228" s="804" t="s">
        <v>402</v>
      </c>
      <c r="D228" s="805"/>
      <c r="E228" s="805"/>
      <c r="F228" s="805"/>
      <c r="G228" s="317">
        <f>G165-G226</f>
        <v>0</v>
      </c>
      <c r="H228" s="317">
        <f>H165-H226</f>
        <v>0</v>
      </c>
      <c r="I228" s="317">
        <f>I165-I226</f>
        <v>0</v>
      </c>
      <c r="J228" s="317">
        <f>J165-J226</f>
        <v>0</v>
      </c>
      <c r="K228" s="318">
        <f>K165-K226</f>
        <v>0</v>
      </c>
      <c r="L228" s="212"/>
    </row>
    <row r="229" spans="1:12" s="273" customFormat="1" ht="13.5" customHeight="1" thickBot="1">
      <c r="A229" s="501"/>
      <c r="B229" s="479"/>
      <c r="C229" s="480"/>
      <c r="D229" s="480"/>
      <c r="E229" s="480"/>
      <c r="F229" s="319"/>
      <c r="G229" s="320"/>
      <c r="H229" s="321"/>
      <c r="I229" s="321"/>
      <c r="J229" s="321"/>
      <c r="K229" s="321"/>
      <c r="L229" s="481"/>
    </row>
    <row r="230" spans="1:12" s="273" customFormat="1" ht="20.25" thickBot="1">
      <c r="A230" s="480"/>
      <c r="B230" s="479"/>
      <c r="C230" s="751" t="s">
        <v>403</v>
      </c>
      <c r="D230" s="752"/>
      <c r="E230" s="752"/>
      <c r="F230" s="752"/>
      <c r="G230" s="752"/>
      <c r="H230" s="752"/>
      <c r="I230" s="752"/>
      <c r="J230" s="752"/>
      <c r="K230" s="753"/>
      <c r="L230" s="481"/>
    </row>
    <row r="231" spans="1:12" s="273" customFormat="1" ht="16.5" customHeight="1" thickBot="1">
      <c r="A231" s="480"/>
      <c r="B231" s="479"/>
      <c r="C231" s="754" t="s">
        <v>163</v>
      </c>
      <c r="D231" s="755"/>
      <c r="E231" s="755"/>
      <c r="F231" s="756" t="s">
        <v>313</v>
      </c>
      <c r="G231" s="265" t="str">
        <f>G6</f>
        <v>-</v>
      </c>
      <c r="H231" s="265" t="str">
        <f>H6</f>
        <v>-</v>
      </c>
      <c r="I231" s="265" t="str">
        <f>I6</f>
        <v>-</v>
      </c>
      <c r="J231" s="265">
        <f>J6</f>
        <v>0</v>
      </c>
      <c r="K231" s="266">
        <f>K6</f>
        <v>366</v>
      </c>
      <c r="L231" s="481"/>
    </row>
    <row r="232" spans="1:12" s="324" customFormat="1" ht="16.5">
      <c r="A232" s="480"/>
      <c r="B232" s="322"/>
      <c r="C232" s="806" t="s">
        <v>404</v>
      </c>
      <c r="D232" s="807"/>
      <c r="E232" s="807"/>
      <c r="F232" s="807"/>
      <c r="G232" s="807"/>
      <c r="H232" s="807"/>
      <c r="I232" s="807"/>
      <c r="J232" s="807"/>
      <c r="K232" s="808"/>
      <c r="L232" s="323"/>
    </row>
    <row r="233" spans="1:12" s="273" customFormat="1" ht="15" customHeight="1">
      <c r="A233" s="325"/>
      <c r="B233" s="500"/>
      <c r="C233" s="809" t="s">
        <v>405</v>
      </c>
      <c r="D233" s="810"/>
      <c r="E233" s="810"/>
      <c r="F233" s="811"/>
      <c r="G233" s="326"/>
      <c r="H233" s="327" t="str">
        <f>IFERROR((H24-G24)/G24,"-")</f>
        <v>-</v>
      </c>
      <c r="I233" s="327" t="str">
        <f>IFERROR((I24-H24)/H24,"-")</f>
        <v>-</v>
      </c>
      <c r="J233" s="327" t="str">
        <f>IFERROR((J24-I24)/I24,"-")</f>
        <v>-</v>
      </c>
      <c r="K233" s="328" t="str">
        <f>IFERROR((K24-J24)/J24,"-")</f>
        <v>-</v>
      </c>
      <c r="L233" s="502"/>
    </row>
    <row r="234" spans="1:12" s="273" customFormat="1" ht="15" customHeight="1">
      <c r="A234" s="501"/>
      <c r="B234" s="500"/>
      <c r="C234" s="809" t="s">
        <v>406</v>
      </c>
      <c r="D234" s="810"/>
      <c r="E234" s="810"/>
      <c r="F234" s="811"/>
      <c r="G234" s="326"/>
      <c r="H234" s="327" t="str">
        <f>IFERROR(H56/G56-1,"-")</f>
        <v>-</v>
      </c>
      <c r="I234" s="327" t="str">
        <f>IFERROR(I56/H56-1,"-")</f>
        <v>-</v>
      </c>
      <c r="J234" s="327" t="str">
        <f>IFERROR(J56/I56-1,"-")</f>
        <v>-</v>
      </c>
      <c r="K234" s="328" t="str">
        <f>IFERROR(K56/J56-1,"-")</f>
        <v>-</v>
      </c>
      <c r="L234" s="502"/>
    </row>
    <row r="235" spans="1:12" s="273" customFormat="1" ht="15" customHeight="1">
      <c r="A235" s="501"/>
      <c r="B235" s="500"/>
      <c r="C235" s="809" t="s">
        <v>407</v>
      </c>
      <c r="D235" s="810"/>
      <c r="E235" s="810"/>
      <c r="F235" s="811"/>
      <c r="G235" s="326"/>
      <c r="H235" s="327" t="str">
        <f>IFERROR((H93-G93)/G93,"-")</f>
        <v>-</v>
      </c>
      <c r="I235" s="327" t="str">
        <f>IFERROR((I93-H93)/H93,"-")</f>
        <v>-</v>
      </c>
      <c r="J235" s="327" t="str">
        <f>IFERROR((J93-I93)/I93,"-")</f>
        <v>-</v>
      </c>
      <c r="K235" s="328" t="str">
        <f>IFERROR((K93-J93)/J93,"-")</f>
        <v>-</v>
      </c>
      <c r="L235" s="502"/>
    </row>
    <row r="236" spans="1:12" ht="7.5" customHeight="1" thickBot="1">
      <c r="A236" s="501"/>
      <c r="B236" s="479"/>
      <c r="C236" s="743"/>
      <c r="D236" s="744"/>
      <c r="E236" s="744"/>
      <c r="F236" s="744"/>
      <c r="G236" s="744"/>
      <c r="H236" s="744"/>
      <c r="I236" s="744"/>
      <c r="J236" s="744"/>
      <c r="K236" s="745"/>
      <c r="L236" s="481"/>
    </row>
    <row r="237" spans="1:12" s="324" customFormat="1" ht="16.5">
      <c r="A237" s="480"/>
      <c r="B237" s="322"/>
      <c r="C237" s="806" t="s">
        <v>408</v>
      </c>
      <c r="D237" s="807"/>
      <c r="E237" s="807"/>
      <c r="F237" s="807"/>
      <c r="G237" s="807"/>
      <c r="H237" s="807"/>
      <c r="I237" s="807"/>
      <c r="J237" s="807"/>
      <c r="K237" s="808"/>
      <c r="L237" s="323"/>
    </row>
    <row r="238" spans="1:12" s="273" customFormat="1" ht="15" customHeight="1">
      <c r="A238" s="325"/>
      <c r="B238" s="500"/>
      <c r="C238" s="813" t="s">
        <v>409</v>
      </c>
      <c r="D238" s="814"/>
      <c r="E238" s="814"/>
      <c r="F238" s="815"/>
      <c r="G238" s="327" t="str">
        <f>IFERROR(G56/G24,"-")</f>
        <v>-</v>
      </c>
      <c r="H238" s="327" t="str">
        <f>IFERROR(H56/H24,"-")</f>
        <v>-</v>
      </c>
      <c r="I238" s="327" t="str">
        <f>IFERROR(I56/I24,"-")</f>
        <v>-</v>
      </c>
      <c r="J238" s="327" t="str">
        <f>IFERROR(J56/J24,"-")</f>
        <v>-</v>
      </c>
      <c r="K238" s="328" t="str">
        <f>IFERROR(K56/K24,"-")</f>
        <v>-</v>
      </c>
      <c r="L238" s="502"/>
    </row>
    <row r="239" spans="1:12" s="273" customFormat="1" ht="15" customHeight="1">
      <c r="A239" s="501"/>
      <c r="B239" s="500"/>
      <c r="C239" s="816" t="s">
        <v>410</v>
      </c>
      <c r="D239" s="817"/>
      <c r="E239" s="817"/>
      <c r="F239" s="818"/>
      <c r="G239" s="327" t="str">
        <f>IFERROR((G93-G74)/G24,"-")</f>
        <v>-</v>
      </c>
      <c r="H239" s="327" t="str">
        <f>IFERROR((H93-H74)/H24,"-")</f>
        <v>-</v>
      </c>
      <c r="I239" s="327" t="str">
        <f>IFERROR((I93-I74)/I24,"-")</f>
        <v>-</v>
      </c>
      <c r="J239" s="327" t="str">
        <f>IFERROR((J93-J74)/J24,"-")</f>
        <v>-</v>
      </c>
      <c r="K239" s="328" t="str">
        <f>IFERROR((K93-K74)/K24,"-")</f>
        <v>-</v>
      </c>
      <c r="L239" s="502"/>
    </row>
    <row r="240" spans="1:12" s="273" customFormat="1" ht="15" customHeight="1">
      <c r="A240" s="501"/>
      <c r="B240" s="500"/>
      <c r="C240" s="813" t="s">
        <v>411</v>
      </c>
      <c r="D240" s="814"/>
      <c r="E240" s="814"/>
      <c r="F240" s="815"/>
      <c r="G240" s="327" t="str">
        <f>IFERROR((G101-G74)/G24,"-")</f>
        <v>-</v>
      </c>
      <c r="H240" s="327" t="str">
        <f>IFERROR((H101-H74)/H24,"-")</f>
        <v>-</v>
      </c>
      <c r="I240" s="327" t="str">
        <f>IFERROR((I101-I74)/I24,"-")</f>
        <v>-</v>
      </c>
      <c r="J240" s="327" t="str">
        <f>IFERROR((J101-J74)/J24,"-")</f>
        <v>-</v>
      </c>
      <c r="K240" s="328" t="str">
        <f>IFERROR((K101-K74)/K24,"-")</f>
        <v>-</v>
      </c>
      <c r="L240" s="502"/>
    </row>
    <row r="241" spans="1:12" s="273" customFormat="1" ht="15" customHeight="1">
      <c r="A241" s="501"/>
      <c r="B241" s="500"/>
      <c r="C241" s="813" t="s">
        <v>412</v>
      </c>
      <c r="D241" s="814"/>
      <c r="E241" s="814"/>
      <c r="F241" s="815"/>
      <c r="G241" s="327" t="str">
        <f>IFERROR(G66/(G226-G164),"-")</f>
        <v>-</v>
      </c>
      <c r="H241" s="327" t="str">
        <f>IFERROR(H66/(H226-H164),"-")</f>
        <v>-</v>
      </c>
      <c r="I241" s="327" t="str">
        <f>IFERROR(I66/(I226-I164),"-")</f>
        <v>-</v>
      </c>
      <c r="J241" s="327" t="str">
        <f>IFERROR(J66/(J226-J164),"-")</f>
        <v>-</v>
      </c>
      <c r="K241" s="328" t="str">
        <f>IFERROR(K66/(K226-K164),"-")</f>
        <v>-</v>
      </c>
      <c r="L241" s="502"/>
    </row>
    <row r="242" spans="1:12" s="273" customFormat="1" ht="15" customHeight="1">
      <c r="A242" s="501"/>
      <c r="B242" s="500"/>
      <c r="C242" s="813" t="s">
        <v>413</v>
      </c>
      <c r="D242" s="814"/>
      <c r="E242" s="814"/>
      <c r="F242" s="815"/>
      <c r="G242" s="327" t="str">
        <f>IFERROR(G93/G121,"-")</f>
        <v>-</v>
      </c>
      <c r="H242" s="327" t="str">
        <f>IFERROR(H93/H121,"-")</f>
        <v>-</v>
      </c>
      <c r="I242" s="327" t="str">
        <f>IFERROR(I93/I121,"-")</f>
        <v>-</v>
      </c>
      <c r="J242" s="327" t="str">
        <f>IFERROR(J93/J121,"-")</f>
        <v>-</v>
      </c>
      <c r="K242" s="328" t="str">
        <f>IFERROR(K93/K121,"-")</f>
        <v>-</v>
      </c>
      <c r="L242" s="502"/>
    </row>
    <row r="243" spans="1:12" s="273" customFormat="1" ht="15" customHeight="1">
      <c r="A243" s="501"/>
      <c r="B243" s="500"/>
      <c r="C243" s="813" t="s">
        <v>414</v>
      </c>
      <c r="D243" s="814"/>
      <c r="E243" s="814"/>
      <c r="F243" s="815"/>
      <c r="G243" s="327" t="str">
        <f>IFERROR(G93/G226,"-")</f>
        <v>-</v>
      </c>
      <c r="H243" s="327" t="str">
        <f>IFERROR(H93/H226,"-")</f>
        <v>-</v>
      </c>
      <c r="I243" s="327" t="str">
        <f>IFERROR(I93/I226,"-")</f>
        <v>-</v>
      </c>
      <c r="J243" s="327" t="str">
        <f>IFERROR(J93/J226,"-")</f>
        <v>-</v>
      </c>
      <c r="K243" s="328" t="str">
        <f>IFERROR(K93/K226,"-")</f>
        <v>-</v>
      </c>
      <c r="L243" s="502"/>
    </row>
    <row r="244" spans="1:12" ht="7.5" customHeight="1" thickBot="1">
      <c r="A244" s="501"/>
      <c r="B244" s="479"/>
      <c r="C244" s="743"/>
      <c r="D244" s="744"/>
      <c r="E244" s="744"/>
      <c r="F244" s="744"/>
      <c r="G244" s="744"/>
      <c r="H244" s="744"/>
      <c r="I244" s="744"/>
      <c r="J244" s="744"/>
      <c r="K244" s="745"/>
      <c r="L244" s="481"/>
    </row>
    <row r="245" spans="1:12" s="324" customFormat="1" ht="16.5">
      <c r="A245" s="480"/>
      <c r="B245" s="322"/>
      <c r="C245" s="806" t="s">
        <v>415</v>
      </c>
      <c r="D245" s="807"/>
      <c r="E245" s="807"/>
      <c r="F245" s="807"/>
      <c r="G245" s="807"/>
      <c r="H245" s="807"/>
      <c r="I245" s="807"/>
      <c r="J245" s="807"/>
      <c r="K245" s="808"/>
      <c r="L245" s="323"/>
    </row>
    <row r="246" spans="1:12" s="273" customFormat="1" ht="15" customHeight="1">
      <c r="A246" s="325"/>
      <c r="B246" s="500"/>
      <c r="C246" s="813" t="s">
        <v>416</v>
      </c>
      <c r="D246" s="814"/>
      <c r="E246" s="814"/>
      <c r="F246" s="815"/>
      <c r="G246" s="329" t="str">
        <f>IFERROR(G225/G164,"-")</f>
        <v>-</v>
      </c>
      <c r="H246" s="329" t="str">
        <f>IFERROR(H225/H164,"-")</f>
        <v>-</v>
      </c>
      <c r="I246" s="329" t="str">
        <f>IFERROR(I225/I164,"-")</f>
        <v>-</v>
      </c>
      <c r="J246" s="329" t="str">
        <f>IFERROR(J225/J164,"-")</f>
        <v>-</v>
      </c>
      <c r="K246" s="330" t="str">
        <f>IFERROR(K225/K164,"-")</f>
        <v>-</v>
      </c>
      <c r="L246" s="502"/>
    </row>
    <row r="247" spans="1:12" s="273" customFormat="1" ht="15" customHeight="1">
      <c r="A247" s="501"/>
      <c r="B247" s="500"/>
      <c r="C247" s="813" t="s">
        <v>417</v>
      </c>
      <c r="D247" s="814"/>
      <c r="E247" s="814"/>
      <c r="F247" s="815"/>
      <c r="G247" s="329">
        <f>G225-G164</f>
        <v>0</v>
      </c>
      <c r="H247" s="329">
        <f>H225-H164</f>
        <v>0</v>
      </c>
      <c r="I247" s="329">
        <f>I225-I164</f>
        <v>0</v>
      </c>
      <c r="J247" s="329">
        <f>J225-J164</f>
        <v>0</v>
      </c>
      <c r="K247" s="330">
        <f>K225-K164</f>
        <v>0</v>
      </c>
      <c r="L247" s="502"/>
    </row>
    <row r="248" spans="1:12" s="273" customFormat="1" ht="15" customHeight="1">
      <c r="A248" s="501"/>
      <c r="B248" s="500"/>
      <c r="C248" s="813" t="s">
        <v>418</v>
      </c>
      <c r="D248" s="814"/>
      <c r="E248" s="814"/>
      <c r="F248" s="815"/>
      <c r="G248" s="329" t="str">
        <f>IFERROR((G24/G247),"-")</f>
        <v>-</v>
      </c>
      <c r="H248" s="329" t="str">
        <f>IFERROR((H24/H247),"-")</f>
        <v>-</v>
      </c>
      <c r="I248" s="329" t="str">
        <f>IFERROR((I24/I247),"-")</f>
        <v>-</v>
      </c>
      <c r="J248" s="329" t="str">
        <f>IFERROR((J24/J247),"-")</f>
        <v>-</v>
      </c>
      <c r="K248" s="330" t="str">
        <f>IFERROR((K24/K247),"-")</f>
        <v>-</v>
      </c>
      <c r="L248" s="502"/>
    </row>
    <row r="249" spans="1:12" s="273" customFormat="1" ht="15" customHeight="1">
      <c r="A249" s="501"/>
      <c r="B249" s="500"/>
      <c r="C249" s="813" t="s">
        <v>99</v>
      </c>
      <c r="D249" s="814"/>
      <c r="E249" s="814"/>
      <c r="F249" s="815"/>
      <c r="G249" s="329" t="str">
        <f>IFERROR((G225-G224-G207)/G164,"-")</f>
        <v>-</v>
      </c>
      <c r="H249" s="329" t="str">
        <f>IFERROR((H225-H224-H207)/H164,"-")</f>
        <v>-</v>
      </c>
      <c r="I249" s="329" t="str">
        <f>IFERROR((I225-I224-I207)/I164,"-")</f>
        <v>-</v>
      </c>
      <c r="J249" s="329" t="str">
        <f>IFERROR((J225-J224-J207)/J164,"-")</f>
        <v>-</v>
      </c>
      <c r="K249" s="330" t="str">
        <f>IFERROR((K225-K224-K207)/K164,"-")</f>
        <v>-</v>
      </c>
      <c r="L249" s="502"/>
    </row>
    <row r="250" spans="1:12" ht="7.5" customHeight="1" thickBot="1">
      <c r="A250" s="501"/>
      <c r="B250" s="479"/>
      <c r="C250" s="743"/>
      <c r="D250" s="744"/>
      <c r="E250" s="744"/>
      <c r="F250" s="744"/>
      <c r="G250" s="744"/>
      <c r="H250" s="744"/>
      <c r="I250" s="744"/>
      <c r="J250" s="744"/>
      <c r="K250" s="745"/>
      <c r="L250" s="481"/>
    </row>
    <row r="251" spans="1:12" s="324" customFormat="1" ht="16.5">
      <c r="A251" s="480"/>
      <c r="B251" s="322"/>
      <c r="C251" s="806" t="s">
        <v>419</v>
      </c>
      <c r="D251" s="807"/>
      <c r="E251" s="807"/>
      <c r="F251" s="807"/>
      <c r="G251" s="807"/>
      <c r="H251" s="807"/>
      <c r="I251" s="807"/>
      <c r="J251" s="807"/>
      <c r="K251" s="808"/>
      <c r="L251" s="323"/>
    </row>
    <row r="252" spans="1:12" s="273" customFormat="1" ht="15" customHeight="1">
      <c r="A252" s="325"/>
      <c r="B252" s="500"/>
      <c r="C252" s="813" t="s">
        <v>420</v>
      </c>
      <c r="D252" s="814"/>
      <c r="E252" s="814"/>
      <c r="F252" s="815"/>
      <c r="G252" s="329" t="str">
        <f>IFERROR((G27/G207),"-")</f>
        <v>-</v>
      </c>
      <c r="H252" s="329" t="str">
        <f>IFERROR((H27/H207),"-")</f>
        <v>-</v>
      </c>
      <c r="I252" s="329" t="str">
        <f>IFERROR((I27/I207),"-")</f>
        <v>-</v>
      </c>
      <c r="J252" s="329" t="str">
        <f>IFERROR((J27/J207),"-")</f>
        <v>-</v>
      </c>
      <c r="K252" s="330" t="str">
        <f>IFERROR((K27/K207),"-")</f>
        <v>-</v>
      </c>
      <c r="L252" s="502"/>
    </row>
    <row r="253" spans="1:12" s="273" customFormat="1" ht="15" customHeight="1">
      <c r="A253" s="501"/>
      <c r="B253" s="500"/>
      <c r="C253" s="813" t="s">
        <v>421</v>
      </c>
      <c r="D253" s="814"/>
      <c r="E253" s="814"/>
      <c r="F253" s="815"/>
      <c r="G253" s="329" t="str">
        <f>IFERROR(365/G252,"-")</f>
        <v>-</v>
      </c>
      <c r="H253" s="329" t="str">
        <f>IFERROR(365/H252,"-")</f>
        <v>-</v>
      </c>
      <c r="I253" s="329" t="str">
        <f>IFERROR(365/I252,"-")</f>
        <v>-</v>
      </c>
      <c r="J253" s="329" t="str">
        <f>IFERROR(365/J252,"-")</f>
        <v>-</v>
      </c>
      <c r="K253" s="330" t="str">
        <f>IFERROR(365/K252,"-")</f>
        <v>-</v>
      </c>
      <c r="L253" s="502"/>
    </row>
    <row r="254" spans="1:12" s="273" customFormat="1" ht="15" customHeight="1">
      <c r="A254" s="501"/>
      <c r="B254" s="500"/>
      <c r="C254" s="813" t="s">
        <v>422</v>
      </c>
      <c r="D254" s="814"/>
      <c r="E254" s="814"/>
      <c r="F254" s="815"/>
      <c r="G254" s="329" t="str">
        <f>IFERROR(G24/G212,"-")</f>
        <v>-</v>
      </c>
      <c r="H254" s="329" t="str">
        <f>IFERROR(H24/H212,"-")</f>
        <v>-</v>
      </c>
      <c r="I254" s="329" t="str">
        <f>IFERROR(I24/I212,"-")</f>
        <v>-</v>
      </c>
      <c r="J254" s="329" t="str">
        <f>IFERROR(J24/J212,"-")</f>
        <v>-</v>
      </c>
      <c r="K254" s="330" t="str">
        <f>IFERROR(K24/K212,"-")</f>
        <v>-</v>
      </c>
      <c r="L254" s="502"/>
    </row>
    <row r="255" spans="1:12" s="273" customFormat="1" ht="15" customHeight="1">
      <c r="A255" s="501"/>
      <c r="B255" s="500"/>
      <c r="C255" s="813" t="s">
        <v>423</v>
      </c>
      <c r="D255" s="814"/>
      <c r="E255" s="814"/>
      <c r="F255" s="815"/>
      <c r="G255" s="329" t="str">
        <f>IFERROR(365/G254,"-")</f>
        <v>-</v>
      </c>
      <c r="H255" s="329" t="str">
        <f>IFERROR(365/H254,"-")</f>
        <v>-</v>
      </c>
      <c r="I255" s="329" t="str">
        <f>IFERROR(365/I254,"-")</f>
        <v>-</v>
      </c>
      <c r="J255" s="329" t="str">
        <f>IFERROR(365/J254,"-")</f>
        <v>-</v>
      </c>
      <c r="K255" s="330" t="str">
        <f>IFERROR(365/K254,"-")</f>
        <v>-</v>
      </c>
      <c r="L255" s="502"/>
    </row>
    <row r="256" spans="1:12" s="273" customFormat="1" ht="15" customHeight="1">
      <c r="A256" s="501"/>
      <c r="B256" s="500"/>
      <c r="C256" s="813" t="s">
        <v>424</v>
      </c>
      <c r="D256" s="814"/>
      <c r="E256" s="814"/>
      <c r="F256" s="815"/>
      <c r="G256" s="329" t="str">
        <f>IFERROR((G27+G39)/G154,"-")</f>
        <v>-</v>
      </c>
      <c r="H256" s="329" t="str">
        <f>IFERROR((H27+H39)/H154,"-")</f>
        <v>-</v>
      </c>
      <c r="I256" s="329" t="str">
        <f>IFERROR((I27+I39)/I154,"-")</f>
        <v>-</v>
      </c>
      <c r="J256" s="329" t="str">
        <f>IFERROR((J27+J39)/J154,"-")</f>
        <v>-</v>
      </c>
      <c r="K256" s="330" t="str">
        <f>IFERROR((K27+K39)/K154,"-")</f>
        <v>-</v>
      </c>
      <c r="L256" s="502"/>
    </row>
    <row r="257" spans="1:12" s="273" customFormat="1" ht="15" customHeight="1">
      <c r="A257" s="501"/>
      <c r="B257" s="500"/>
      <c r="C257" s="813" t="s">
        <v>425</v>
      </c>
      <c r="D257" s="814"/>
      <c r="E257" s="814"/>
      <c r="F257" s="815"/>
      <c r="G257" s="329" t="str">
        <f>IFERROR(365/G256,"-")</f>
        <v>-</v>
      </c>
      <c r="H257" s="329" t="str">
        <f>IFERROR(365/H256,"-")</f>
        <v>-</v>
      </c>
      <c r="I257" s="329" t="str">
        <f>IFERROR(365/I256,"-")</f>
        <v>-</v>
      </c>
      <c r="J257" s="329" t="str">
        <f>IFERROR(365/J256,"-")</f>
        <v>-</v>
      </c>
      <c r="K257" s="330" t="str">
        <f>IFERROR(365/K256,"-")</f>
        <v>-</v>
      </c>
      <c r="L257" s="502"/>
    </row>
    <row r="258" spans="1:12" s="273" customFormat="1" ht="15" customHeight="1">
      <c r="A258" s="501"/>
      <c r="B258" s="500"/>
      <c r="C258" s="813" t="s">
        <v>426</v>
      </c>
      <c r="D258" s="814"/>
      <c r="E258" s="814"/>
      <c r="F258" s="815"/>
      <c r="G258" s="329" t="str">
        <f>IFERROR(G253+G255-G257,"-")</f>
        <v>-</v>
      </c>
      <c r="H258" s="329" t="str">
        <f>IFERROR(H253+H255-H257,"-")</f>
        <v>-</v>
      </c>
      <c r="I258" s="329" t="str">
        <f>IFERROR(I253+I255-I257,"-")</f>
        <v>-</v>
      </c>
      <c r="J258" s="329" t="str">
        <f>IFERROR(J253+J255-J257,"-")</f>
        <v>-</v>
      </c>
      <c r="K258" s="330" t="str">
        <f>IFERROR(K253+K255-K257,"-")</f>
        <v>-</v>
      </c>
      <c r="L258" s="502"/>
    </row>
    <row r="259" spans="1:12" s="273" customFormat="1" ht="15" customHeight="1">
      <c r="A259" s="501"/>
      <c r="B259" s="500"/>
      <c r="C259" s="813" t="s">
        <v>427</v>
      </c>
      <c r="D259" s="814"/>
      <c r="E259" s="814"/>
      <c r="F259" s="815"/>
      <c r="G259" s="329" t="str">
        <f>IFERROR(G24/(G170-G174),"-")</f>
        <v>-</v>
      </c>
      <c r="H259" s="329" t="str">
        <f>IFERROR(H24/(H170-H174),"-")</f>
        <v>-</v>
      </c>
      <c r="I259" s="329" t="str">
        <f>IFERROR(I24/(I170-I174),"-")</f>
        <v>-</v>
      </c>
      <c r="J259" s="329" t="str">
        <f>IFERROR(J24/(J170-J174),"-")</f>
        <v>-</v>
      </c>
      <c r="K259" s="330" t="str">
        <f>IFERROR(K24/(K170-K174),"-")</f>
        <v>-</v>
      </c>
      <c r="L259" s="502"/>
    </row>
    <row r="260" spans="1:12" s="273" customFormat="1" ht="15" customHeight="1">
      <c r="A260" s="501"/>
      <c r="B260" s="500"/>
      <c r="C260" s="813" t="s">
        <v>428</v>
      </c>
      <c r="D260" s="814"/>
      <c r="E260" s="814"/>
      <c r="F260" s="815"/>
      <c r="G260" s="329" t="str">
        <f>IFERROR(G24/G226,"-")</f>
        <v>-</v>
      </c>
      <c r="H260" s="329" t="str">
        <f>IFERROR(H24/H226,"-")</f>
        <v>-</v>
      </c>
      <c r="I260" s="329" t="str">
        <f>IFERROR(I24/I226,"-")</f>
        <v>-</v>
      </c>
      <c r="J260" s="329" t="str">
        <f>IFERROR(J24/J226,"-")</f>
        <v>-</v>
      </c>
      <c r="K260" s="330" t="str">
        <f>IFERROR(K24/K226,"-")</f>
        <v>-</v>
      </c>
      <c r="L260" s="502"/>
    </row>
    <row r="261" spans="1:12" s="273" customFormat="1" ht="7.5" customHeight="1" thickBot="1">
      <c r="A261" s="501"/>
      <c r="B261" s="500"/>
      <c r="C261" s="743"/>
      <c r="D261" s="744"/>
      <c r="E261" s="744"/>
      <c r="F261" s="744"/>
      <c r="G261" s="744"/>
      <c r="H261" s="744"/>
      <c r="I261" s="744"/>
      <c r="J261" s="744"/>
      <c r="K261" s="745"/>
      <c r="L261" s="502"/>
    </row>
    <row r="262" spans="1:12" s="324" customFormat="1" ht="16.5">
      <c r="A262" s="501"/>
      <c r="B262" s="322"/>
      <c r="C262" s="806" t="s">
        <v>429</v>
      </c>
      <c r="D262" s="807"/>
      <c r="E262" s="807"/>
      <c r="F262" s="807"/>
      <c r="G262" s="807"/>
      <c r="H262" s="807"/>
      <c r="I262" s="807"/>
      <c r="J262" s="807"/>
      <c r="K262" s="808"/>
      <c r="L262" s="323"/>
    </row>
    <row r="263" spans="1:12" s="501" customFormat="1" ht="15" customHeight="1">
      <c r="A263" s="325"/>
      <c r="B263" s="500"/>
      <c r="C263" s="813" t="s">
        <v>430</v>
      </c>
      <c r="D263" s="814"/>
      <c r="E263" s="814"/>
      <c r="F263" s="815"/>
      <c r="G263" s="329" t="str">
        <f>IFERROR(G56/G68,"-")</f>
        <v>-</v>
      </c>
      <c r="H263" s="329" t="str">
        <f>IFERROR(H66/H68,"-")</f>
        <v>-</v>
      </c>
      <c r="I263" s="329" t="str">
        <f>IFERROR(I66/I68,"-")</f>
        <v>-</v>
      </c>
      <c r="J263" s="329" t="str">
        <f>IFERROR(J56/J68,"-")</f>
        <v>-</v>
      </c>
      <c r="K263" s="330" t="str">
        <f>IFERROR(K56/K68,"-")</f>
        <v>-</v>
      </c>
      <c r="L263" s="502"/>
    </row>
    <row r="264" spans="1:12" s="501" customFormat="1" ht="27.75" customHeight="1">
      <c r="B264" s="500"/>
      <c r="C264" s="813" t="s">
        <v>431</v>
      </c>
      <c r="D264" s="814"/>
      <c r="E264" s="814"/>
      <c r="F264" s="815"/>
      <c r="G264" s="331" t="str">
        <f>IF(G146+G154=0,"No Short Term Obligation", G56/(G146+G154))</f>
        <v>No Short Term Obligation</v>
      </c>
      <c r="H264" s="331" t="str">
        <f>IF(H146+H154=0,"No Short Term Obligation", H56/(H146+H154))</f>
        <v>No Short Term Obligation</v>
      </c>
      <c r="I264" s="331" t="str">
        <f>IF(I146+I154=0,"No Short Term Obligation", I56/(I146+I154))</f>
        <v>No Short Term Obligation</v>
      </c>
      <c r="J264" s="331" t="str">
        <f>IF(J146+J154=0,"No Short Term Obligation", J56/(J146+J154))</f>
        <v>No Short Term Obligation</v>
      </c>
      <c r="K264" s="332" t="str">
        <f>IF(K146+K154=0,"No Short Term Obligation", K56/(K146+K154))</f>
        <v>No Short Term Obligation</v>
      </c>
      <c r="L264" s="502"/>
    </row>
    <row r="265" spans="1:12" s="501" customFormat="1" ht="15" customHeight="1">
      <c r="B265" s="500"/>
      <c r="C265" s="813" t="s">
        <v>432</v>
      </c>
      <c r="D265" s="814"/>
      <c r="E265" s="814"/>
      <c r="F265" s="815"/>
      <c r="G265" s="329" t="str">
        <f>IFERROR((G143+G164+#REF!)/G121,"-")</f>
        <v>-</v>
      </c>
      <c r="H265" s="329" t="str">
        <f>IFERROR((H143+H164+#REF!)/H121,"-")</f>
        <v>-</v>
      </c>
      <c r="I265" s="329" t="str">
        <f>IFERROR((I143+I164+#REF!)/I121,"-")</f>
        <v>-</v>
      </c>
      <c r="J265" s="329" t="str">
        <f>IFERROR((J143+J164+#REF!)/J121,"-")</f>
        <v>-</v>
      </c>
      <c r="K265" s="330" t="str">
        <f>IFERROR((K143+K164+#REF!)/K121,"-")</f>
        <v>-</v>
      </c>
      <c r="L265" s="502"/>
    </row>
    <row r="266" spans="1:12" s="501" customFormat="1" ht="40.5" customHeight="1">
      <c r="B266" s="500"/>
      <c r="C266" s="813" t="s">
        <v>433</v>
      </c>
      <c r="D266" s="814"/>
      <c r="E266" s="814"/>
      <c r="F266" s="815"/>
      <c r="G266" s="329" t="str">
        <f>IFERROR((G127+SUM(G146,G154))/(G93+G58),"-")</f>
        <v>-</v>
      </c>
      <c r="H266" s="329" t="str">
        <f>IFERROR((H127+SUM(H146,H154))/(H93+H58),"-")</f>
        <v>-</v>
      </c>
      <c r="I266" s="329" t="str">
        <f>IFERROR((I127+SUM(I146,I154))/(I93+I58),"-")</f>
        <v>-</v>
      </c>
      <c r="J266" s="329" t="str">
        <f>IFERROR((J127+SUM(J146,J154))/(J93+J58),"-")</f>
        <v>-</v>
      </c>
      <c r="K266" s="330" t="str">
        <f>IFERROR((K127+SUM(K146,K154))/(K93+K58),"-")</f>
        <v>-</v>
      </c>
      <c r="L266" s="502"/>
    </row>
    <row r="267" spans="1:12" s="501" customFormat="1" ht="15" customHeight="1">
      <c r="B267" s="500"/>
      <c r="C267" s="813" t="s">
        <v>434</v>
      </c>
      <c r="D267" s="814"/>
      <c r="E267" s="814"/>
      <c r="F267" s="815"/>
      <c r="G267" s="329" t="str">
        <f>IFERROR((SUM(G146,G154,G127))/G121,"-")</f>
        <v>-</v>
      </c>
      <c r="H267" s="329" t="str">
        <f>IFERROR((SUM(H146,H154,H127))/H121,"-")</f>
        <v>-</v>
      </c>
      <c r="I267" s="329" t="str">
        <f>IFERROR((SUM(I146,I154,I127))/I121,"-")</f>
        <v>-</v>
      </c>
      <c r="J267" s="329" t="str">
        <f>IFERROR((SUM(J146,J154,J127))/J121,"-")</f>
        <v>-</v>
      </c>
      <c r="K267" s="330" t="str">
        <f>IFERROR((SUM(K146,K154,K127))/K121,"-")</f>
        <v>-</v>
      </c>
      <c r="L267" s="502"/>
    </row>
    <row r="268" spans="1:12" s="501" customFormat="1" ht="15" customHeight="1" thickBot="1">
      <c r="B268" s="500"/>
      <c r="C268" s="819" t="s">
        <v>435</v>
      </c>
      <c r="D268" s="820"/>
      <c r="E268" s="820"/>
      <c r="F268" s="821"/>
      <c r="G268" s="333" t="str">
        <f>IF((G127+G146+G154)=0,"No Debt", ((G226-(G175+G176)-G195)-(G164-(G146+G154)))/(G127+G146+G154))</f>
        <v>No Debt</v>
      </c>
      <c r="H268" s="333" t="str">
        <f>IF((H127+H146+H154)=0,"No Debt", ((H226-(H175+H176)-H195)-(H164-(H146+H154)))/(H127+H146+H154))</f>
        <v>No Debt</v>
      </c>
      <c r="I268" s="333" t="str">
        <f>IF((I127+I146+I154)=0,"No Debt", ((I226-(I175+I176)-I195)-(I164-(I146+I154)))/(I127+I146+I154))</f>
        <v>No Debt</v>
      </c>
      <c r="J268" s="333" t="str">
        <f>IF((J127+J146+J154)=0,"No Debt", ((J226-(J175+J176)-J195)-(J164-(J146+J154)))/(J127+J146+J154))</f>
        <v>No Debt</v>
      </c>
      <c r="K268" s="334" t="str">
        <f>IF((K127+K146+K154)=0,"No Debt", ((K226-(K175+K176)-K195)-(K164-(K146+K154)))/(K127+K146+K154))</f>
        <v>No Debt</v>
      </c>
      <c r="L268" s="502"/>
    </row>
    <row r="269" spans="1:12" ht="12.75" customHeight="1" thickBot="1">
      <c r="A269" s="501"/>
      <c r="B269" s="490"/>
      <c r="C269" s="260"/>
      <c r="D269" s="260"/>
      <c r="E269" s="260"/>
      <c r="F269" s="335"/>
      <c r="G269" s="260"/>
      <c r="H269" s="260"/>
      <c r="I269" s="260"/>
      <c r="J269" s="260"/>
      <c r="K269" s="260"/>
      <c r="L269" s="336"/>
    </row>
  </sheetData>
  <mergeCells count="255"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B2:L2"/>
    <mergeCell ref="C3:E3"/>
    <mergeCell ref="C4:E4"/>
    <mergeCell ref="C5:K5"/>
    <mergeCell ref="C6:F6"/>
    <mergeCell ref="C7:F7"/>
    <mergeCell ref="E21:F21"/>
    <mergeCell ref="D22:F22"/>
    <mergeCell ref="D23:F23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88" priority="10">
      <formula>G$7=""</formula>
    </cfRule>
  </conditionalFormatting>
  <conditionalFormatting sqref="H120:I120 K120">
    <cfRule type="expression" dxfId="187" priority="8">
      <formula>H$7=""</formula>
    </cfRule>
  </conditionalFormatting>
  <conditionalFormatting sqref="G120">
    <cfRule type="expression" dxfId="186" priority="9">
      <formula>G$7=""</formula>
    </cfRule>
  </conditionalFormatting>
  <conditionalFormatting sqref="J12:J23">
    <cfRule type="expression" dxfId="185" priority="7">
      <formula>J$7=""</formula>
    </cfRule>
  </conditionalFormatting>
  <conditionalFormatting sqref="J27:J43">
    <cfRule type="expression" dxfId="184" priority="6">
      <formula>J$7=""</formula>
    </cfRule>
  </conditionalFormatting>
  <conditionalFormatting sqref="J46:J55">
    <cfRule type="expression" dxfId="183" priority="5">
      <formula>J$7=""</formula>
    </cfRule>
  </conditionalFormatting>
  <conditionalFormatting sqref="J108:J119">
    <cfRule type="expression" dxfId="182" priority="4">
      <formula>J$7=""</formula>
    </cfRule>
  </conditionalFormatting>
  <conditionalFormatting sqref="J120">
    <cfRule type="expression" dxfId="181" priority="3">
      <formula>J$7=""</formula>
    </cfRule>
  </conditionalFormatting>
  <conditionalFormatting sqref="J169:J196">
    <cfRule type="expression" dxfId="180" priority="2">
      <formula>J$7=""</formula>
    </cfRule>
  </conditionalFormatting>
  <conditionalFormatting sqref="J200:J224">
    <cfRule type="expression" dxfId="179" priority="1">
      <formula>J$7=""</formula>
    </cfRule>
  </conditionalFormatting>
  <dataValidations count="4">
    <dataValidation type="date" operator="lessThan" allowBlank="1" showInputMessage="1" showErrorMessage="1" sqref="G10:K10" xr:uid="{618BD709-092B-4B29-93B2-9A40E3B3A7C4}">
      <formula1>H10</formula1>
    </dataValidation>
    <dataValidation type="list" allowBlank="1" showInputMessage="1" showErrorMessage="1" sqref="K3:K4 J3" xr:uid="{9ACA8902-D88E-4E77-9F8B-295F26D84DFE}">
      <formula1>"Actuals, Thousands, Lakhs, Millions, Crores"</formula1>
    </dataValidation>
    <dataValidation type="list" allowBlank="1" showInputMessage="1" showErrorMessage="1" sqref="G7:K7" xr:uid="{B77A063A-7840-45B3-B3D0-0463472017A2}">
      <formula1>"Audited,Unaudited,Provisional,Projection"</formula1>
    </dataValidation>
    <dataValidation type="list" allowBlank="1" showInputMessage="1" showErrorMessage="1" sqref="G9:K9" xr:uid="{603E0D56-3318-4423-ABA4-C6D3CBA3B7D2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C153"/>
  <sheetViews>
    <sheetView showGridLines="0" workbookViewId="0">
      <selection sqref="A1:XFD1048576"/>
    </sheetView>
  </sheetViews>
  <sheetFormatPr defaultRowHeight="15"/>
  <cols>
    <col min="1" max="1" width="33.5" style="4" customWidth="1"/>
    <col min="2" max="2" width="11.875" style="4" customWidth="1"/>
    <col min="3" max="3" width="10.5" style="4" customWidth="1"/>
    <col min="4" max="4" width="11.125" style="24" customWidth="1"/>
    <col min="5" max="5" width="10.5" style="24" customWidth="1"/>
    <col min="6" max="6" width="10.125" style="24" customWidth="1"/>
    <col min="7" max="7" width="10.5" style="24" customWidth="1"/>
    <col min="8" max="8" width="10.375" style="24" customWidth="1"/>
    <col min="9" max="9" width="10.5" style="24" customWidth="1"/>
    <col min="10" max="10" width="16.125" style="4" customWidth="1"/>
    <col min="11" max="237" width="9" style="4"/>
    <col min="238" max="16384" width="9" style="1"/>
  </cols>
  <sheetData>
    <row r="1" spans="1:12" ht="15.75" thickBot="1"/>
    <row r="2" spans="1:12">
      <c r="A2" s="826">
        <f>'Financial Statement3'!F3</f>
        <v>0</v>
      </c>
      <c r="B2" s="827"/>
      <c r="C2" s="827"/>
      <c r="D2" s="827"/>
      <c r="E2" s="827"/>
      <c r="F2" s="827"/>
      <c r="G2" s="827"/>
      <c r="H2" s="827"/>
      <c r="I2" s="828"/>
    </row>
    <row r="3" spans="1:12">
      <c r="A3" s="829"/>
      <c r="B3" s="830"/>
      <c r="C3" s="830"/>
      <c r="D3" s="830"/>
      <c r="E3" s="830"/>
      <c r="F3" s="830"/>
      <c r="G3" s="830"/>
      <c r="H3" s="830"/>
      <c r="I3" s="831"/>
    </row>
    <row r="4" spans="1:12">
      <c r="A4" s="392" t="s">
        <v>101</v>
      </c>
      <c r="B4" s="859">
        <f>'Financial Statement3'!F4</f>
        <v>0</v>
      </c>
      <c r="C4" s="860"/>
      <c r="D4" s="860"/>
      <c r="E4" s="860"/>
      <c r="F4" s="860"/>
      <c r="G4" s="393"/>
      <c r="H4" s="394" t="s">
        <v>437</v>
      </c>
      <c r="I4" s="395" t="str">
        <f>'Ratio Sheet 2'!I4</f>
        <v>Actuals</v>
      </c>
    </row>
    <row r="5" spans="1:12" ht="15" customHeight="1">
      <c r="A5" s="853" t="s">
        <v>4</v>
      </c>
      <c r="B5" s="396">
        <f>'Financial Statement3'!J6</f>
        <v>0</v>
      </c>
      <c r="C5" s="397" t="s">
        <v>5</v>
      </c>
      <c r="D5" s="396" t="str">
        <f>IFERROR(EDATE(B5,-12),"-")</f>
        <v>-</v>
      </c>
      <c r="E5" s="397" t="s">
        <v>5</v>
      </c>
      <c r="F5" s="396" t="str">
        <f>IFERROR(EDATE(D5,-12),"-")</f>
        <v>-</v>
      </c>
      <c r="G5" s="397" t="s">
        <v>5</v>
      </c>
      <c r="H5" s="396" t="str">
        <f>IFERROR(EDATE(F5,-12),"-")</f>
        <v>-</v>
      </c>
      <c r="I5" s="398">
        <f>IF('Financial Statement3'!$K$4="Actuals",1, IF('Financial Statement3'!$K$4="Thousands",1000, IF('Financial Statement3'!$K$4="Lakhs",100000, IF('Financial Statement3'!$K$4="Millions",1000000, IF('Financial Statement3'!$K$4="Crores",10000000,"")))))</f>
        <v>1</v>
      </c>
    </row>
    <row r="6" spans="1:12" ht="14.25" customHeight="1" thickBot="1">
      <c r="A6" s="854"/>
      <c r="B6" s="454" t="str">
        <f>CONCATENATE("Rs."," ",$I$4)</f>
        <v>Rs. Actuals</v>
      </c>
      <c r="C6" s="455">
        <f>B5</f>
        <v>0</v>
      </c>
      <c r="D6" s="454" t="str">
        <f>CONCATENATE("Rs."," ",$I$4)</f>
        <v>Rs. Actuals</v>
      </c>
      <c r="E6" s="455" t="str">
        <f>D5</f>
        <v>-</v>
      </c>
      <c r="F6" s="454" t="str">
        <f>CONCATENATE("Rs."," ",$I$4)</f>
        <v>Rs. Actuals</v>
      </c>
      <c r="G6" s="455" t="str">
        <f>F5</f>
        <v>-</v>
      </c>
      <c r="H6" s="454" t="str">
        <f>CONCATENATE("Rs."," ",$I$4)</f>
        <v>Rs. Actuals</v>
      </c>
      <c r="I6" s="456">
        <f>IF(I4="Actuals",1, IF(I4="Thousands",1000, IF(I4="Lakhs",100000, IF(I4="Millions",1000000, IF(I4="Crores",10000000,"")))))</f>
        <v>1</v>
      </c>
    </row>
    <row r="7" spans="1:12">
      <c r="A7" s="457" t="s">
        <v>61</v>
      </c>
      <c r="B7" s="458">
        <f>IFERROR('Financial Statement3'!J91,"-")</f>
        <v>0</v>
      </c>
      <c r="C7" s="459"/>
      <c r="D7" s="458">
        <f>IFERROR('Financial Statement3'!I91,"-")</f>
        <v>0</v>
      </c>
      <c r="E7" s="459"/>
      <c r="F7" s="458">
        <f>IFERROR('Financial Statement3'!H91,"-")</f>
        <v>0</v>
      </c>
      <c r="G7" s="459"/>
      <c r="H7" s="458">
        <f>IFERROR('Financial Statement3'!G91,"-")</f>
        <v>0</v>
      </c>
      <c r="I7" s="460"/>
    </row>
    <row r="8" spans="1:12">
      <c r="A8" s="341" t="s">
        <v>103</v>
      </c>
      <c r="B8" s="342">
        <f>IFERROR(('Financial Statement3'!J13+'Financial Statement3'!J17+'Financial Statement3'!J21-'Financial Statement3'!J23)*$I$5/$I$6,"-")</f>
        <v>0</v>
      </c>
      <c r="C8" s="342" t="str">
        <f>IFERROR((B8-D8)/D8*100,"-")</f>
        <v>-</v>
      </c>
      <c r="D8" s="342">
        <f>IFERROR(('Financial Statement3'!I13+'Financial Statement3'!I17+'Financial Statement3'!I21-'Financial Statement3'!I23)*$I$5/$I$6,"-")</f>
        <v>0</v>
      </c>
      <c r="E8" s="342" t="str">
        <f>IFERROR((D8-F8)/F8*100,"-")</f>
        <v>-</v>
      </c>
      <c r="F8" s="342">
        <f>IFERROR(('Financial Statement3'!H13+'Financial Statement3'!H17+'Financial Statement3'!H21-'Financial Statement3'!H23)*$I$5/$I$6,"-")</f>
        <v>0</v>
      </c>
      <c r="G8" s="342" t="str">
        <f>IFERROR((F8-H8)/H8*100,"-")</f>
        <v>-</v>
      </c>
      <c r="H8" s="342">
        <f>IFERROR(('Financial Statement3'!G13+'Financial Statement3'!G17+'Financial Statement3'!G21-'Financial Statement3'!G23)*$I$5/$I$6,"-")</f>
        <v>0</v>
      </c>
      <c r="I8" s="347" t="str">
        <f>IFERROR((H8-J8)/J8*100,"-")</f>
        <v>-</v>
      </c>
    </row>
    <row r="9" spans="1:12">
      <c r="A9" s="341" t="s">
        <v>104</v>
      </c>
      <c r="B9" s="342">
        <f>IFERROR(('Financial Statement3'!J22)*$I$5/$I$6,"-")</f>
        <v>0</v>
      </c>
      <c r="C9" s="342" t="str">
        <f>IFERROR((B9-D9)/D9*100,"-")</f>
        <v>-</v>
      </c>
      <c r="D9" s="342">
        <f>IFERROR(('Financial Statement3'!I22)*$I$5/$I$6,"-")</f>
        <v>0</v>
      </c>
      <c r="E9" s="342" t="str">
        <f>IFERROR((D9-F9)/F9*100,"-")</f>
        <v>-</v>
      </c>
      <c r="F9" s="342">
        <f>IFERROR(('Financial Statement3'!H22)*$I$5/$I$6,"-")</f>
        <v>0</v>
      </c>
      <c r="G9" s="342" t="str">
        <f>IFERROR((F9-H9)/H9*100,"-")</f>
        <v>-</v>
      </c>
      <c r="H9" s="342">
        <f>IFERROR(('Financial Statement3'!G22)*$I$5/$I$6,"-")</f>
        <v>0</v>
      </c>
      <c r="I9" s="347" t="str">
        <f>IFERROR((H9-J9)/J9*100,"-")</f>
        <v>-</v>
      </c>
    </row>
    <row r="10" spans="1:12">
      <c r="A10" s="384" t="s">
        <v>7</v>
      </c>
      <c r="B10" s="385">
        <f>IFERROR(+B9+B8,"0.00")</f>
        <v>0</v>
      </c>
      <c r="C10" s="386" t="str">
        <f>IFERROR((B10-D10)/D10*100,"-")</f>
        <v>-</v>
      </c>
      <c r="D10" s="385">
        <f>IFERROR(+D9+D8,"0.00")</f>
        <v>0</v>
      </c>
      <c r="E10" s="386" t="str">
        <f>IFERROR((D10-F10)/F10*100,"-")</f>
        <v>-</v>
      </c>
      <c r="F10" s="385">
        <f>IFERROR(+F9+F8,"0.00")</f>
        <v>0</v>
      </c>
      <c r="G10" s="386" t="str">
        <f>IFERROR((F10-H10)/H10*100,"-")</f>
        <v>-</v>
      </c>
      <c r="H10" s="385">
        <f>IFERROR(+H9+H8,"0.00")</f>
        <v>0</v>
      </c>
      <c r="I10" s="449" t="str">
        <f>IFERROR((H10-J10)/J10*100,"-")</f>
        <v>-</v>
      </c>
    </row>
    <row r="11" spans="1:12" s="4" customFormat="1" ht="29.25" customHeight="1">
      <c r="A11" s="343"/>
      <c r="B11" s="344"/>
      <c r="C11" s="345" t="str">
        <f>CONCATENATE("Cost % of sales of ",YEAR(B5))</f>
        <v>Cost % of sales of 1900</v>
      </c>
      <c r="D11" s="344"/>
      <c r="E11" s="345" t="e">
        <f>CONCATENATE("Cost % of sales of ",YEAR(D5))</f>
        <v>#VALUE!</v>
      </c>
      <c r="F11" s="344"/>
      <c r="G11" s="345" t="e">
        <f>CONCATENATE("Cost % of sales of ",YEAR(F5))</f>
        <v>#VALUE!</v>
      </c>
      <c r="H11" s="344"/>
      <c r="I11" s="346" t="e">
        <f>CONCATENATE("Cost % of sales of ",YEAR(H5))</f>
        <v>#VALUE!</v>
      </c>
    </row>
    <row r="12" spans="1:12">
      <c r="A12" s="384" t="s">
        <v>142</v>
      </c>
      <c r="B12" s="385">
        <f>IFERROR(B13+B17+B18,"0.00")</f>
        <v>0</v>
      </c>
      <c r="C12" s="386"/>
      <c r="D12" s="385">
        <f>IFERROR(D13+D17+D18,"0.00")</f>
        <v>0</v>
      </c>
      <c r="E12" s="386"/>
      <c r="F12" s="385">
        <f>IFERROR(F13+F17+F18,"0.00")</f>
        <v>0</v>
      </c>
      <c r="G12" s="386"/>
      <c r="H12" s="385">
        <f>IFERROR(H13+H17+H18,"0.00")</f>
        <v>0</v>
      </c>
      <c r="I12" s="449"/>
    </row>
    <row r="13" spans="1:12" ht="30">
      <c r="A13" s="384" t="s">
        <v>141</v>
      </c>
      <c r="B13" s="385">
        <f>IFERROR(+B14+B15-B16,"0.00")</f>
        <v>0</v>
      </c>
      <c r="C13" s="386" t="str">
        <f>IFERROR(B13/$B$8*100,"-")</f>
        <v>-</v>
      </c>
      <c r="D13" s="385">
        <f>IFERROR(+D14+D15-D16,"0.00")</f>
        <v>0</v>
      </c>
      <c r="E13" s="386" t="str">
        <f>IFERROR(D13/$B$8*100,"-")</f>
        <v>-</v>
      </c>
      <c r="F13" s="385">
        <f>IFERROR(+F14+F15-F16,"0.00")</f>
        <v>0</v>
      </c>
      <c r="G13" s="386" t="str">
        <f>IFERROR(F13/$B$8*100,"-")</f>
        <v>-</v>
      </c>
      <c r="H13" s="385">
        <f>IFERROR(+H14+H15-H16,"0.00")</f>
        <v>0</v>
      </c>
      <c r="I13" s="449" t="str">
        <f>IFERROR(H13/$B$8*100,"-")</f>
        <v>-</v>
      </c>
    </row>
    <row r="14" spans="1:12">
      <c r="A14" s="348" t="s">
        <v>138</v>
      </c>
      <c r="B14" s="342">
        <f>IFERROR(('Financial Statement3'!J29+'Financial Statement3'!J33+'Financial Statement3'!J36)*$I$5/$I$6,"-")</f>
        <v>0</v>
      </c>
      <c r="C14" s="342"/>
      <c r="D14" s="342">
        <f>IFERROR(('Financial Statement3'!I29+'Financial Statement3'!I33+'Financial Statement3'!I36)*$I$5/$I$6,"-")</f>
        <v>0</v>
      </c>
      <c r="E14" s="342"/>
      <c r="F14" s="342">
        <f>IFERROR(('Financial Statement3'!H29+'Financial Statement3'!H33+'Financial Statement3'!H36)*$I$5/$I$6,"-")</f>
        <v>0</v>
      </c>
      <c r="G14" s="342"/>
      <c r="H14" s="342">
        <f>IFERROR(('Financial Statement3'!G29+'Financial Statement3'!G33+'Financial Statement3'!G36)*$I$5/$I$6,"-")</f>
        <v>0</v>
      </c>
      <c r="I14" s="347"/>
    </row>
    <row r="15" spans="1:12">
      <c r="A15" s="348" t="s">
        <v>139</v>
      </c>
      <c r="B15" s="342">
        <f>IFERROR(('Financial Statement3'!J30+'Financial Statement3'!J37)*$I$5/$I$6,"-")</f>
        <v>0</v>
      </c>
      <c r="C15" s="342"/>
      <c r="D15" s="342">
        <f>IFERROR(('Financial Statement3'!I30+'Financial Statement3'!I37)*$I$5/$I$6,"-")</f>
        <v>0</v>
      </c>
      <c r="E15" s="342"/>
      <c r="F15" s="342">
        <f>IFERROR(('Financial Statement3'!H30+'Financial Statement3'!H37)*$I$5/$I$6,"-")</f>
        <v>0</v>
      </c>
      <c r="G15" s="342"/>
      <c r="H15" s="342">
        <f>IFERROR(('Financial Statement3'!G30+'Financial Statement3'!G37)*$I$5/$I$6,"-")</f>
        <v>0</v>
      </c>
      <c r="I15" s="347"/>
      <c r="L15" s="4" t="s">
        <v>229</v>
      </c>
    </row>
    <row r="16" spans="1:12">
      <c r="A16" s="348" t="s">
        <v>140</v>
      </c>
      <c r="B16" s="342">
        <f>IFERROR(('Financial Statement3'!J31+'Financial Statement3'!J34+'Financial Statement3'!J38)*$I$5/$I$6,"-")</f>
        <v>0</v>
      </c>
      <c r="C16" s="342"/>
      <c r="D16" s="342">
        <f>IFERROR(('Financial Statement3'!I31+'Financial Statement3'!I34+'Financial Statement3'!I38)*$I$5/$I$6,"-")</f>
        <v>0</v>
      </c>
      <c r="E16" s="342"/>
      <c r="F16" s="342">
        <f>IFERROR(('Financial Statement3'!H31+'Financial Statement3'!H34+'Financial Statement3'!H38)*$I$5/$I$6,"-")</f>
        <v>0</v>
      </c>
      <c r="G16" s="342"/>
      <c r="H16" s="342">
        <f>IFERROR(('Financial Statement3'!G31+'Financial Statement3'!G34+'Financial Statement3'!G38)*$I$5/$I$6,"-")</f>
        <v>0</v>
      </c>
      <c r="I16" s="347"/>
    </row>
    <row r="17" spans="1:237" s="102" customFormat="1" ht="45">
      <c r="A17" s="348" t="s">
        <v>96</v>
      </c>
      <c r="B17" s="342">
        <f>IFERROR(('Financial Statement3'!J41+'Financial Statement3'!J42+'Financial Statement3'!J43)*$I$5/$I$6,"-")</f>
        <v>0</v>
      </c>
      <c r="C17" s="345" t="str">
        <f>IFERROR(B17/$B$8*100,"-")</f>
        <v>-</v>
      </c>
      <c r="D17" s="342">
        <f>IFERROR(('Financial Statement3'!I41+'Financial Statement3'!I42+'Financial Statement3'!I43)*$I$5/$I$6,"-")</f>
        <v>0</v>
      </c>
      <c r="E17" s="345" t="str">
        <f>IFERROR(D17/$B$8*100,"-")</f>
        <v>-</v>
      </c>
      <c r="F17" s="342">
        <f>IFERROR(('Financial Statement3'!H41+'Financial Statement3'!H42+'Financial Statement3'!H43)*$I$5/$I$6,"-")</f>
        <v>0</v>
      </c>
      <c r="G17" s="345" t="str">
        <f>IFERROR(F17/$B$8*100,"-")</f>
        <v>-</v>
      </c>
      <c r="H17" s="342">
        <f>IFERROR(('Financial Statement3'!G41+'Financial Statement3'!G42+'Financial Statement3'!G43)*$I$5/$I$6,"-")</f>
        <v>0</v>
      </c>
      <c r="I17" s="346" t="str">
        <f>IFERROR(H17/$B$8*100,"-")</f>
        <v>-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</row>
    <row r="18" spans="1:237" s="102" customFormat="1">
      <c r="A18" s="348" t="s">
        <v>93</v>
      </c>
      <c r="B18" s="342">
        <f>IFERROR(('Financial Statement3'!J40)*$I$5/$I$6,"-")</f>
        <v>0</v>
      </c>
      <c r="C18" s="345" t="str">
        <f>IFERROR(B18/$B$8*100,"-")</f>
        <v>-</v>
      </c>
      <c r="D18" s="342">
        <f>IFERROR(('Financial Statement3'!I40)*$I$5/$I$6,"-")</f>
        <v>0</v>
      </c>
      <c r="E18" s="345" t="str">
        <f>IFERROR(D18/$B$8*100,"-")</f>
        <v>-</v>
      </c>
      <c r="F18" s="342">
        <f>IFERROR(('Financial Statement3'!H40)*$I$5/$I$6,"-")</f>
        <v>0</v>
      </c>
      <c r="G18" s="345" t="str">
        <f>IFERROR(F18/$B$8*100,"-")</f>
        <v>-</v>
      </c>
      <c r="H18" s="342">
        <f>IFERROR(('Financial Statement3'!G40)*$I$5/$I$6,"-")</f>
        <v>0</v>
      </c>
      <c r="I18" s="346" t="str">
        <f>IFERROR(H18/$B$8*100,"-")</f>
        <v>-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101"/>
      <c r="EX18" s="101"/>
      <c r="EY18" s="101"/>
      <c r="EZ18" s="101"/>
      <c r="FA18" s="101"/>
      <c r="FB18" s="101"/>
      <c r="FC18" s="101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01"/>
      <c r="GF18" s="101"/>
      <c r="GG18" s="101"/>
      <c r="GH18" s="101"/>
      <c r="GI18" s="101"/>
      <c r="GJ18" s="101"/>
      <c r="GK18" s="101"/>
      <c r="GL18" s="101"/>
      <c r="GM18" s="101"/>
      <c r="GN18" s="101"/>
      <c r="GO18" s="101"/>
      <c r="GP18" s="101"/>
      <c r="GQ18" s="101"/>
      <c r="GR18" s="101"/>
      <c r="GS18" s="101"/>
      <c r="GT18" s="101"/>
      <c r="GU18" s="101"/>
      <c r="GV18" s="101"/>
      <c r="GW18" s="101"/>
      <c r="GX18" s="101"/>
      <c r="GY18" s="101"/>
      <c r="GZ18" s="101"/>
      <c r="HA18" s="101"/>
      <c r="HB18" s="101"/>
      <c r="HC18" s="101"/>
      <c r="HD18" s="101"/>
      <c r="HE18" s="101"/>
      <c r="HF18" s="101"/>
      <c r="HG18" s="101"/>
      <c r="HH18" s="101"/>
      <c r="HI18" s="101"/>
      <c r="HJ18" s="101"/>
      <c r="HK18" s="101"/>
      <c r="HL18" s="101"/>
      <c r="HM18" s="101"/>
      <c r="HN18" s="101"/>
      <c r="HO18" s="101"/>
      <c r="HP18" s="101"/>
      <c r="HQ18" s="101"/>
      <c r="HR18" s="101"/>
      <c r="HS18" s="101"/>
      <c r="HT18" s="101"/>
      <c r="HU18" s="101"/>
      <c r="HV18" s="101"/>
      <c r="HW18" s="101"/>
      <c r="HX18" s="101"/>
      <c r="HY18" s="101"/>
      <c r="HZ18" s="101"/>
      <c r="IA18" s="101"/>
      <c r="IB18" s="101"/>
      <c r="IC18" s="101"/>
    </row>
    <row r="19" spans="1:237">
      <c r="A19" s="384" t="s">
        <v>106</v>
      </c>
      <c r="B19" s="385">
        <f>IFERROR(B10-B13-B17-B18,"0.00")</f>
        <v>0</v>
      </c>
      <c r="C19" s="386" t="str">
        <f>IFERROR(B19/$B$8*100,"-")</f>
        <v>-</v>
      </c>
      <c r="D19" s="385">
        <f>IFERROR(D10-D13-D17-D18,"0.00")</f>
        <v>0</v>
      </c>
      <c r="E19" s="386" t="str">
        <f>IFERROR(D19/$B$8*100,"-")</f>
        <v>-</v>
      </c>
      <c r="F19" s="385">
        <f>IFERROR(F10-F13-F17-F18,"0.00")</f>
        <v>0</v>
      </c>
      <c r="G19" s="386" t="str">
        <f>IFERROR(F19/$B$8*100,"-")</f>
        <v>-</v>
      </c>
      <c r="H19" s="385">
        <f>IFERROR(H10-H13-H17-H18,"0.00")</f>
        <v>0</v>
      </c>
      <c r="I19" s="449" t="str">
        <f>IFERROR(H19/$B$8*100,"-")</f>
        <v>-</v>
      </c>
    </row>
    <row r="20" spans="1:237">
      <c r="A20" s="412" t="s">
        <v>105</v>
      </c>
      <c r="B20" s="349"/>
      <c r="C20" s="342"/>
      <c r="D20" s="349"/>
      <c r="E20" s="342"/>
      <c r="F20" s="349"/>
      <c r="G20" s="342"/>
      <c r="H20" s="349"/>
      <c r="I20" s="347"/>
    </row>
    <row r="21" spans="1:237" ht="30">
      <c r="A21" s="387" t="s">
        <v>97</v>
      </c>
      <c r="B21" s="390">
        <f>IFERROR(SUM(B22:B24),"-")</f>
        <v>0</v>
      </c>
      <c r="C21" s="388" t="str">
        <f>IFERROR(B21/$B$8*100,"-")</f>
        <v>-</v>
      </c>
      <c r="D21" s="390">
        <f>IFERROR(SUM(D22:D24),"-")</f>
        <v>0</v>
      </c>
      <c r="E21" s="388" t="str">
        <f>IFERROR(D21/$B$8*100,"-")</f>
        <v>-</v>
      </c>
      <c r="F21" s="390">
        <f>IFERROR(SUM(F22:F24),"-")</f>
        <v>0</v>
      </c>
      <c r="G21" s="388" t="str">
        <f>IFERROR(F21/$B$8*100,"-")</f>
        <v>-</v>
      </c>
      <c r="H21" s="390">
        <f>IFERROR(SUM(H22:H24),"-")</f>
        <v>0</v>
      </c>
      <c r="I21" s="389" t="str">
        <f>IFERROR(H21/$B$8*100,"-")</f>
        <v>-</v>
      </c>
    </row>
    <row r="22" spans="1:237" ht="30">
      <c r="A22" s="413" t="s">
        <v>148</v>
      </c>
      <c r="B22" s="342">
        <f>IFERROR(('Financial Statement3'!J51)*$I$5/$I$6,"-")</f>
        <v>0</v>
      </c>
      <c r="C22" s="350"/>
      <c r="D22" s="342">
        <f>IFERROR(('Financial Statement3'!I51)*$I$5/$I$6,"-")</f>
        <v>0</v>
      </c>
      <c r="E22" s="350"/>
      <c r="F22" s="342">
        <f>IFERROR(('Financial Statement3'!H51)*$I$5/$I$6,"-")</f>
        <v>0</v>
      </c>
      <c r="G22" s="350"/>
      <c r="H22" s="342">
        <f>IFERROR(('Financial Statement3'!G51)*$I$5/$I$6,"-")</f>
        <v>0</v>
      </c>
      <c r="I22" s="351"/>
    </row>
    <row r="23" spans="1:237" ht="30">
      <c r="A23" s="413" t="s">
        <v>107</v>
      </c>
      <c r="B23" s="342"/>
      <c r="C23" s="350"/>
      <c r="D23" s="342"/>
      <c r="E23" s="350"/>
      <c r="F23" s="342"/>
      <c r="G23" s="350"/>
      <c r="H23" s="342"/>
      <c r="I23" s="351"/>
    </row>
    <row r="24" spans="1:237">
      <c r="A24" s="413" t="s">
        <v>137</v>
      </c>
      <c r="B24" s="342">
        <f>IFERROR(('Financial Statement3'!J47+'Financial Statement3'!J49+'Financial Statement3'!J60+'Financial Statement3'!J63+'Financial Statement3'!J65)*$I$5/$I$6,"-")</f>
        <v>0</v>
      </c>
      <c r="C24" s="350"/>
      <c r="D24" s="342">
        <f>IFERROR(('Financial Statement3'!I47+'Financial Statement3'!I49+'Financial Statement3'!I60+'Financial Statement3'!I63+'Financial Statement3'!I65)*$I$5/$I$6,"-")</f>
        <v>0</v>
      </c>
      <c r="E24" s="350"/>
      <c r="F24" s="342">
        <f>IFERROR(('Financial Statement3'!H47+'Financial Statement3'!H49+'Financial Statement3'!H60+'Financial Statement3'!H63+'Financial Statement3'!H65)*$I$5/$I$6,"-")</f>
        <v>0</v>
      </c>
      <c r="G24" s="350"/>
      <c r="H24" s="342">
        <f>IFERROR(('Financial Statement3'!G47+'Financial Statement3'!G49+'Financial Statement3'!G60+'Financial Statement3'!G63+'Financial Statement3'!G65)*$I$5/$I$6,"-")</f>
        <v>0</v>
      </c>
      <c r="I24" s="351"/>
    </row>
    <row r="25" spans="1:237" s="102" customFormat="1" ht="15" customHeight="1">
      <c r="A25" s="414" t="s">
        <v>98</v>
      </c>
      <c r="B25" s="342">
        <f>IFERROR(('Financial Statement3'!J48)*$I$5/$I$6,"-")</f>
        <v>0</v>
      </c>
      <c r="C25" s="345" t="str">
        <f>IFERROR(B25/$B$8*100,"-")</f>
        <v>-</v>
      </c>
      <c r="D25" s="342">
        <f>IFERROR(('Financial Statement3'!I48)*$I$5/$I$6,"-")</f>
        <v>0</v>
      </c>
      <c r="E25" s="345" t="str">
        <f>IFERROR(D25/$B$8*100,"-")</f>
        <v>-</v>
      </c>
      <c r="F25" s="342">
        <f>IFERROR(('Financial Statement3'!H48)*$I$5/$I$6,"-")</f>
        <v>0</v>
      </c>
      <c r="G25" s="345" t="str">
        <f>IFERROR(F25/$B$8*100,"-")</f>
        <v>-</v>
      </c>
      <c r="H25" s="342">
        <f>IFERROR(('Financial Statement3'!G48)*$I$5/$I$6,"-")</f>
        <v>0</v>
      </c>
      <c r="I25" s="346" t="str">
        <f>IFERROR(H25/$B$8*100,"-")</f>
        <v>-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01"/>
      <c r="GF25" s="101"/>
      <c r="GG25" s="101"/>
      <c r="GH25" s="101"/>
      <c r="GI25" s="101"/>
      <c r="GJ25" s="101"/>
      <c r="GK25" s="101"/>
      <c r="GL25" s="101"/>
      <c r="GM25" s="101"/>
      <c r="GN25" s="101"/>
      <c r="GO25" s="101"/>
      <c r="GP25" s="101"/>
      <c r="GQ25" s="101"/>
      <c r="GR25" s="101"/>
      <c r="GS25" s="101"/>
      <c r="GT25" s="101"/>
      <c r="GU25" s="101"/>
      <c r="GV25" s="101"/>
      <c r="GW25" s="101"/>
      <c r="GX25" s="101"/>
      <c r="GY25" s="101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</row>
    <row r="26" spans="1:237">
      <c r="A26" s="387" t="s">
        <v>113</v>
      </c>
      <c r="B26" s="390">
        <f>IFERROR(B19-B21-B25,"-")</f>
        <v>0</v>
      </c>
      <c r="C26" s="388" t="str">
        <f>IFERROR(B26/$B$8*100,"-")</f>
        <v>-</v>
      </c>
      <c r="D26" s="390">
        <f>IFERROR(D19-D21-D25,"-")</f>
        <v>0</v>
      </c>
      <c r="E26" s="388" t="str">
        <f>IFERROR(D26/$B$8*100,"-")</f>
        <v>-</v>
      </c>
      <c r="F26" s="390">
        <f>IFERROR(F19-F21-F25,"-")</f>
        <v>0</v>
      </c>
      <c r="G26" s="388" t="str">
        <f>IFERROR(F26/$B$8*100,"-")</f>
        <v>-</v>
      </c>
      <c r="H26" s="390">
        <f>IFERROR(H19-H21-H25,"-")</f>
        <v>0</v>
      </c>
      <c r="I26" s="389" t="str">
        <f>IFERROR(H26/$B$8*100,"-")</f>
        <v>-</v>
      </c>
    </row>
    <row r="27" spans="1:237" s="102" customFormat="1">
      <c r="A27" s="348" t="s">
        <v>1</v>
      </c>
      <c r="B27" s="342">
        <f>IFERROR(('Financial Statement3'!J58)*$I$5/$I$6,"-")</f>
        <v>0</v>
      </c>
      <c r="C27" s="345" t="str">
        <f>IFERROR(B27/$B$8*100,"-")</f>
        <v>-</v>
      </c>
      <c r="D27" s="342">
        <f>IFERROR(('Financial Statement3'!I58)*$I$5/$I$6,"-")</f>
        <v>0</v>
      </c>
      <c r="E27" s="345" t="str">
        <f>IFERROR(D27/$B$8*100,"-")</f>
        <v>-</v>
      </c>
      <c r="F27" s="342">
        <f>IFERROR(('Financial Statement3'!H58)*$I$5/$I$6,"-")</f>
        <v>0</v>
      </c>
      <c r="G27" s="345" t="str">
        <f>IFERROR(F27/$B$8*100,"-")</f>
        <v>-</v>
      </c>
      <c r="H27" s="342">
        <f>IFERROR(('Financial Statement3'!G58)*$I$5/$I$6,"-")</f>
        <v>0</v>
      </c>
      <c r="I27" s="346" t="str">
        <f>IFERROR(H27/$B$8*100,"-")</f>
        <v>-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1"/>
      <c r="GG27" s="101"/>
      <c r="GH27" s="101"/>
      <c r="GI27" s="101"/>
      <c r="GJ27" s="101"/>
      <c r="GK27" s="101"/>
      <c r="GL27" s="101"/>
      <c r="GM27" s="101"/>
      <c r="GN27" s="101"/>
      <c r="GO27" s="101"/>
      <c r="GP27" s="101"/>
      <c r="GQ27" s="101"/>
      <c r="GR27" s="101"/>
      <c r="GS27" s="101"/>
      <c r="GT27" s="101"/>
      <c r="GU27" s="101"/>
      <c r="GV27" s="101"/>
      <c r="GW27" s="101"/>
      <c r="GX27" s="101"/>
      <c r="GY27" s="101"/>
      <c r="GZ27" s="101"/>
      <c r="HA27" s="101"/>
      <c r="HB27" s="101"/>
      <c r="HC27" s="101"/>
      <c r="HD27" s="101"/>
      <c r="HE27" s="101"/>
      <c r="HF27" s="101"/>
      <c r="HG27" s="101"/>
      <c r="HH27" s="101"/>
      <c r="HI27" s="101"/>
      <c r="HJ27" s="101"/>
      <c r="HK27" s="101"/>
      <c r="HL27" s="101"/>
      <c r="HM27" s="101"/>
      <c r="HN27" s="101"/>
      <c r="HO27" s="101"/>
      <c r="HP27" s="101"/>
      <c r="HQ27" s="101"/>
      <c r="HR27" s="101"/>
      <c r="HS27" s="101"/>
      <c r="HT27" s="101"/>
      <c r="HU27" s="101"/>
      <c r="HV27" s="101"/>
      <c r="HW27" s="101"/>
      <c r="HX27" s="101"/>
      <c r="HY27" s="101"/>
      <c r="HZ27" s="101"/>
      <c r="IA27" s="101"/>
      <c r="IB27" s="101"/>
      <c r="IC27" s="101"/>
    </row>
    <row r="28" spans="1:237">
      <c r="A28" s="387" t="s">
        <v>108</v>
      </c>
      <c r="B28" s="390">
        <f>IFERROR((B29+B30+B31+B32+B33),"-")</f>
        <v>0</v>
      </c>
      <c r="C28" s="388" t="str">
        <f>IFERROR(B28/$B$8*100,"-")</f>
        <v>-</v>
      </c>
      <c r="D28" s="390">
        <f>IFERROR((D29+D30+D31+D32+D33),"-")</f>
        <v>0</v>
      </c>
      <c r="E28" s="388" t="str">
        <f>IFERROR(D28/$B$8*100,"-")</f>
        <v>-</v>
      </c>
      <c r="F28" s="390">
        <f>IFERROR((F29+F30+F31+F32+F33),"-")</f>
        <v>0</v>
      </c>
      <c r="G28" s="388" t="str">
        <f>IFERROR(F28/$B$8*100,"-")</f>
        <v>-</v>
      </c>
      <c r="H28" s="390">
        <f>IFERROR((H29+H30+H31+H32+H33),"-")</f>
        <v>0</v>
      </c>
      <c r="I28" s="389" t="str">
        <f>IFERROR(H28/$B$8*100,"-")</f>
        <v>-</v>
      </c>
    </row>
    <row r="29" spans="1:237">
      <c r="A29" s="415" t="s">
        <v>109</v>
      </c>
      <c r="B29" s="342">
        <f>IFERROR(('Financial Statement3'!J69)*$I$5/$I$6,"-")</f>
        <v>0</v>
      </c>
      <c r="C29" s="342"/>
      <c r="D29" s="342">
        <f>IFERROR(('Financial Statement3'!I69)*$I$5/$I$6,"-")</f>
        <v>0</v>
      </c>
      <c r="E29" s="342"/>
      <c r="F29" s="342">
        <f>IFERROR(('Financial Statement3'!H69)*$I$5/$I$6,"-")</f>
        <v>0</v>
      </c>
      <c r="G29" s="342"/>
      <c r="H29" s="342">
        <f>IFERROR(('Financial Statement3'!G69)*$I$5/$I$6,"-")</f>
        <v>0</v>
      </c>
      <c r="I29" s="347"/>
    </row>
    <row r="30" spans="1:237">
      <c r="A30" s="415" t="s">
        <v>110</v>
      </c>
      <c r="B30" s="342">
        <f>IFERROR(('Financial Statement3'!J72)*$I$5/$I$6,"-")</f>
        <v>0</v>
      </c>
      <c r="C30" s="342"/>
      <c r="D30" s="342">
        <f>IFERROR(('Financial Statement3'!I72)*$I$5/$I$6,"-")</f>
        <v>0</v>
      </c>
      <c r="E30" s="342"/>
      <c r="F30" s="342">
        <f>IFERROR(('Financial Statement3'!H72)*$I$5/$I$6,"-")</f>
        <v>0</v>
      </c>
      <c r="G30" s="342"/>
      <c r="H30" s="342">
        <f>IFERROR(('Financial Statement3'!G72)*$I$5/$I$6,"-")</f>
        <v>0</v>
      </c>
      <c r="I30" s="347"/>
    </row>
    <row r="31" spans="1:237">
      <c r="A31" s="413" t="s">
        <v>149</v>
      </c>
      <c r="B31" s="342">
        <f>IFERROR(('Financial Statement3'!J52)*$I$5/$I$6,"-")</f>
        <v>0</v>
      </c>
      <c r="C31" s="342"/>
      <c r="D31" s="342">
        <f>IFERROR(('Financial Statement3'!I52)*$I$5/$I$6,"-")</f>
        <v>0</v>
      </c>
      <c r="E31" s="342"/>
      <c r="F31" s="342">
        <f>IFERROR(('Financial Statement3'!H52)*$I$5/$I$6,"-")</f>
        <v>0</v>
      </c>
      <c r="G31" s="342"/>
      <c r="H31" s="342">
        <f>IFERROR(('Financial Statement3'!G52)*$I$5/$I$6,"-")</f>
        <v>0</v>
      </c>
      <c r="I31" s="347"/>
    </row>
    <row r="32" spans="1:237" ht="30.75" customHeight="1">
      <c r="A32" s="415" t="s">
        <v>111</v>
      </c>
      <c r="B32" s="342">
        <f>IFERROR(('Financial Statement3'!J70+'Financial Statement3'!J71)*$I$5/$I$6,"-")</f>
        <v>0</v>
      </c>
      <c r="C32" s="342"/>
      <c r="D32" s="342">
        <f>IFERROR(('Financial Statement3'!I70+'Financial Statement3'!I71)*$I$5/$I$6,"-")</f>
        <v>0</v>
      </c>
      <c r="E32" s="342"/>
      <c r="F32" s="342">
        <f>IFERROR(('Financial Statement3'!H70+'Financial Statement3'!H71)*$I$5/$I$6,"-")</f>
        <v>0</v>
      </c>
      <c r="G32" s="342"/>
      <c r="H32" s="342">
        <f>IFERROR(('Financial Statement3'!G70+'Financial Statement3'!G71)*$I$5/$I$6,"-")</f>
        <v>0</v>
      </c>
      <c r="I32" s="347"/>
      <c r="J32" s="861" t="s">
        <v>439</v>
      </c>
      <c r="K32" s="862"/>
      <c r="L32" s="862"/>
    </row>
    <row r="33" spans="1:237" ht="16.5" customHeight="1">
      <c r="A33" s="415" t="s">
        <v>112</v>
      </c>
      <c r="B33" s="342">
        <f>IFERROR(('Financial Statement3'!J54+'Financial Statement3'!J73)*$I$5/$I$6,"-")</f>
        <v>0</v>
      </c>
      <c r="C33" s="342"/>
      <c r="D33" s="342">
        <f>IFERROR(('Financial Statement3'!I54+'Financial Statement3'!I73)*$I$5/$I$6,"-")</f>
        <v>0</v>
      </c>
      <c r="E33" s="342"/>
      <c r="F33" s="342">
        <f>IFERROR(('Financial Statement3'!H54+'Financial Statement3'!H73)*$I$5/$I$6,"-")</f>
        <v>0</v>
      </c>
      <c r="G33" s="342"/>
      <c r="H33" s="342">
        <f>IFERROR(('Financial Statement3'!G54+'Financial Statement3'!G73)*$I$5/$I$6,"-")</f>
        <v>0</v>
      </c>
      <c r="I33" s="347"/>
      <c r="J33" s="861" t="s">
        <v>438</v>
      </c>
      <c r="K33" s="862"/>
      <c r="L33" s="862"/>
    </row>
    <row r="34" spans="1:237" s="102" customFormat="1">
      <c r="A34" s="348" t="s">
        <v>8</v>
      </c>
      <c r="B34" s="342">
        <f>IFERROR(('Financial Statement3'!J61+'Financial Statement3'!J64)*$I$5/$I$6,"-")</f>
        <v>0</v>
      </c>
      <c r="C34" s="345" t="str">
        <f>IFERROR(B34/$B$8*100,"-")</f>
        <v>-</v>
      </c>
      <c r="D34" s="342">
        <f>IFERROR(('Financial Statement3'!I61+'Financial Statement3'!I64)*$I$5/$I$6,"-")</f>
        <v>0</v>
      </c>
      <c r="E34" s="345" t="str">
        <f>IFERROR(D34/$B$8*100,"-")</f>
        <v>-</v>
      </c>
      <c r="F34" s="342">
        <f>IFERROR(('Financial Statement3'!H61+'Financial Statement3'!H64)*$I$5/$I$6,"-")</f>
        <v>0</v>
      </c>
      <c r="G34" s="345" t="str">
        <f>IFERROR(F34/$B$8*100,"-")</f>
        <v>-</v>
      </c>
      <c r="H34" s="342">
        <f>IFERROR(('Financial Statement3'!G61+'Financial Statement3'!G64)*$I$5/$I$6,"-")</f>
        <v>0</v>
      </c>
      <c r="I34" s="346" t="str">
        <f>IFERROR(H34/$B$8*100,"-")</f>
        <v>-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</row>
    <row r="35" spans="1:237" ht="15.75" customHeight="1">
      <c r="A35" s="387" t="s">
        <v>114</v>
      </c>
      <c r="B35" s="390">
        <f>IFERROR(B26-B27-B28-B34,"-")</f>
        <v>0</v>
      </c>
      <c r="C35" s="388" t="str">
        <f>IFERROR(B35/$B$8*100,"-")</f>
        <v>-</v>
      </c>
      <c r="D35" s="390">
        <f>IFERROR(D26-D27-D28-D34,"-")</f>
        <v>0</v>
      </c>
      <c r="E35" s="388" t="str">
        <f>IFERROR(D35/$B$8*100,"-")</f>
        <v>-</v>
      </c>
      <c r="F35" s="390">
        <f>IFERROR(F26-F27-F28-F34,"-")</f>
        <v>0</v>
      </c>
      <c r="G35" s="388" t="str">
        <f>IFERROR(F35/$B$8*100,"-")</f>
        <v>-</v>
      </c>
      <c r="H35" s="390">
        <f>IFERROR(H26-H27-H28-H34,"-")</f>
        <v>0</v>
      </c>
      <c r="I35" s="389" t="str">
        <f>IFERROR(H35/$B$8*100,"-")</f>
        <v>-</v>
      </c>
    </row>
    <row r="36" spans="1:237">
      <c r="A36" s="348" t="s">
        <v>115</v>
      </c>
      <c r="B36" s="342">
        <f>IFERROR(('Financial Statement3'!J74)*$I$5/$I$6,"-")</f>
        <v>0</v>
      </c>
      <c r="C36" s="342"/>
      <c r="D36" s="342">
        <f>IFERROR(('Financial Statement3'!I74)*$I$5/$I$6,"-")</f>
        <v>0</v>
      </c>
      <c r="E36" s="342"/>
      <c r="F36" s="342">
        <f>IFERROR(('Financial Statement3'!H74)*$I$5/$I$6,"-")</f>
        <v>0</v>
      </c>
      <c r="G36" s="342"/>
      <c r="H36" s="342">
        <f>IFERROR(('Financial Statement3'!G74)*$I$5/$I$6,"-")</f>
        <v>0</v>
      </c>
      <c r="I36" s="347"/>
    </row>
    <row r="37" spans="1:237" s="102" customFormat="1">
      <c r="A37" s="416" t="s">
        <v>2</v>
      </c>
      <c r="B37" s="342">
        <f>IFERROR(('Financial Statement3'!J87)*$I$5/$I$6,"-")</f>
        <v>0</v>
      </c>
      <c r="C37" s="345" t="str">
        <f t="shared" ref="C37:C43" si="0">IFERROR(B37/$B$8*100,"-")</f>
        <v>-</v>
      </c>
      <c r="D37" s="342">
        <f>IFERROR(('Financial Statement3'!I87)*$I$5/$I$6,"-")</f>
        <v>0</v>
      </c>
      <c r="E37" s="345" t="str">
        <f t="shared" ref="E37:E43" si="1">IFERROR(D37/$B$8*100,"-")</f>
        <v>-</v>
      </c>
      <c r="F37" s="342">
        <f>IFERROR(('Financial Statement3'!H87)*$I$5/$I$6,"-")</f>
        <v>0</v>
      </c>
      <c r="G37" s="345" t="str">
        <f t="shared" ref="G37:G43" si="2">IFERROR(F37/$B$8*100,"-")</f>
        <v>-</v>
      </c>
      <c r="H37" s="342">
        <f>IFERROR(('Financial Statement3'!G87)*$I$5/$I$6,"-")</f>
        <v>0</v>
      </c>
      <c r="I37" s="346" t="str">
        <f t="shared" ref="I37:I43" si="3">IFERROR(H37/$B$8*100,"-")</f>
        <v>-</v>
      </c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</row>
    <row r="38" spans="1:237" s="139" customFormat="1" ht="15.75" customHeight="1">
      <c r="A38" s="387" t="s">
        <v>9</v>
      </c>
      <c r="B38" s="390">
        <f>IFERROR(B35+B36-B37,"-")</f>
        <v>0</v>
      </c>
      <c r="C38" s="388" t="str">
        <f t="shared" si="0"/>
        <v>-</v>
      </c>
      <c r="D38" s="390">
        <f>IFERROR(D35+D36-D37,"-")</f>
        <v>0</v>
      </c>
      <c r="E38" s="388" t="str">
        <f t="shared" si="1"/>
        <v>-</v>
      </c>
      <c r="F38" s="390">
        <f>IFERROR(F35+F36-F37,"-")</f>
        <v>0</v>
      </c>
      <c r="G38" s="388" t="str">
        <f t="shared" si="2"/>
        <v>-</v>
      </c>
      <c r="H38" s="390">
        <f>IFERROR(H35+H36-H37,"-")</f>
        <v>0</v>
      </c>
      <c r="I38" s="389" t="str">
        <f t="shared" si="3"/>
        <v>-</v>
      </c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7"/>
      <c r="AZ38" s="417"/>
      <c r="BA38" s="417"/>
      <c r="BB38" s="417"/>
      <c r="BC38" s="417"/>
      <c r="BD38" s="417"/>
      <c r="BE38" s="417"/>
      <c r="BF38" s="417"/>
      <c r="BG38" s="417"/>
      <c r="BH38" s="417"/>
      <c r="BI38" s="417"/>
      <c r="BJ38" s="417"/>
      <c r="BK38" s="417"/>
      <c r="BL38" s="417"/>
      <c r="BM38" s="417"/>
      <c r="BN38" s="417"/>
      <c r="BO38" s="417"/>
      <c r="BP38" s="417"/>
      <c r="BQ38" s="417"/>
      <c r="BR38" s="417"/>
      <c r="BS38" s="417"/>
      <c r="BT38" s="417"/>
      <c r="BU38" s="417"/>
      <c r="BV38" s="417"/>
      <c r="BW38" s="417"/>
      <c r="BX38" s="417"/>
      <c r="BY38" s="417"/>
      <c r="BZ38" s="417"/>
      <c r="CA38" s="417"/>
      <c r="CB38" s="417"/>
      <c r="CC38" s="417"/>
      <c r="CD38" s="417"/>
      <c r="CE38" s="417"/>
      <c r="CF38" s="417"/>
      <c r="CG38" s="417"/>
      <c r="CH38" s="417"/>
      <c r="CI38" s="417"/>
      <c r="CJ38" s="417"/>
      <c r="CK38" s="417"/>
      <c r="CL38" s="417"/>
      <c r="CM38" s="417"/>
      <c r="CN38" s="417"/>
      <c r="CO38" s="417"/>
      <c r="CP38" s="417"/>
      <c r="CQ38" s="417"/>
      <c r="CR38" s="417"/>
      <c r="CS38" s="417"/>
      <c r="CT38" s="417"/>
      <c r="CU38" s="417"/>
      <c r="CV38" s="417"/>
      <c r="CW38" s="417"/>
      <c r="CX38" s="417"/>
      <c r="CY38" s="417"/>
      <c r="CZ38" s="417"/>
      <c r="DA38" s="417"/>
      <c r="DB38" s="417"/>
      <c r="DC38" s="417"/>
      <c r="DD38" s="417"/>
      <c r="DE38" s="417"/>
      <c r="DF38" s="417"/>
      <c r="DG38" s="417"/>
      <c r="DH38" s="417"/>
      <c r="DI38" s="417"/>
      <c r="DJ38" s="417"/>
      <c r="DK38" s="417"/>
      <c r="DL38" s="417"/>
      <c r="DM38" s="417"/>
      <c r="DN38" s="417"/>
      <c r="DO38" s="417"/>
      <c r="DP38" s="417"/>
      <c r="DQ38" s="417"/>
      <c r="DR38" s="417"/>
      <c r="DS38" s="417"/>
      <c r="DT38" s="417"/>
      <c r="DU38" s="417"/>
      <c r="DV38" s="417"/>
      <c r="DW38" s="417"/>
      <c r="DX38" s="417"/>
      <c r="DY38" s="417"/>
      <c r="DZ38" s="417"/>
      <c r="EA38" s="417"/>
      <c r="EB38" s="417"/>
      <c r="EC38" s="417"/>
      <c r="ED38" s="417"/>
      <c r="EE38" s="417"/>
      <c r="EF38" s="417"/>
      <c r="EG38" s="417"/>
      <c r="EH38" s="417"/>
      <c r="EI38" s="417"/>
      <c r="EJ38" s="417"/>
      <c r="EK38" s="417"/>
      <c r="EL38" s="417"/>
      <c r="EM38" s="417"/>
      <c r="EN38" s="417"/>
      <c r="EO38" s="417"/>
      <c r="EP38" s="417"/>
      <c r="EQ38" s="417"/>
      <c r="ER38" s="417"/>
      <c r="ES38" s="417"/>
      <c r="ET38" s="417"/>
      <c r="EU38" s="417"/>
      <c r="EV38" s="417"/>
      <c r="EW38" s="417"/>
      <c r="EX38" s="417"/>
      <c r="EY38" s="417"/>
      <c r="EZ38" s="417"/>
      <c r="FA38" s="417"/>
      <c r="FB38" s="417"/>
      <c r="FC38" s="417"/>
      <c r="FD38" s="417"/>
      <c r="FE38" s="417"/>
      <c r="FF38" s="417"/>
      <c r="FG38" s="417"/>
      <c r="FH38" s="417"/>
      <c r="FI38" s="417"/>
      <c r="FJ38" s="417"/>
      <c r="FK38" s="417"/>
      <c r="FL38" s="417"/>
      <c r="FM38" s="417"/>
      <c r="FN38" s="417"/>
      <c r="FO38" s="417"/>
      <c r="FP38" s="417"/>
      <c r="FQ38" s="417"/>
      <c r="FR38" s="417"/>
      <c r="FS38" s="417"/>
      <c r="FT38" s="417"/>
      <c r="FU38" s="417"/>
      <c r="FV38" s="417"/>
      <c r="FW38" s="417"/>
      <c r="FX38" s="417"/>
      <c r="FY38" s="417"/>
      <c r="FZ38" s="417"/>
      <c r="GA38" s="417"/>
      <c r="GB38" s="417"/>
      <c r="GC38" s="417"/>
      <c r="GD38" s="417"/>
      <c r="GE38" s="417"/>
      <c r="GF38" s="417"/>
      <c r="GG38" s="417"/>
      <c r="GH38" s="417"/>
      <c r="GI38" s="417"/>
      <c r="GJ38" s="417"/>
      <c r="GK38" s="417"/>
      <c r="GL38" s="417"/>
      <c r="GM38" s="417"/>
      <c r="GN38" s="417"/>
      <c r="GO38" s="417"/>
      <c r="GP38" s="417"/>
      <c r="GQ38" s="417"/>
      <c r="GR38" s="417"/>
      <c r="GS38" s="417"/>
      <c r="GT38" s="417"/>
      <c r="GU38" s="417"/>
      <c r="GV38" s="417"/>
      <c r="GW38" s="417"/>
      <c r="GX38" s="417"/>
      <c r="GY38" s="417"/>
      <c r="GZ38" s="417"/>
      <c r="HA38" s="417"/>
      <c r="HB38" s="417"/>
      <c r="HC38" s="417"/>
      <c r="HD38" s="417"/>
      <c r="HE38" s="417"/>
      <c r="HF38" s="417"/>
      <c r="HG38" s="417"/>
      <c r="HH38" s="417"/>
      <c r="HI38" s="417"/>
      <c r="HJ38" s="417"/>
      <c r="HK38" s="417"/>
      <c r="HL38" s="417"/>
      <c r="HM38" s="417"/>
      <c r="HN38" s="417"/>
      <c r="HO38" s="417"/>
      <c r="HP38" s="417"/>
      <c r="HQ38" s="417"/>
      <c r="HR38" s="417"/>
      <c r="HS38" s="417"/>
      <c r="HT38" s="417"/>
      <c r="HU38" s="417"/>
      <c r="HV38" s="417"/>
      <c r="HW38" s="417"/>
      <c r="HX38" s="417"/>
      <c r="HY38" s="417"/>
      <c r="HZ38" s="417"/>
      <c r="IA38" s="417"/>
      <c r="IB38" s="417"/>
      <c r="IC38" s="417"/>
    </row>
    <row r="39" spans="1:237" s="102" customFormat="1" ht="45">
      <c r="A39" s="418" t="s">
        <v>116</v>
      </c>
      <c r="B39" s="419">
        <f>IFERROR(B38+B27+B34-B36,"-")</f>
        <v>0</v>
      </c>
      <c r="C39" s="410" t="str">
        <f t="shared" si="0"/>
        <v>-</v>
      </c>
      <c r="D39" s="419">
        <f>IFERROR(D38+D27+D34-D36,"-")</f>
        <v>0</v>
      </c>
      <c r="E39" s="410" t="str">
        <f t="shared" si="1"/>
        <v>-</v>
      </c>
      <c r="F39" s="419">
        <f>IFERROR(F38+F27+F34-F36,"-")</f>
        <v>0</v>
      </c>
      <c r="G39" s="410" t="str">
        <f t="shared" si="2"/>
        <v>-</v>
      </c>
      <c r="H39" s="419">
        <f>IFERROR(H38+H27+H34-H36,"-")</f>
        <v>0</v>
      </c>
      <c r="I39" s="411" t="str">
        <f t="shared" si="3"/>
        <v>-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</row>
    <row r="40" spans="1:237" s="102" customFormat="1">
      <c r="A40" s="420" t="s">
        <v>90</v>
      </c>
      <c r="B40" s="421">
        <f>+B22</f>
        <v>0</v>
      </c>
      <c r="C40" s="410" t="str">
        <f t="shared" si="0"/>
        <v>-</v>
      </c>
      <c r="D40" s="421">
        <f>+D22</f>
        <v>0</v>
      </c>
      <c r="E40" s="410" t="str">
        <f t="shared" si="1"/>
        <v>-</v>
      </c>
      <c r="F40" s="421">
        <f>+F22</f>
        <v>0</v>
      </c>
      <c r="G40" s="410" t="str">
        <f t="shared" si="2"/>
        <v>-</v>
      </c>
      <c r="H40" s="421">
        <f>+H22</f>
        <v>0</v>
      </c>
      <c r="I40" s="411" t="str">
        <f t="shared" si="3"/>
        <v>-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</row>
    <row r="41" spans="1:237" s="102" customFormat="1">
      <c r="A41" s="420" t="s">
        <v>91</v>
      </c>
      <c r="B41" s="421">
        <f>+B31</f>
        <v>0</v>
      </c>
      <c r="C41" s="410" t="str">
        <f t="shared" si="0"/>
        <v>-</v>
      </c>
      <c r="D41" s="421">
        <f>+D31</f>
        <v>0</v>
      </c>
      <c r="E41" s="410" t="str">
        <f t="shared" si="1"/>
        <v>-</v>
      </c>
      <c r="F41" s="421">
        <f>+F31</f>
        <v>0</v>
      </c>
      <c r="G41" s="410" t="str">
        <f t="shared" si="2"/>
        <v>-</v>
      </c>
      <c r="H41" s="421">
        <f>+H31</f>
        <v>0</v>
      </c>
      <c r="I41" s="411" t="str">
        <f t="shared" si="3"/>
        <v>-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</row>
    <row r="42" spans="1:237" s="102" customFormat="1" ht="30">
      <c r="A42" s="420" t="s">
        <v>107</v>
      </c>
      <c r="B42" s="421">
        <f>+B32</f>
        <v>0</v>
      </c>
      <c r="C42" s="410" t="str">
        <f t="shared" si="0"/>
        <v>-</v>
      </c>
      <c r="D42" s="421">
        <f>+D32</f>
        <v>0</v>
      </c>
      <c r="E42" s="410" t="str">
        <f t="shared" si="1"/>
        <v>-</v>
      </c>
      <c r="F42" s="421">
        <f>+F32</f>
        <v>0</v>
      </c>
      <c r="G42" s="410" t="str">
        <f t="shared" si="2"/>
        <v>-</v>
      </c>
      <c r="H42" s="421">
        <f>+H32</f>
        <v>0</v>
      </c>
      <c r="I42" s="411" t="str">
        <f t="shared" si="3"/>
        <v>-</v>
      </c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</row>
    <row r="43" spans="1:237" s="139" customFormat="1" ht="15.75" customHeight="1" thickBot="1">
      <c r="A43" s="450" t="s">
        <v>10</v>
      </c>
      <c r="B43" s="451">
        <f>IFERROR(B39+B40+B41+B42,"-")</f>
        <v>0</v>
      </c>
      <c r="C43" s="452" t="str">
        <f t="shared" si="0"/>
        <v>-</v>
      </c>
      <c r="D43" s="451">
        <f>IFERROR(D39+D40+D41+D42,"-")</f>
        <v>0</v>
      </c>
      <c r="E43" s="452" t="str">
        <f t="shared" si="1"/>
        <v>-</v>
      </c>
      <c r="F43" s="451">
        <f>IFERROR(F39+F40+F41+F42,"-")</f>
        <v>0</v>
      </c>
      <c r="G43" s="452" t="str">
        <f t="shared" si="2"/>
        <v>-</v>
      </c>
      <c r="H43" s="451">
        <f>IFERROR(H39+H40+H41+H42,"-")</f>
        <v>0</v>
      </c>
      <c r="I43" s="453" t="str">
        <f t="shared" si="3"/>
        <v>-</v>
      </c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17"/>
      <c r="AC43" s="417"/>
      <c r="AD43" s="417"/>
      <c r="AE43" s="417"/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17"/>
      <c r="BB43" s="417"/>
      <c r="BC43" s="417"/>
      <c r="BD43" s="417"/>
      <c r="BE43" s="417"/>
      <c r="BF43" s="417"/>
      <c r="BG43" s="417"/>
      <c r="BH43" s="417"/>
      <c r="BI43" s="417"/>
      <c r="BJ43" s="417"/>
      <c r="BK43" s="417"/>
      <c r="BL43" s="417"/>
      <c r="BM43" s="417"/>
      <c r="BN43" s="417"/>
      <c r="BO43" s="417"/>
      <c r="BP43" s="417"/>
      <c r="BQ43" s="417"/>
      <c r="BR43" s="417"/>
      <c r="BS43" s="417"/>
      <c r="BT43" s="417"/>
      <c r="BU43" s="417"/>
      <c r="BV43" s="417"/>
      <c r="BW43" s="417"/>
      <c r="BX43" s="417"/>
      <c r="BY43" s="417"/>
      <c r="BZ43" s="417"/>
      <c r="CA43" s="417"/>
      <c r="CB43" s="417"/>
      <c r="CC43" s="417"/>
      <c r="CD43" s="417"/>
      <c r="CE43" s="417"/>
      <c r="CF43" s="417"/>
      <c r="CG43" s="417"/>
      <c r="CH43" s="417"/>
      <c r="CI43" s="417"/>
      <c r="CJ43" s="417"/>
      <c r="CK43" s="417"/>
      <c r="CL43" s="417"/>
      <c r="CM43" s="417"/>
      <c r="CN43" s="417"/>
      <c r="CO43" s="417"/>
      <c r="CP43" s="417"/>
      <c r="CQ43" s="417"/>
      <c r="CR43" s="417"/>
      <c r="CS43" s="417"/>
      <c r="CT43" s="417"/>
      <c r="CU43" s="417"/>
      <c r="CV43" s="417"/>
      <c r="CW43" s="417"/>
      <c r="CX43" s="417"/>
      <c r="CY43" s="417"/>
      <c r="CZ43" s="417"/>
      <c r="DA43" s="417"/>
      <c r="DB43" s="417"/>
      <c r="DC43" s="417"/>
      <c r="DD43" s="417"/>
      <c r="DE43" s="417"/>
      <c r="DF43" s="417"/>
      <c r="DG43" s="417"/>
      <c r="DH43" s="417"/>
      <c r="DI43" s="417"/>
      <c r="DJ43" s="417"/>
      <c r="DK43" s="417"/>
      <c r="DL43" s="417"/>
      <c r="DM43" s="417"/>
      <c r="DN43" s="417"/>
      <c r="DO43" s="417"/>
      <c r="DP43" s="417"/>
      <c r="DQ43" s="417"/>
      <c r="DR43" s="417"/>
      <c r="DS43" s="417"/>
      <c r="DT43" s="417"/>
      <c r="DU43" s="417"/>
      <c r="DV43" s="417"/>
      <c r="DW43" s="417"/>
      <c r="DX43" s="417"/>
      <c r="DY43" s="417"/>
      <c r="DZ43" s="417"/>
      <c r="EA43" s="417"/>
      <c r="EB43" s="417"/>
      <c r="EC43" s="417"/>
      <c r="ED43" s="417"/>
      <c r="EE43" s="417"/>
      <c r="EF43" s="417"/>
      <c r="EG43" s="417"/>
      <c r="EH43" s="417"/>
      <c r="EI43" s="417"/>
      <c r="EJ43" s="417"/>
      <c r="EK43" s="417"/>
      <c r="EL43" s="417"/>
      <c r="EM43" s="417"/>
      <c r="EN43" s="417"/>
      <c r="EO43" s="417"/>
      <c r="EP43" s="417"/>
      <c r="EQ43" s="417"/>
      <c r="ER43" s="417"/>
      <c r="ES43" s="417"/>
      <c r="ET43" s="417"/>
      <c r="EU43" s="417"/>
      <c r="EV43" s="417"/>
      <c r="EW43" s="417"/>
      <c r="EX43" s="417"/>
      <c r="EY43" s="417"/>
      <c r="EZ43" s="417"/>
      <c r="FA43" s="417"/>
      <c r="FB43" s="417"/>
      <c r="FC43" s="417"/>
      <c r="FD43" s="417"/>
      <c r="FE43" s="417"/>
      <c r="FF43" s="417"/>
      <c r="FG43" s="417"/>
      <c r="FH43" s="417"/>
      <c r="FI43" s="417"/>
      <c r="FJ43" s="417"/>
      <c r="FK43" s="417"/>
      <c r="FL43" s="417"/>
      <c r="FM43" s="417"/>
      <c r="FN43" s="417"/>
      <c r="FO43" s="417"/>
      <c r="FP43" s="417"/>
      <c r="FQ43" s="417"/>
      <c r="FR43" s="417"/>
      <c r="FS43" s="417"/>
      <c r="FT43" s="417"/>
      <c r="FU43" s="417"/>
      <c r="FV43" s="417"/>
      <c r="FW43" s="417"/>
      <c r="FX43" s="417"/>
      <c r="FY43" s="417"/>
      <c r="FZ43" s="417"/>
      <c r="GA43" s="417"/>
      <c r="GB43" s="417"/>
      <c r="GC43" s="417"/>
      <c r="GD43" s="417"/>
      <c r="GE43" s="417"/>
      <c r="GF43" s="417"/>
      <c r="GG43" s="417"/>
      <c r="GH43" s="417"/>
      <c r="GI43" s="417"/>
      <c r="GJ43" s="417"/>
      <c r="GK43" s="417"/>
      <c r="GL43" s="417"/>
      <c r="GM43" s="417"/>
      <c r="GN43" s="417"/>
      <c r="GO43" s="417"/>
      <c r="GP43" s="417"/>
      <c r="GQ43" s="417"/>
      <c r="GR43" s="417"/>
      <c r="GS43" s="417"/>
      <c r="GT43" s="417"/>
      <c r="GU43" s="417"/>
      <c r="GV43" s="417"/>
      <c r="GW43" s="417"/>
      <c r="GX43" s="417"/>
      <c r="GY43" s="417"/>
      <c r="GZ43" s="417"/>
      <c r="HA43" s="417"/>
      <c r="HB43" s="417"/>
      <c r="HC43" s="417"/>
      <c r="HD43" s="417"/>
      <c r="HE43" s="417"/>
      <c r="HF43" s="417"/>
      <c r="HG43" s="417"/>
      <c r="HH43" s="417"/>
      <c r="HI43" s="417"/>
      <c r="HJ43" s="417"/>
      <c r="HK43" s="417"/>
      <c r="HL43" s="417"/>
      <c r="HM43" s="417"/>
      <c r="HN43" s="417"/>
      <c r="HO43" s="417"/>
      <c r="HP43" s="417"/>
      <c r="HQ43" s="417"/>
      <c r="HR43" s="417"/>
      <c r="HS43" s="417"/>
      <c r="HT43" s="417"/>
      <c r="HU43" s="417"/>
      <c r="HV43" s="417"/>
      <c r="HW43" s="417"/>
      <c r="HX43" s="417"/>
      <c r="HY43" s="417"/>
      <c r="HZ43" s="417"/>
      <c r="IA43" s="417"/>
      <c r="IB43" s="417"/>
      <c r="IC43" s="417"/>
    </row>
    <row r="44" spans="1:237" ht="15.75" thickBot="1">
      <c r="A44" s="461"/>
      <c r="B44" s="462"/>
      <c r="C44" s="463"/>
      <c r="D44" s="462"/>
      <c r="E44" s="463"/>
      <c r="F44" s="462"/>
      <c r="G44" s="463"/>
      <c r="H44" s="462"/>
      <c r="I44" s="463"/>
    </row>
    <row r="45" spans="1:237">
      <c r="A45" s="855" t="s">
        <v>11</v>
      </c>
      <c r="B45" s="468">
        <f>B5</f>
        <v>0</v>
      </c>
      <c r="C45" s="469" t="s">
        <v>5</v>
      </c>
      <c r="D45" s="468" t="str">
        <f>D5</f>
        <v>-</v>
      </c>
      <c r="E45" s="469" t="s">
        <v>5</v>
      </c>
      <c r="F45" s="468" t="str">
        <f>F5</f>
        <v>-</v>
      </c>
      <c r="G45" s="469" t="s">
        <v>5</v>
      </c>
      <c r="H45" s="468" t="str">
        <f>H5</f>
        <v>-</v>
      </c>
      <c r="I45" s="470" t="s">
        <v>5</v>
      </c>
    </row>
    <row r="46" spans="1:237" ht="14.25" customHeight="1">
      <c r="A46" s="853"/>
      <c r="B46" s="397" t="str">
        <f>B6</f>
        <v>Rs. Actuals</v>
      </c>
      <c r="C46" s="391">
        <f>B45</f>
        <v>0</v>
      </c>
      <c r="D46" s="397" t="str">
        <f>D6</f>
        <v>Rs. Actuals</v>
      </c>
      <c r="E46" s="391" t="str">
        <f>D45</f>
        <v>-</v>
      </c>
      <c r="F46" s="397" t="str">
        <f>F6</f>
        <v>Rs. Actuals</v>
      </c>
      <c r="G46" s="391" t="str">
        <f>F45</f>
        <v>-</v>
      </c>
      <c r="H46" s="397" t="str">
        <f>H6</f>
        <v>Rs. Actuals</v>
      </c>
      <c r="I46" s="471" t="str">
        <f>H45</f>
        <v>-</v>
      </c>
    </row>
    <row r="47" spans="1:237" ht="30">
      <c r="A47" s="352" t="s">
        <v>117</v>
      </c>
      <c r="B47" s="342">
        <f>IFERROR(('Financial Statement3'!J108)*$I$5/$I$6,"-")</f>
        <v>0</v>
      </c>
      <c r="C47" s="342">
        <f t="shared" ref="C47:E56" si="4">IFERROR(+B47-D47,"-")</f>
        <v>0</v>
      </c>
      <c r="D47" s="342">
        <f>IFERROR(('Financial Statement3'!I108)*$I$5/$I$6,"-")</f>
        <v>0</v>
      </c>
      <c r="E47" s="342">
        <f t="shared" ref="E47:E54" si="5">IFERROR(+D47-F47,"-")</f>
        <v>0</v>
      </c>
      <c r="F47" s="342">
        <f>IFERROR(('Financial Statement3'!H108)*$I$5/$I$6,"-")</f>
        <v>0</v>
      </c>
      <c r="G47" s="342">
        <f t="shared" ref="G47:G56" si="6">IFERROR(+F47-H47,"-")</f>
        <v>0</v>
      </c>
      <c r="H47" s="342">
        <f>IFERROR(('Financial Statement3'!G108)*$I$5/$I$6,"-")</f>
        <v>0</v>
      </c>
      <c r="I47" s="347">
        <f t="shared" ref="I47:I56" si="7">IFERROR(+H47-J47,"-")</f>
        <v>0</v>
      </c>
    </row>
    <row r="48" spans="1:237" ht="30">
      <c r="A48" s="352" t="s">
        <v>127</v>
      </c>
      <c r="B48" s="342">
        <f>IFERROR(('Financial Statement3'!J120)*$I$5/$I$6,"-")</f>
        <v>0</v>
      </c>
      <c r="C48" s="342">
        <f t="shared" si="4"/>
        <v>0</v>
      </c>
      <c r="D48" s="342">
        <f>IFERROR(('Financial Statement3'!I120)*$I$5/$I$6,"-")</f>
        <v>0</v>
      </c>
      <c r="E48" s="342">
        <f t="shared" si="5"/>
        <v>0</v>
      </c>
      <c r="F48" s="342">
        <f>IFERROR(('Financial Statement3'!H120)*$I$5/$I$6,"-")</f>
        <v>0</v>
      </c>
      <c r="G48" s="342">
        <f t="shared" si="6"/>
        <v>0</v>
      </c>
      <c r="H48" s="342">
        <f>IFERROR(('Financial Statement3'!G120)*$I$5/$I$6,"-")</f>
        <v>0</v>
      </c>
      <c r="I48" s="347">
        <f t="shared" si="7"/>
        <v>0</v>
      </c>
    </row>
    <row r="49" spans="1:237" ht="45">
      <c r="A49" s="352" t="s">
        <v>121</v>
      </c>
      <c r="B49" s="342">
        <f>IFERROR(('Financial Statement3'!J115+'Financial Statement3'!J116+'Financial Statement3'!J118+'Financial Statement3'!J119)*$I$5/$I$6,"-")</f>
        <v>0</v>
      </c>
      <c r="C49" s="342">
        <f t="shared" si="4"/>
        <v>0</v>
      </c>
      <c r="D49" s="342">
        <f>IFERROR(('Financial Statement3'!I115+'Financial Statement3'!I116+'Financial Statement3'!I118+'Financial Statement3'!I119)*$I$5/$I$6,"-")</f>
        <v>0</v>
      </c>
      <c r="E49" s="342">
        <f t="shared" si="5"/>
        <v>0</v>
      </c>
      <c r="F49" s="342">
        <f>IFERROR(('Financial Statement3'!H115+'Financial Statement3'!H116+'Financial Statement3'!H118+'Financial Statement3'!H119)*$I$5/$I$6,"-")</f>
        <v>0</v>
      </c>
      <c r="G49" s="342">
        <f t="shared" si="6"/>
        <v>0</v>
      </c>
      <c r="H49" s="342">
        <f>IFERROR(('Financial Statement3'!G115+'Financial Statement3'!G116+'Financial Statement3'!G118+'Financial Statement3'!G119)*$I$5/$I$6,"-")</f>
        <v>0</v>
      </c>
      <c r="I49" s="347">
        <f t="shared" si="7"/>
        <v>0</v>
      </c>
    </row>
    <row r="50" spans="1:237" s="139" customFormat="1" ht="15.75" customHeight="1">
      <c r="A50" s="387" t="s">
        <v>12</v>
      </c>
      <c r="B50" s="390">
        <f>IFERROR(SUM(B47:B49),"0.00")</f>
        <v>0</v>
      </c>
      <c r="C50" s="390">
        <f t="shared" si="4"/>
        <v>0</v>
      </c>
      <c r="D50" s="390">
        <f>IFERROR(SUM(D47:D49),"0.00")</f>
        <v>0</v>
      </c>
      <c r="E50" s="390">
        <f t="shared" si="5"/>
        <v>0</v>
      </c>
      <c r="F50" s="390">
        <f>IFERROR(SUM(F47:F49),"0.00")</f>
        <v>0</v>
      </c>
      <c r="G50" s="390">
        <f t="shared" si="6"/>
        <v>0</v>
      </c>
      <c r="H50" s="390">
        <f>IFERROR(SUM(H47:H49),"0.00")</f>
        <v>0</v>
      </c>
      <c r="I50" s="472">
        <f t="shared" si="7"/>
        <v>0</v>
      </c>
      <c r="J50" s="417"/>
      <c r="K50" s="417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7"/>
      <c r="AA50" s="417"/>
      <c r="AB50" s="417"/>
      <c r="AC50" s="417"/>
      <c r="AD50" s="417"/>
      <c r="AE50" s="417"/>
      <c r="AF50" s="417"/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7"/>
      <c r="BY50" s="417"/>
      <c r="BZ50" s="417"/>
      <c r="CA50" s="417"/>
      <c r="CB50" s="417"/>
      <c r="CC50" s="417"/>
      <c r="CD50" s="417"/>
      <c r="CE50" s="417"/>
      <c r="CF50" s="417"/>
      <c r="CG50" s="417"/>
      <c r="CH50" s="417"/>
      <c r="CI50" s="417"/>
      <c r="CJ50" s="417"/>
      <c r="CK50" s="417"/>
      <c r="CL50" s="417"/>
      <c r="CM50" s="417"/>
      <c r="CN50" s="417"/>
      <c r="CO50" s="417"/>
      <c r="CP50" s="417"/>
      <c r="CQ50" s="417"/>
      <c r="CR50" s="417"/>
      <c r="CS50" s="417"/>
      <c r="CT50" s="417"/>
      <c r="CU50" s="417"/>
      <c r="CV50" s="417"/>
      <c r="CW50" s="417"/>
      <c r="CX50" s="417"/>
      <c r="CY50" s="417"/>
      <c r="CZ50" s="417"/>
      <c r="DA50" s="417"/>
      <c r="DB50" s="417"/>
      <c r="DC50" s="417"/>
      <c r="DD50" s="417"/>
      <c r="DE50" s="417"/>
      <c r="DF50" s="417"/>
      <c r="DG50" s="417"/>
      <c r="DH50" s="417"/>
      <c r="DI50" s="417"/>
      <c r="DJ50" s="417"/>
      <c r="DK50" s="417"/>
      <c r="DL50" s="417"/>
      <c r="DM50" s="417"/>
      <c r="DN50" s="417"/>
      <c r="DO50" s="417"/>
      <c r="DP50" s="417"/>
      <c r="DQ50" s="417"/>
      <c r="DR50" s="417"/>
      <c r="DS50" s="417"/>
      <c r="DT50" s="417"/>
      <c r="DU50" s="417"/>
      <c r="DV50" s="417"/>
      <c r="DW50" s="417"/>
      <c r="DX50" s="417"/>
      <c r="DY50" s="417"/>
      <c r="DZ50" s="417"/>
      <c r="EA50" s="417"/>
      <c r="EB50" s="417"/>
      <c r="EC50" s="417"/>
      <c r="ED50" s="417"/>
      <c r="EE50" s="417"/>
      <c r="EF50" s="417"/>
      <c r="EG50" s="417"/>
      <c r="EH50" s="417"/>
      <c r="EI50" s="417"/>
      <c r="EJ50" s="417"/>
      <c r="EK50" s="417"/>
      <c r="EL50" s="417"/>
      <c r="EM50" s="417"/>
      <c r="EN50" s="417"/>
      <c r="EO50" s="417"/>
      <c r="EP50" s="417"/>
      <c r="EQ50" s="417"/>
      <c r="ER50" s="417"/>
      <c r="ES50" s="417"/>
      <c r="ET50" s="417"/>
      <c r="EU50" s="417"/>
      <c r="EV50" s="417"/>
      <c r="EW50" s="417"/>
      <c r="EX50" s="417"/>
      <c r="EY50" s="417"/>
      <c r="EZ50" s="417"/>
      <c r="FA50" s="417"/>
      <c r="FB50" s="417"/>
      <c r="FC50" s="417"/>
      <c r="FD50" s="417"/>
      <c r="FE50" s="417"/>
      <c r="FF50" s="417"/>
      <c r="FG50" s="417"/>
      <c r="FH50" s="417"/>
      <c r="FI50" s="417"/>
      <c r="FJ50" s="417"/>
      <c r="FK50" s="417"/>
      <c r="FL50" s="417"/>
      <c r="FM50" s="417"/>
      <c r="FN50" s="417"/>
      <c r="FO50" s="417"/>
      <c r="FP50" s="417"/>
      <c r="FQ50" s="417"/>
      <c r="FR50" s="417"/>
      <c r="FS50" s="417"/>
      <c r="FT50" s="417"/>
      <c r="FU50" s="417"/>
      <c r="FV50" s="417"/>
      <c r="FW50" s="417"/>
      <c r="FX50" s="417"/>
      <c r="FY50" s="417"/>
      <c r="FZ50" s="417"/>
      <c r="GA50" s="417"/>
      <c r="GB50" s="417"/>
      <c r="GC50" s="417"/>
      <c r="GD50" s="417"/>
      <c r="GE50" s="417"/>
      <c r="GF50" s="417"/>
      <c r="GG50" s="417"/>
      <c r="GH50" s="417"/>
      <c r="GI50" s="417"/>
      <c r="GJ50" s="417"/>
      <c r="GK50" s="417"/>
      <c r="GL50" s="417"/>
      <c r="GM50" s="417"/>
      <c r="GN50" s="417"/>
      <c r="GO50" s="417"/>
      <c r="GP50" s="417"/>
      <c r="GQ50" s="417"/>
      <c r="GR50" s="417"/>
      <c r="GS50" s="417"/>
      <c r="GT50" s="417"/>
      <c r="GU50" s="417"/>
      <c r="GV50" s="417"/>
      <c r="GW50" s="417"/>
      <c r="GX50" s="417"/>
      <c r="GY50" s="417"/>
      <c r="GZ50" s="417"/>
      <c r="HA50" s="417"/>
      <c r="HB50" s="417"/>
      <c r="HC50" s="417"/>
      <c r="HD50" s="417"/>
      <c r="HE50" s="417"/>
      <c r="HF50" s="417"/>
      <c r="HG50" s="417"/>
      <c r="HH50" s="417"/>
      <c r="HI50" s="417"/>
      <c r="HJ50" s="417"/>
      <c r="HK50" s="417"/>
      <c r="HL50" s="417"/>
      <c r="HM50" s="417"/>
      <c r="HN50" s="417"/>
      <c r="HO50" s="417"/>
      <c r="HP50" s="417"/>
      <c r="HQ50" s="417"/>
      <c r="HR50" s="417"/>
      <c r="HS50" s="417"/>
      <c r="HT50" s="417"/>
      <c r="HU50" s="417"/>
      <c r="HV50" s="417"/>
      <c r="HW50" s="417"/>
      <c r="HX50" s="417"/>
      <c r="HY50" s="417"/>
      <c r="HZ50" s="417"/>
      <c r="IA50" s="417"/>
      <c r="IB50" s="417"/>
      <c r="IC50" s="417"/>
    </row>
    <row r="51" spans="1:237">
      <c r="A51" s="352" t="s">
        <v>13</v>
      </c>
      <c r="B51" s="342">
        <f>IFERROR(('Financial Statement3'!J117)*$I$5/$I$6,"-")</f>
        <v>0</v>
      </c>
      <c r="C51" s="342">
        <f t="shared" si="4"/>
        <v>0</v>
      </c>
      <c r="D51" s="342">
        <f>IFERROR(('Financial Statement3'!I117)*$I$5/$I$6,"-")</f>
        <v>0</v>
      </c>
      <c r="E51" s="342">
        <f t="shared" si="5"/>
        <v>0</v>
      </c>
      <c r="F51" s="342">
        <f>IFERROR(('Financial Statement3'!H117)*$I$5/$I$6,"-")</f>
        <v>0</v>
      </c>
      <c r="G51" s="342">
        <f t="shared" si="6"/>
        <v>0</v>
      </c>
      <c r="H51" s="342">
        <f>IFERROR(('Financial Statement3'!G117)*$I$5/$I$6,"-")</f>
        <v>0</v>
      </c>
      <c r="I51" s="347">
        <f t="shared" si="7"/>
        <v>0</v>
      </c>
    </row>
    <row r="52" spans="1:237" s="139" customFormat="1" ht="15.75" customHeight="1">
      <c r="A52" s="387" t="s">
        <v>128</v>
      </c>
      <c r="B52" s="390">
        <f>IFERROR(B50+B59-B83-B86-B75-B51,"0.00")</f>
        <v>0</v>
      </c>
      <c r="C52" s="390">
        <f t="shared" si="4"/>
        <v>0</v>
      </c>
      <c r="D52" s="390">
        <f>IFERROR(D50+D59-D83-D86-D75-D51,"0.00")</f>
        <v>0</v>
      </c>
      <c r="E52" s="390">
        <f t="shared" si="5"/>
        <v>0</v>
      </c>
      <c r="F52" s="390">
        <f>IFERROR(F50+F59-F83-F86-F75-F51,"0.00")</f>
        <v>0</v>
      </c>
      <c r="G52" s="390">
        <f t="shared" si="6"/>
        <v>0</v>
      </c>
      <c r="H52" s="390">
        <f>IFERROR(H50+H59-H83-H86-H75-H51,"0.00")</f>
        <v>0</v>
      </c>
      <c r="I52" s="472">
        <f t="shared" si="7"/>
        <v>0</v>
      </c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7"/>
      <c r="AY52" s="417"/>
      <c r="AZ52" s="417"/>
      <c r="BA52" s="417"/>
      <c r="BB52" s="417"/>
      <c r="BC52" s="417"/>
      <c r="BD52" s="417"/>
      <c r="BE52" s="417"/>
      <c r="BF52" s="417"/>
      <c r="BG52" s="417"/>
      <c r="BH52" s="417"/>
      <c r="BI52" s="417"/>
      <c r="BJ52" s="417"/>
      <c r="BK52" s="417"/>
      <c r="BL52" s="417"/>
      <c r="BM52" s="417"/>
      <c r="BN52" s="417"/>
      <c r="BO52" s="417"/>
      <c r="BP52" s="417"/>
      <c r="BQ52" s="417"/>
      <c r="BR52" s="417"/>
      <c r="BS52" s="417"/>
      <c r="BT52" s="417"/>
      <c r="BU52" s="417"/>
      <c r="BV52" s="417"/>
      <c r="BW52" s="417"/>
      <c r="BX52" s="417"/>
      <c r="BY52" s="417"/>
      <c r="BZ52" s="417"/>
      <c r="CA52" s="417"/>
      <c r="CB52" s="417"/>
      <c r="CC52" s="417"/>
      <c r="CD52" s="417"/>
      <c r="CE52" s="417"/>
      <c r="CF52" s="417"/>
      <c r="CG52" s="417"/>
      <c r="CH52" s="417"/>
      <c r="CI52" s="417"/>
      <c r="CJ52" s="417"/>
      <c r="CK52" s="417"/>
      <c r="CL52" s="417"/>
      <c r="CM52" s="417"/>
      <c r="CN52" s="417"/>
      <c r="CO52" s="417"/>
      <c r="CP52" s="417"/>
      <c r="CQ52" s="417"/>
      <c r="CR52" s="417"/>
      <c r="CS52" s="417"/>
      <c r="CT52" s="417"/>
      <c r="CU52" s="417"/>
      <c r="CV52" s="417"/>
      <c r="CW52" s="417"/>
      <c r="CX52" s="417"/>
      <c r="CY52" s="417"/>
      <c r="CZ52" s="417"/>
      <c r="DA52" s="417"/>
      <c r="DB52" s="417"/>
      <c r="DC52" s="417"/>
      <c r="DD52" s="417"/>
      <c r="DE52" s="417"/>
      <c r="DF52" s="417"/>
      <c r="DG52" s="417"/>
      <c r="DH52" s="417"/>
      <c r="DI52" s="417"/>
      <c r="DJ52" s="417"/>
      <c r="DK52" s="417"/>
      <c r="DL52" s="417"/>
      <c r="DM52" s="417"/>
      <c r="DN52" s="417"/>
      <c r="DO52" s="417"/>
      <c r="DP52" s="417"/>
      <c r="DQ52" s="417"/>
      <c r="DR52" s="417"/>
      <c r="DS52" s="417"/>
      <c r="DT52" s="417"/>
      <c r="DU52" s="417"/>
      <c r="DV52" s="417"/>
      <c r="DW52" s="417"/>
      <c r="DX52" s="417"/>
      <c r="DY52" s="417"/>
      <c r="DZ52" s="417"/>
      <c r="EA52" s="417"/>
      <c r="EB52" s="417"/>
      <c r="EC52" s="417"/>
      <c r="ED52" s="417"/>
      <c r="EE52" s="417"/>
      <c r="EF52" s="417"/>
      <c r="EG52" s="417"/>
      <c r="EH52" s="417"/>
      <c r="EI52" s="417"/>
      <c r="EJ52" s="417"/>
      <c r="EK52" s="417"/>
      <c r="EL52" s="417"/>
      <c r="EM52" s="417"/>
      <c r="EN52" s="417"/>
      <c r="EO52" s="417"/>
      <c r="EP52" s="417"/>
      <c r="EQ52" s="417"/>
      <c r="ER52" s="417"/>
      <c r="ES52" s="417"/>
      <c r="ET52" s="417"/>
      <c r="EU52" s="417"/>
      <c r="EV52" s="417"/>
      <c r="EW52" s="417"/>
      <c r="EX52" s="417"/>
      <c r="EY52" s="417"/>
      <c r="EZ52" s="417"/>
      <c r="FA52" s="417"/>
      <c r="FB52" s="417"/>
      <c r="FC52" s="417"/>
      <c r="FD52" s="417"/>
      <c r="FE52" s="417"/>
      <c r="FF52" s="417"/>
      <c r="FG52" s="417"/>
      <c r="FH52" s="417"/>
      <c r="FI52" s="417"/>
      <c r="FJ52" s="417"/>
      <c r="FK52" s="417"/>
      <c r="FL52" s="417"/>
      <c r="FM52" s="417"/>
      <c r="FN52" s="417"/>
      <c r="FO52" s="417"/>
      <c r="FP52" s="417"/>
      <c r="FQ52" s="417"/>
      <c r="FR52" s="417"/>
      <c r="FS52" s="417"/>
      <c r="FT52" s="417"/>
      <c r="FU52" s="417"/>
      <c r="FV52" s="417"/>
      <c r="FW52" s="417"/>
      <c r="FX52" s="417"/>
      <c r="FY52" s="417"/>
      <c r="FZ52" s="417"/>
      <c r="GA52" s="417"/>
      <c r="GB52" s="417"/>
      <c r="GC52" s="417"/>
      <c r="GD52" s="417"/>
      <c r="GE52" s="417"/>
      <c r="GF52" s="417"/>
      <c r="GG52" s="417"/>
      <c r="GH52" s="417"/>
      <c r="GI52" s="417"/>
      <c r="GJ52" s="417"/>
      <c r="GK52" s="417"/>
      <c r="GL52" s="417"/>
      <c r="GM52" s="417"/>
      <c r="GN52" s="417"/>
      <c r="GO52" s="417"/>
      <c r="GP52" s="417"/>
      <c r="GQ52" s="417"/>
      <c r="GR52" s="417"/>
      <c r="GS52" s="417"/>
      <c r="GT52" s="417"/>
      <c r="GU52" s="417"/>
      <c r="GV52" s="417"/>
      <c r="GW52" s="417"/>
      <c r="GX52" s="417"/>
      <c r="GY52" s="417"/>
      <c r="GZ52" s="417"/>
      <c r="HA52" s="417"/>
      <c r="HB52" s="417"/>
      <c r="HC52" s="417"/>
      <c r="HD52" s="417"/>
      <c r="HE52" s="417"/>
      <c r="HF52" s="417"/>
      <c r="HG52" s="417"/>
      <c r="HH52" s="417"/>
      <c r="HI52" s="417"/>
      <c r="HJ52" s="417"/>
      <c r="HK52" s="417"/>
      <c r="HL52" s="417"/>
      <c r="HM52" s="417"/>
      <c r="HN52" s="417"/>
      <c r="HO52" s="417"/>
      <c r="HP52" s="417"/>
      <c r="HQ52" s="417"/>
      <c r="HR52" s="417"/>
      <c r="HS52" s="417"/>
      <c r="HT52" s="417"/>
      <c r="HU52" s="417"/>
      <c r="HV52" s="417"/>
      <c r="HW52" s="417"/>
      <c r="HX52" s="417"/>
      <c r="HY52" s="417"/>
      <c r="HZ52" s="417"/>
      <c r="IA52" s="417"/>
      <c r="IB52" s="417"/>
      <c r="IC52" s="417"/>
    </row>
    <row r="53" spans="1:237">
      <c r="A53" s="352" t="s">
        <v>14</v>
      </c>
      <c r="B53" s="342">
        <f>IFERROR(('Financial Statement3'!J128)*$I$5/$I$6,"-")</f>
        <v>0</v>
      </c>
      <c r="C53" s="342">
        <f t="shared" si="4"/>
        <v>0</v>
      </c>
      <c r="D53" s="342">
        <f>IFERROR(('Financial Statement3'!I128)*$I$5/$I$6,"-")</f>
        <v>0</v>
      </c>
      <c r="E53" s="342">
        <f t="shared" si="5"/>
        <v>0</v>
      </c>
      <c r="F53" s="342">
        <f>IFERROR(('Financial Statement3'!H128)*$I$5/$I$6,"-")</f>
        <v>0</v>
      </c>
      <c r="G53" s="342">
        <f t="shared" si="6"/>
        <v>0</v>
      </c>
      <c r="H53" s="342">
        <f>IFERROR(('Financial Statement3'!G128)*$I$5/$I$6,"-")</f>
        <v>0</v>
      </c>
      <c r="I53" s="347">
        <f t="shared" si="7"/>
        <v>0</v>
      </c>
    </row>
    <row r="54" spans="1:237">
      <c r="A54" s="352" t="s">
        <v>15</v>
      </c>
      <c r="B54" s="342">
        <f>IFERROR(('Financial Statement3'!J147)*$I$5/$I$6,"-")</f>
        <v>0</v>
      </c>
      <c r="C54" s="342">
        <f t="shared" si="4"/>
        <v>0</v>
      </c>
      <c r="D54" s="342">
        <f>IFERROR(('Financial Statement3'!I147)*$I$5/$I$6,"-")</f>
        <v>0</v>
      </c>
      <c r="E54" s="342">
        <f t="shared" si="5"/>
        <v>0</v>
      </c>
      <c r="F54" s="342">
        <f>IFERROR(('Financial Statement3'!H147)*$I$5/$I$6,"-")</f>
        <v>0</v>
      </c>
      <c r="G54" s="342">
        <f t="shared" si="6"/>
        <v>0</v>
      </c>
      <c r="H54" s="342">
        <f>IFERROR(('Financial Statement3'!G147)*$I$5/$I$6,"-")</f>
        <v>0</v>
      </c>
      <c r="I54" s="347">
        <f t="shared" si="7"/>
        <v>0</v>
      </c>
    </row>
    <row r="55" spans="1:237" s="139" customFormat="1" ht="15.75" customHeight="1">
      <c r="A55" s="387" t="s">
        <v>76</v>
      </c>
      <c r="B55" s="390">
        <f>IFERROR(B53+B54,"0.00")</f>
        <v>0</v>
      </c>
      <c r="C55" s="390">
        <f t="shared" si="4"/>
        <v>0</v>
      </c>
      <c r="D55" s="390">
        <f>IFERROR(D53+D54,"0.00")</f>
        <v>0</v>
      </c>
      <c r="E55" s="390">
        <f t="shared" si="4"/>
        <v>0</v>
      </c>
      <c r="F55" s="390">
        <f>IFERROR(F53+F54,"0.00")</f>
        <v>0</v>
      </c>
      <c r="G55" s="390">
        <f t="shared" si="6"/>
        <v>0</v>
      </c>
      <c r="H55" s="390">
        <f>IFERROR(H53+H54,"0.00")</f>
        <v>0</v>
      </c>
      <c r="I55" s="472">
        <f t="shared" si="7"/>
        <v>0</v>
      </c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17"/>
      <c r="AD55" s="417"/>
      <c r="AE55" s="417"/>
      <c r="AF55" s="417"/>
      <c r="AG55" s="417"/>
      <c r="AH55" s="417"/>
      <c r="AI55" s="417"/>
      <c r="AJ55" s="417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7"/>
      <c r="AZ55" s="417"/>
      <c r="BA55" s="417"/>
      <c r="BB55" s="417"/>
      <c r="BC55" s="417"/>
      <c r="BD55" s="417"/>
      <c r="BE55" s="417"/>
      <c r="BF55" s="417"/>
      <c r="BG55" s="417"/>
      <c r="BH55" s="417"/>
      <c r="BI55" s="417"/>
      <c r="BJ55" s="417"/>
      <c r="BK55" s="417"/>
      <c r="BL55" s="417"/>
      <c r="BM55" s="417"/>
      <c r="BN55" s="417"/>
      <c r="BO55" s="417"/>
      <c r="BP55" s="417"/>
      <c r="BQ55" s="417"/>
      <c r="BR55" s="417"/>
      <c r="BS55" s="417"/>
      <c r="BT55" s="417"/>
      <c r="BU55" s="417"/>
      <c r="BV55" s="417"/>
      <c r="BW55" s="417"/>
      <c r="BX55" s="417"/>
      <c r="BY55" s="417"/>
      <c r="BZ55" s="417"/>
      <c r="CA55" s="417"/>
      <c r="CB55" s="417"/>
      <c r="CC55" s="417"/>
      <c r="CD55" s="417"/>
      <c r="CE55" s="417"/>
      <c r="CF55" s="417"/>
      <c r="CG55" s="417"/>
      <c r="CH55" s="417"/>
      <c r="CI55" s="417"/>
      <c r="CJ55" s="417"/>
      <c r="CK55" s="417"/>
      <c r="CL55" s="417"/>
      <c r="CM55" s="417"/>
      <c r="CN55" s="417"/>
      <c r="CO55" s="417"/>
      <c r="CP55" s="417"/>
      <c r="CQ55" s="417"/>
      <c r="CR55" s="417"/>
      <c r="CS55" s="417"/>
      <c r="CT55" s="417"/>
      <c r="CU55" s="417"/>
      <c r="CV55" s="417"/>
      <c r="CW55" s="417"/>
      <c r="CX55" s="417"/>
      <c r="CY55" s="417"/>
      <c r="CZ55" s="417"/>
      <c r="DA55" s="417"/>
      <c r="DB55" s="417"/>
      <c r="DC55" s="417"/>
      <c r="DD55" s="417"/>
      <c r="DE55" s="417"/>
      <c r="DF55" s="417"/>
      <c r="DG55" s="417"/>
      <c r="DH55" s="417"/>
      <c r="DI55" s="417"/>
      <c r="DJ55" s="417"/>
      <c r="DK55" s="417"/>
      <c r="DL55" s="417"/>
      <c r="DM55" s="417"/>
      <c r="DN55" s="417"/>
      <c r="DO55" s="417"/>
      <c r="DP55" s="417"/>
      <c r="DQ55" s="417"/>
      <c r="DR55" s="417"/>
      <c r="DS55" s="417"/>
      <c r="DT55" s="417"/>
      <c r="DU55" s="417"/>
      <c r="DV55" s="417"/>
      <c r="DW55" s="417"/>
      <c r="DX55" s="417"/>
      <c r="DY55" s="417"/>
      <c r="DZ55" s="417"/>
      <c r="EA55" s="417"/>
      <c r="EB55" s="417"/>
      <c r="EC55" s="417"/>
      <c r="ED55" s="417"/>
      <c r="EE55" s="417"/>
      <c r="EF55" s="417"/>
      <c r="EG55" s="417"/>
      <c r="EH55" s="417"/>
      <c r="EI55" s="417"/>
      <c r="EJ55" s="417"/>
      <c r="EK55" s="417"/>
      <c r="EL55" s="417"/>
      <c r="EM55" s="417"/>
      <c r="EN55" s="417"/>
      <c r="EO55" s="417"/>
      <c r="EP55" s="417"/>
      <c r="EQ55" s="417"/>
      <c r="ER55" s="417"/>
      <c r="ES55" s="417"/>
      <c r="ET55" s="417"/>
      <c r="EU55" s="417"/>
      <c r="EV55" s="417"/>
      <c r="EW55" s="417"/>
      <c r="EX55" s="417"/>
      <c r="EY55" s="417"/>
      <c r="EZ55" s="417"/>
      <c r="FA55" s="417"/>
      <c r="FB55" s="417"/>
      <c r="FC55" s="417"/>
      <c r="FD55" s="417"/>
      <c r="FE55" s="417"/>
      <c r="FF55" s="417"/>
      <c r="FG55" s="417"/>
      <c r="FH55" s="417"/>
      <c r="FI55" s="417"/>
      <c r="FJ55" s="417"/>
      <c r="FK55" s="417"/>
      <c r="FL55" s="417"/>
      <c r="FM55" s="417"/>
      <c r="FN55" s="417"/>
      <c r="FO55" s="417"/>
      <c r="FP55" s="417"/>
      <c r="FQ55" s="417"/>
      <c r="FR55" s="417"/>
      <c r="FS55" s="417"/>
      <c r="FT55" s="417"/>
      <c r="FU55" s="417"/>
      <c r="FV55" s="417"/>
      <c r="FW55" s="417"/>
      <c r="FX55" s="417"/>
      <c r="FY55" s="417"/>
      <c r="FZ55" s="417"/>
      <c r="GA55" s="417"/>
      <c r="GB55" s="417"/>
      <c r="GC55" s="417"/>
      <c r="GD55" s="417"/>
      <c r="GE55" s="417"/>
      <c r="GF55" s="417"/>
      <c r="GG55" s="417"/>
      <c r="GH55" s="417"/>
      <c r="GI55" s="417"/>
      <c r="GJ55" s="417"/>
      <c r="GK55" s="417"/>
      <c r="GL55" s="417"/>
      <c r="GM55" s="417"/>
      <c r="GN55" s="417"/>
      <c r="GO55" s="417"/>
      <c r="GP55" s="417"/>
      <c r="GQ55" s="417"/>
      <c r="GR55" s="417"/>
      <c r="GS55" s="417"/>
      <c r="GT55" s="417"/>
      <c r="GU55" s="417"/>
      <c r="GV55" s="417"/>
      <c r="GW55" s="417"/>
      <c r="GX55" s="417"/>
      <c r="GY55" s="417"/>
      <c r="GZ55" s="417"/>
      <c r="HA55" s="417"/>
      <c r="HB55" s="417"/>
      <c r="HC55" s="417"/>
      <c r="HD55" s="417"/>
      <c r="HE55" s="417"/>
      <c r="HF55" s="417"/>
      <c r="HG55" s="417"/>
      <c r="HH55" s="417"/>
      <c r="HI55" s="417"/>
      <c r="HJ55" s="417"/>
      <c r="HK55" s="417"/>
      <c r="HL55" s="417"/>
      <c r="HM55" s="417"/>
      <c r="HN55" s="417"/>
      <c r="HO55" s="417"/>
      <c r="HP55" s="417"/>
      <c r="HQ55" s="417"/>
      <c r="HR55" s="417"/>
      <c r="HS55" s="417"/>
      <c r="HT55" s="417"/>
      <c r="HU55" s="417"/>
      <c r="HV55" s="417"/>
      <c r="HW55" s="417"/>
      <c r="HX55" s="417"/>
      <c r="HY55" s="417"/>
      <c r="HZ55" s="417"/>
      <c r="IA55" s="417"/>
      <c r="IB55" s="417"/>
      <c r="IC55" s="417"/>
    </row>
    <row r="56" spans="1:237" s="139" customFormat="1" ht="15.75" customHeight="1">
      <c r="A56" s="387" t="s">
        <v>122</v>
      </c>
      <c r="B56" s="390">
        <f>IFERROR(SUM(B57:B58),"0.00")</f>
        <v>0</v>
      </c>
      <c r="C56" s="390">
        <f t="shared" si="4"/>
        <v>0</v>
      </c>
      <c r="D56" s="390">
        <f>IFERROR(SUM(D57:D58),"0.00")</f>
        <v>0</v>
      </c>
      <c r="E56" s="390">
        <f t="shared" si="4"/>
        <v>0</v>
      </c>
      <c r="F56" s="390">
        <f>IFERROR(SUM(F57:F58),"0.00")</f>
        <v>0</v>
      </c>
      <c r="G56" s="390">
        <f t="shared" si="6"/>
        <v>0</v>
      </c>
      <c r="H56" s="390">
        <f>IFERROR(SUM(H57:H58),"0.00")</f>
        <v>0</v>
      </c>
      <c r="I56" s="472">
        <f t="shared" si="7"/>
        <v>0</v>
      </c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7"/>
      <c r="AI56" s="417"/>
      <c r="AJ56" s="417"/>
      <c r="AK56" s="417"/>
      <c r="AL56" s="417"/>
      <c r="AM56" s="417"/>
      <c r="AN56" s="417"/>
      <c r="AO56" s="417"/>
      <c r="AP56" s="417"/>
      <c r="AQ56" s="417"/>
      <c r="AR56" s="417"/>
      <c r="AS56" s="417"/>
      <c r="AT56" s="417"/>
      <c r="AU56" s="417"/>
      <c r="AV56" s="417"/>
      <c r="AW56" s="417"/>
      <c r="AX56" s="417"/>
      <c r="AY56" s="417"/>
      <c r="AZ56" s="417"/>
      <c r="BA56" s="417"/>
      <c r="BB56" s="417"/>
      <c r="BC56" s="417"/>
      <c r="BD56" s="417"/>
      <c r="BE56" s="417"/>
      <c r="BF56" s="417"/>
      <c r="BG56" s="417"/>
      <c r="BH56" s="417"/>
      <c r="BI56" s="417"/>
      <c r="BJ56" s="417"/>
      <c r="BK56" s="417"/>
      <c r="BL56" s="417"/>
      <c r="BM56" s="417"/>
      <c r="BN56" s="417"/>
      <c r="BO56" s="417"/>
      <c r="BP56" s="417"/>
      <c r="BQ56" s="417"/>
      <c r="BR56" s="417"/>
      <c r="BS56" s="417"/>
      <c r="BT56" s="417"/>
      <c r="BU56" s="417"/>
      <c r="BV56" s="417"/>
      <c r="BW56" s="417"/>
      <c r="BX56" s="417"/>
      <c r="BY56" s="417"/>
      <c r="BZ56" s="417"/>
      <c r="CA56" s="417"/>
      <c r="CB56" s="417"/>
      <c r="CC56" s="417"/>
      <c r="CD56" s="417"/>
      <c r="CE56" s="417"/>
      <c r="CF56" s="417"/>
      <c r="CG56" s="417"/>
      <c r="CH56" s="417"/>
      <c r="CI56" s="417"/>
      <c r="CJ56" s="417"/>
      <c r="CK56" s="417"/>
      <c r="CL56" s="417"/>
      <c r="CM56" s="417"/>
      <c r="CN56" s="417"/>
      <c r="CO56" s="417"/>
      <c r="CP56" s="417"/>
      <c r="CQ56" s="417"/>
      <c r="CR56" s="417"/>
      <c r="CS56" s="417"/>
      <c r="CT56" s="417"/>
      <c r="CU56" s="417"/>
      <c r="CV56" s="417"/>
      <c r="CW56" s="417"/>
      <c r="CX56" s="417"/>
      <c r="CY56" s="417"/>
      <c r="CZ56" s="417"/>
      <c r="DA56" s="417"/>
      <c r="DB56" s="417"/>
      <c r="DC56" s="417"/>
      <c r="DD56" s="417"/>
      <c r="DE56" s="417"/>
      <c r="DF56" s="417"/>
      <c r="DG56" s="417"/>
      <c r="DH56" s="417"/>
      <c r="DI56" s="417"/>
      <c r="DJ56" s="417"/>
      <c r="DK56" s="417"/>
      <c r="DL56" s="417"/>
      <c r="DM56" s="417"/>
      <c r="DN56" s="417"/>
      <c r="DO56" s="417"/>
      <c r="DP56" s="417"/>
      <c r="DQ56" s="417"/>
      <c r="DR56" s="417"/>
      <c r="DS56" s="417"/>
      <c r="DT56" s="417"/>
      <c r="DU56" s="417"/>
      <c r="DV56" s="417"/>
      <c r="DW56" s="417"/>
      <c r="DX56" s="417"/>
      <c r="DY56" s="417"/>
      <c r="DZ56" s="417"/>
      <c r="EA56" s="417"/>
      <c r="EB56" s="417"/>
      <c r="EC56" s="417"/>
      <c r="ED56" s="417"/>
      <c r="EE56" s="417"/>
      <c r="EF56" s="417"/>
      <c r="EG56" s="417"/>
      <c r="EH56" s="417"/>
      <c r="EI56" s="417"/>
      <c r="EJ56" s="417"/>
      <c r="EK56" s="417"/>
      <c r="EL56" s="417"/>
      <c r="EM56" s="417"/>
      <c r="EN56" s="417"/>
      <c r="EO56" s="417"/>
      <c r="EP56" s="417"/>
      <c r="EQ56" s="417"/>
      <c r="ER56" s="417"/>
      <c r="ES56" s="417"/>
      <c r="ET56" s="417"/>
      <c r="EU56" s="417"/>
      <c r="EV56" s="417"/>
      <c r="EW56" s="417"/>
      <c r="EX56" s="417"/>
      <c r="EY56" s="417"/>
      <c r="EZ56" s="417"/>
      <c r="FA56" s="417"/>
      <c r="FB56" s="417"/>
      <c r="FC56" s="417"/>
      <c r="FD56" s="417"/>
      <c r="FE56" s="417"/>
      <c r="FF56" s="417"/>
      <c r="FG56" s="417"/>
      <c r="FH56" s="417"/>
      <c r="FI56" s="417"/>
      <c r="FJ56" s="417"/>
      <c r="FK56" s="417"/>
      <c r="FL56" s="417"/>
      <c r="FM56" s="417"/>
      <c r="FN56" s="417"/>
      <c r="FO56" s="417"/>
      <c r="FP56" s="417"/>
      <c r="FQ56" s="417"/>
      <c r="FR56" s="417"/>
      <c r="FS56" s="417"/>
      <c r="FT56" s="417"/>
      <c r="FU56" s="417"/>
      <c r="FV56" s="417"/>
      <c r="FW56" s="417"/>
      <c r="FX56" s="417"/>
      <c r="FY56" s="417"/>
      <c r="FZ56" s="417"/>
      <c r="GA56" s="417"/>
      <c r="GB56" s="417"/>
      <c r="GC56" s="417"/>
      <c r="GD56" s="417"/>
      <c r="GE56" s="417"/>
      <c r="GF56" s="417"/>
      <c r="GG56" s="417"/>
      <c r="GH56" s="417"/>
      <c r="GI56" s="417"/>
      <c r="GJ56" s="417"/>
      <c r="GK56" s="417"/>
      <c r="GL56" s="417"/>
      <c r="GM56" s="417"/>
      <c r="GN56" s="417"/>
      <c r="GO56" s="417"/>
      <c r="GP56" s="417"/>
      <c r="GQ56" s="417"/>
      <c r="GR56" s="417"/>
      <c r="GS56" s="417"/>
      <c r="GT56" s="417"/>
      <c r="GU56" s="417"/>
      <c r="GV56" s="417"/>
      <c r="GW56" s="417"/>
      <c r="GX56" s="417"/>
      <c r="GY56" s="417"/>
      <c r="GZ56" s="417"/>
      <c r="HA56" s="417"/>
      <c r="HB56" s="417"/>
      <c r="HC56" s="417"/>
      <c r="HD56" s="417"/>
      <c r="HE56" s="417"/>
      <c r="HF56" s="417"/>
      <c r="HG56" s="417"/>
      <c r="HH56" s="417"/>
      <c r="HI56" s="417"/>
      <c r="HJ56" s="417"/>
      <c r="HK56" s="417"/>
      <c r="HL56" s="417"/>
      <c r="HM56" s="417"/>
      <c r="HN56" s="417"/>
      <c r="HO56" s="417"/>
      <c r="HP56" s="417"/>
      <c r="HQ56" s="417"/>
      <c r="HR56" s="417"/>
      <c r="HS56" s="417"/>
      <c r="HT56" s="417"/>
      <c r="HU56" s="417"/>
      <c r="HV56" s="417"/>
      <c r="HW56" s="417"/>
      <c r="HX56" s="417"/>
      <c r="HY56" s="417"/>
      <c r="HZ56" s="417"/>
      <c r="IA56" s="417"/>
      <c r="IB56" s="417"/>
      <c r="IC56" s="417"/>
    </row>
    <row r="57" spans="1:237" s="102" customFormat="1">
      <c r="A57" s="370" t="s">
        <v>123</v>
      </c>
      <c r="B57" s="342">
        <f>IFERROR(('Financial Statement3'!J129+'Financial Statement3'!J148)*$I$5/$I$6,"-")</f>
        <v>0</v>
      </c>
      <c r="C57" s="342">
        <f>IFERROR(+B57-D57,"-")</f>
        <v>0</v>
      </c>
      <c r="D57" s="342">
        <f>IFERROR(('Financial Statement3'!I129+'Financial Statement3'!I148)*$I$5/$I$6,"-")</f>
        <v>0</v>
      </c>
      <c r="E57" s="342">
        <f>IFERROR(+D57-F57,"-")</f>
        <v>0</v>
      </c>
      <c r="F57" s="342">
        <f>IFERROR(('Financial Statement3'!H129+'Financial Statement3'!H148)*$I$5/$I$6,"-")</f>
        <v>0</v>
      </c>
      <c r="G57" s="342">
        <f>IFERROR(+F57-H57,"-")</f>
        <v>0</v>
      </c>
      <c r="H57" s="342">
        <f>IFERROR(('Financial Statement3'!G129+'Financial Statement3'!G148)*$I$5/$I$6,"-")</f>
        <v>0</v>
      </c>
      <c r="I57" s="347">
        <f>IFERROR(+H57-J57,"-")</f>
        <v>0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  <c r="DI57" s="101"/>
      <c r="DJ57" s="101"/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101"/>
      <c r="ED57" s="101"/>
      <c r="EE57" s="101"/>
      <c r="EF57" s="101"/>
      <c r="EG57" s="101"/>
      <c r="EH57" s="101"/>
      <c r="EI57" s="101"/>
      <c r="EJ57" s="101"/>
      <c r="EK57" s="101"/>
      <c r="EL57" s="101"/>
      <c r="EM57" s="101"/>
      <c r="EN57" s="101"/>
      <c r="EO57" s="101"/>
      <c r="EP57" s="101"/>
      <c r="EQ57" s="101"/>
      <c r="ER57" s="101"/>
      <c r="ES57" s="101"/>
      <c r="ET57" s="101"/>
      <c r="EU57" s="101"/>
      <c r="EV57" s="101"/>
      <c r="EW57" s="101"/>
      <c r="EX57" s="101"/>
      <c r="EY57" s="101"/>
      <c r="EZ57" s="101"/>
      <c r="FA57" s="101"/>
      <c r="FB57" s="101"/>
      <c r="FC57" s="101"/>
      <c r="FD57" s="101"/>
      <c r="FE57" s="101"/>
      <c r="FF57" s="101"/>
      <c r="FG57" s="101"/>
      <c r="FH57" s="101"/>
      <c r="FI57" s="101"/>
      <c r="FJ57" s="101"/>
      <c r="FK57" s="101"/>
      <c r="FL57" s="101"/>
      <c r="FM57" s="101"/>
      <c r="FN57" s="101"/>
      <c r="FO57" s="101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01"/>
      <c r="GF57" s="101"/>
      <c r="GG57" s="101"/>
      <c r="GH57" s="101"/>
      <c r="GI57" s="101"/>
      <c r="GJ57" s="101"/>
      <c r="GK57" s="101"/>
      <c r="GL57" s="101"/>
      <c r="GM57" s="101"/>
      <c r="GN57" s="101"/>
      <c r="GO57" s="101"/>
      <c r="GP57" s="101"/>
      <c r="GQ57" s="101"/>
      <c r="GR57" s="101"/>
      <c r="GS57" s="101"/>
      <c r="GT57" s="101"/>
      <c r="GU57" s="101"/>
      <c r="GV57" s="101"/>
      <c r="GW57" s="101"/>
      <c r="GX57" s="101"/>
      <c r="GY57" s="101"/>
      <c r="GZ57" s="101"/>
      <c r="HA57" s="101"/>
      <c r="HB57" s="101"/>
      <c r="HC57" s="101"/>
      <c r="HD57" s="101"/>
      <c r="HE57" s="101"/>
      <c r="HF57" s="101"/>
      <c r="HG57" s="101"/>
      <c r="HH57" s="101"/>
      <c r="HI57" s="101"/>
      <c r="HJ57" s="101"/>
      <c r="HK57" s="101"/>
      <c r="HL57" s="101"/>
      <c r="HM57" s="101"/>
      <c r="HN57" s="101"/>
      <c r="HO57" s="101"/>
      <c r="HP57" s="101"/>
      <c r="HQ57" s="101"/>
      <c r="HR57" s="101"/>
      <c r="HS57" s="101"/>
      <c r="HT57" s="101"/>
      <c r="HU57" s="101"/>
      <c r="HV57" s="101"/>
      <c r="HW57" s="101"/>
      <c r="HX57" s="101"/>
      <c r="HY57" s="101"/>
      <c r="HZ57" s="101"/>
      <c r="IA57" s="101"/>
      <c r="IB57" s="101"/>
      <c r="IC57" s="101"/>
    </row>
    <row r="58" spans="1:237" s="102" customFormat="1">
      <c r="A58" s="370" t="s">
        <v>124</v>
      </c>
      <c r="B58" s="342">
        <f>IFERROR(('Financial Statement3'!J133+'Financial Statement3'!J134+'Financial Statement3'!J153)*$I$5/$I$6,"-")</f>
        <v>0</v>
      </c>
      <c r="C58" s="342">
        <f>IFERROR(+B58-D58,"-")</f>
        <v>0</v>
      </c>
      <c r="D58" s="342">
        <f>IFERROR(('Financial Statement3'!I133+'Financial Statement3'!I134+'Financial Statement3'!I153)*$I$5/$I$6,"-")</f>
        <v>0</v>
      </c>
      <c r="E58" s="342">
        <f>IFERROR(+D58-F58,"-")</f>
        <v>0</v>
      </c>
      <c r="F58" s="342">
        <f>IFERROR(('Financial Statement3'!H133+'Financial Statement3'!H134+'Financial Statement3'!H153)*$I$5/$I$6,"-")</f>
        <v>0</v>
      </c>
      <c r="G58" s="342">
        <f>IFERROR(+F58-H58,"-")</f>
        <v>0</v>
      </c>
      <c r="H58" s="342">
        <f>IFERROR(('Financial Statement3'!G133+'Financial Statement3'!G134+'Financial Statement3'!G153)*$I$5/$I$6,"-")</f>
        <v>0</v>
      </c>
      <c r="I58" s="347">
        <f>IFERROR(+H58-J58,"-")</f>
        <v>0</v>
      </c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J58" s="101"/>
      <c r="GK58" s="101"/>
      <c r="GL58" s="101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  <c r="HH58" s="101"/>
      <c r="HI58" s="101"/>
      <c r="HJ58" s="101"/>
      <c r="HK58" s="101"/>
      <c r="HL58" s="101"/>
      <c r="HM58" s="101"/>
      <c r="HN58" s="101"/>
      <c r="HO58" s="101"/>
      <c r="HP58" s="101"/>
      <c r="HQ58" s="101"/>
      <c r="HR58" s="101"/>
      <c r="HS58" s="101"/>
      <c r="HT58" s="101"/>
      <c r="HU58" s="101"/>
      <c r="HV58" s="101"/>
      <c r="HW58" s="101"/>
      <c r="HX58" s="101"/>
      <c r="HY58" s="101"/>
      <c r="HZ58" s="101"/>
      <c r="IA58" s="101"/>
      <c r="IB58" s="101"/>
      <c r="IC58" s="101"/>
    </row>
    <row r="59" spans="1:237" ht="30">
      <c r="A59" s="356" t="s">
        <v>95</v>
      </c>
      <c r="B59" s="342">
        <f>IFERROR(('Financial Statement3'!J130+'Financial Statement3'!J131+'Financial Statement3'!J132+'Financial Statement3'!J150+'Financial Statement3'!J151+'Financial Statement3'!J152+'Financial Statement3'!J140)*$I$5/$I$6,"-")</f>
        <v>0</v>
      </c>
      <c r="C59" s="342">
        <f>IFERROR(+B59-D59,"-")</f>
        <v>0</v>
      </c>
      <c r="D59" s="342">
        <f>IFERROR(('Financial Statement3'!I130+'Financial Statement3'!I131+'Financial Statement3'!I132+'Financial Statement3'!I150+'Financial Statement3'!I151+'Financial Statement3'!I152+'Financial Statement3'!I140)*$I$5/$I$6,"-")</f>
        <v>0</v>
      </c>
      <c r="E59" s="342">
        <f>IFERROR(+D59-F59,"-")</f>
        <v>0</v>
      </c>
      <c r="F59" s="342">
        <f>IFERROR(('Financial Statement3'!H130+'Financial Statement3'!H131+'Financial Statement3'!H132+'Financial Statement3'!H150+'Financial Statement3'!H151+'Financial Statement3'!H152+'Financial Statement3'!H140)*$I$5/$I$6,"-")</f>
        <v>0</v>
      </c>
      <c r="G59" s="342">
        <f>IFERROR(+F59-H59,"-")</f>
        <v>0</v>
      </c>
      <c r="H59" s="342">
        <f>IFERROR(('Financial Statement3'!G130+'Financial Statement3'!G131+'Financial Statement3'!G132+'Financial Statement3'!G150+'Financial Statement3'!G151+'Financial Statement3'!G152+'Financial Statement3'!G140)*$I$5/$I$6,"-")</f>
        <v>0</v>
      </c>
      <c r="I59" s="347">
        <f>IFERROR(+H59-J59,"-")</f>
        <v>0</v>
      </c>
    </row>
    <row r="60" spans="1:237" s="139" customFormat="1" ht="15.75" customHeight="1">
      <c r="A60" s="387" t="s">
        <v>125</v>
      </c>
      <c r="B60" s="390">
        <f>IFERROR(B56+B59,"0.00")</f>
        <v>0</v>
      </c>
      <c r="C60" s="390">
        <f t="shared" ref="C60:E75" si="8">IFERROR(+B60-D60,"-")</f>
        <v>0</v>
      </c>
      <c r="D60" s="390">
        <f>IFERROR(D56+D59,"0.00")</f>
        <v>0</v>
      </c>
      <c r="E60" s="390">
        <f t="shared" si="8"/>
        <v>0</v>
      </c>
      <c r="F60" s="390">
        <f>IFERROR(F56+F59,"0.00")</f>
        <v>0</v>
      </c>
      <c r="G60" s="390">
        <f t="shared" ref="G60:G75" si="9">IFERROR(+F60-H60,"-")</f>
        <v>0</v>
      </c>
      <c r="H60" s="390">
        <f>IFERROR(H56+H59,"0.00")</f>
        <v>0</v>
      </c>
      <c r="I60" s="472">
        <f t="shared" ref="I60:I75" si="10">IFERROR(+H60-J60,"-")</f>
        <v>0</v>
      </c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417"/>
      <c r="AH60" s="417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7"/>
      <c r="BB60" s="417"/>
      <c r="BC60" s="417"/>
      <c r="BD60" s="417"/>
      <c r="BE60" s="417"/>
      <c r="BF60" s="417"/>
      <c r="BG60" s="417"/>
      <c r="BH60" s="417"/>
      <c r="BI60" s="417"/>
      <c r="BJ60" s="417"/>
      <c r="BK60" s="417"/>
      <c r="BL60" s="417"/>
      <c r="BM60" s="417"/>
      <c r="BN60" s="417"/>
      <c r="BO60" s="417"/>
      <c r="BP60" s="417"/>
      <c r="BQ60" s="417"/>
      <c r="BR60" s="417"/>
      <c r="BS60" s="417"/>
      <c r="BT60" s="417"/>
      <c r="BU60" s="417"/>
      <c r="BV60" s="417"/>
      <c r="BW60" s="417"/>
      <c r="BX60" s="417"/>
      <c r="BY60" s="417"/>
      <c r="BZ60" s="417"/>
      <c r="CA60" s="417"/>
      <c r="CB60" s="417"/>
      <c r="CC60" s="417"/>
      <c r="CD60" s="417"/>
      <c r="CE60" s="417"/>
      <c r="CF60" s="417"/>
      <c r="CG60" s="417"/>
      <c r="CH60" s="417"/>
      <c r="CI60" s="417"/>
      <c r="CJ60" s="417"/>
      <c r="CK60" s="417"/>
      <c r="CL60" s="417"/>
      <c r="CM60" s="417"/>
      <c r="CN60" s="417"/>
      <c r="CO60" s="417"/>
      <c r="CP60" s="417"/>
      <c r="CQ60" s="417"/>
      <c r="CR60" s="417"/>
      <c r="CS60" s="417"/>
      <c r="CT60" s="417"/>
      <c r="CU60" s="417"/>
      <c r="CV60" s="417"/>
      <c r="CW60" s="417"/>
      <c r="CX60" s="417"/>
      <c r="CY60" s="417"/>
      <c r="CZ60" s="417"/>
      <c r="DA60" s="417"/>
      <c r="DB60" s="417"/>
      <c r="DC60" s="417"/>
      <c r="DD60" s="417"/>
      <c r="DE60" s="417"/>
      <c r="DF60" s="417"/>
      <c r="DG60" s="417"/>
      <c r="DH60" s="417"/>
      <c r="DI60" s="417"/>
      <c r="DJ60" s="417"/>
      <c r="DK60" s="417"/>
      <c r="DL60" s="417"/>
      <c r="DM60" s="417"/>
      <c r="DN60" s="417"/>
      <c r="DO60" s="417"/>
      <c r="DP60" s="417"/>
      <c r="DQ60" s="417"/>
      <c r="DR60" s="417"/>
      <c r="DS60" s="417"/>
      <c r="DT60" s="417"/>
      <c r="DU60" s="417"/>
      <c r="DV60" s="417"/>
      <c r="DW60" s="417"/>
      <c r="DX60" s="417"/>
      <c r="DY60" s="417"/>
      <c r="DZ60" s="417"/>
      <c r="EA60" s="417"/>
      <c r="EB60" s="417"/>
      <c r="EC60" s="417"/>
      <c r="ED60" s="417"/>
      <c r="EE60" s="417"/>
      <c r="EF60" s="417"/>
      <c r="EG60" s="417"/>
      <c r="EH60" s="417"/>
      <c r="EI60" s="417"/>
      <c r="EJ60" s="417"/>
      <c r="EK60" s="417"/>
      <c r="EL60" s="417"/>
      <c r="EM60" s="417"/>
      <c r="EN60" s="417"/>
      <c r="EO60" s="417"/>
      <c r="EP60" s="417"/>
      <c r="EQ60" s="417"/>
      <c r="ER60" s="417"/>
      <c r="ES60" s="417"/>
      <c r="ET60" s="417"/>
      <c r="EU60" s="417"/>
      <c r="EV60" s="417"/>
      <c r="EW60" s="417"/>
      <c r="EX60" s="417"/>
      <c r="EY60" s="417"/>
      <c r="EZ60" s="417"/>
      <c r="FA60" s="417"/>
      <c r="FB60" s="417"/>
      <c r="FC60" s="417"/>
      <c r="FD60" s="417"/>
      <c r="FE60" s="417"/>
      <c r="FF60" s="417"/>
      <c r="FG60" s="417"/>
      <c r="FH60" s="417"/>
      <c r="FI60" s="417"/>
      <c r="FJ60" s="417"/>
      <c r="FK60" s="417"/>
      <c r="FL60" s="417"/>
      <c r="FM60" s="417"/>
      <c r="FN60" s="417"/>
      <c r="FO60" s="417"/>
      <c r="FP60" s="417"/>
      <c r="FQ60" s="417"/>
      <c r="FR60" s="417"/>
      <c r="FS60" s="417"/>
      <c r="FT60" s="417"/>
      <c r="FU60" s="417"/>
      <c r="FV60" s="417"/>
      <c r="FW60" s="417"/>
      <c r="FX60" s="417"/>
      <c r="FY60" s="417"/>
      <c r="FZ60" s="417"/>
      <c r="GA60" s="417"/>
      <c r="GB60" s="417"/>
      <c r="GC60" s="417"/>
      <c r="GD60" s="417"/>
      <c r="GE60" s="417"/>
      <c r="GF60" s="417"/>
      <c r="GG60" s="417"/>
      <c r="GH60" s="417"/>
      <c r="GI60" s="417"/>
      <c r="GJ60" s="417"/>
      <c r="GK60" s="417"/>
      <c r="GL60" s="417"/>
      <c r="GM60" s="417"/>
      <c r="GN60" s="417"/>
      <c r="GO60" s="417"/>
      <c r="GP60" s="417"/>
      <c r="GQ60" s="417"/>
      <c r="GR60" s="417"/>
      <c r="GS60" s="417"/>
      <c r="GT60" s="417"/>
      <c r="GU60" s="417"/>
      <c r="GV60" s="417"/>
      <c r="GW60" s="417"/>
      <c r="GX60" s="417"/>
      <c r="GY60" s="417"/>
      <c r="GZ60" s="417"/>
      <c r="HA60" s="417"/>
      <c r="HB60" s="417"/>
      <c r="HC60" s="417"/>
      <c r="HD60" s="417"/>
      <c r="HE60" s="417"/>
      <c r="HF60" s="417"/>
      <c r="HG60" s="417"/>
      <c r="HH60" s="417"/>
      <c r="HI60" s="417"/>
      <c r="HJ60" s="417"/>
      <c r="HK60" s="417"/>
      <c r="HL60" s="417"/>
      <c r="HM60" s="417"/>
      <c r="HN60" s="417"/>
      <c r="HO60" s="417"/>
      <c r="HP60" s="417"/>
      <c r="HQ60" s="417"/>
      <c r="HR60" s="417"/>
      <c r="HS60" s="417"/>
      <c r="HT60" s="417"/>
      <c r="HU60" s="417"/>
      <c r="HV60" s="417"/>
      <c r="HW60" s="417"/>
      <c r="HX60" s="417"/>
      <c r="HY60" s="417"/>
      <c r="HZ60" s="417"/>
      <c r="IA60" s="417"/>
      <c r="IB60" s="417"/>
      <c r="IC60" s="417"/>
    </row>
    <row r="61" spans="1:237" s="139" customFormat="1" ht="15.75" customHeight="1">
      <c r="A61" s="387" t="s">
        <v>129</v>
      </c>
      <c r="B61" s="390">
        <f t="shared" ref="B61" si="11">+B60+B55</f>
        <v>0</v>
      </c>
      <c r="C61" s="390">
        <f t="shared" si="8"/>
        <v>0</v>
      </c>
      <c r="D61" s="390">
        <f t="shared" ref="D61:F61" si="12">+D60+D55</f>
        <v>0</v>
      </c>
      <c r="E61" s="390">
        <f t="shared" si="8"/>
        <v>0</v>
      </c>
      <c r="F61" s="390">
        <f t="shared" si="12"/>
        <v>0</v>
      </c>
      <c r="G61" s="390">
        <f t="shared" si="9"/>
        <v>0</v>
      </c>
      <c r="H61" s="390">
        <f t="shared" ref="H61" si="13">+H60+H55</f>
        <v>0</v>
      </c>
      <c r="I61" s="472">
        <f t="shared" si="10"/>
        <v>0</v>
      </c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17"/>
      <c r="AD61" s="417"/>
      <c r="AE61" s="417"/>
      <c r="AF61" s="417"/>
      <c r="AG61" s="417"/>
      <c r="AH61" s="417"/>
      <c r="AI61" s="417"/>
      <c r="AJ61" s="417"/>
      <c r="AK61" s="417"/>
      <c r="AL61" s="417"/>
      <c r="AM61" s="417"/>
      <c r="AN61" s="417"/>
      <c r="AO61" s="417"/>
      <c r="AP61" s="417"/>
      <c r="AQ61" s="417"/>
      <c r="AR61" s="417"/>
      <c r="AS61" s="417"/>
      <c r="AT61" s="417"/>
      <c r="AU61" s="417"/>
      <c r="AV61" s="417"/>
      <c r="AW61" s="417"/>
      <c r="AX61" s="417"/>
      <c r="AY61" s="417"/>
      <c r="AZ61" s="417"/>
      <c r="BA61" s="417"/>
      <c r="BB61" s="417"/>
      <c r="BC61" s="417"/>
      <c r="BD61" s="417"/>
      <c r="BE61" s="417"/>
      <c r="BF61" s="417"/>
      <c r="BG61" s="417"/>
      <c r="BH61" s="417"/>
      <c r="BI61" s="417"/>
      <c r="BJ61" s="417"/>
      <c r="BK61" s="417"/>
      <c r="BL61" s="417"/>
      <c r="BM61" s="417"/>
      <c r="BN61" s="417"/>
      <c r="BO61" s="417"/>
      <c r="BP61" s="417"/>
      <c r="BQ61" s="417"/>
      <c r="BR61" s="417"/>
      <c r="BS61" s="417"/>
      <c r="BT61" s="417"/>
      <c r="BU61" s="417"/>
      <c r="BV61" s="417"/>
      <c r="BW61" s="417"/>
      <c r="BX61" s="417"/>
      <c r="BY61" s="417"/>
      <c r="BZ61" s="417"/>
      <c r="CA61" s="417"/>
      <c r="CB61" s="417"/>
      <c r="CC61" s="417"/>
      <c r="CD61" s="417"/>
      <c r="CE61" s="417"/>
      <c r="CF61" s="417"/>
      <c r="CG61" s="417"/>
      <c r="CH61" s="417"/>
      <c r="CI61" s="417"/>
      <c r="CJ61" s="417"/>
      <c r="CK61" s="417"/>
      <c r="CL61" s="417"/>
      <c r="CM61" s="417"/>
      <c r="CN61" s="417"/>
      <c r="CO61" s="417"/>
      <c r="CP61" s="417"/>
      <c r="CQ61" s="417"/>
      <c r="CR61" s="417"/>
      <c r="CS61" s="417"/>
      <c r="CT61" s="417"/>
      <c r="CU61" s="417"/>
      <c r="CV61" s="417"/>
      <c r="CW61" s="417"/>
      <c r="CX61" s="417"/>
      <c r="CY61" s="417"/>
      <c r="CZ61" s="417"/>
      <c r="DA61" s="417"/>
      <c r="DB61" s="417"/>
      <c r="DC61" s="417"/>
      <c r="DD61" s="417"/>
      <c r="DE61" s="417"/>
      <c r="DF61" s="417"/>
      <c r="DG61" s="417"/>
      <c r="DH61" s="417"/>
      <c r="DI61" s="417"/>
      <c r="DJ61" s="417"/>
      <c r="DK61" s="417"/>
      <c r="DL61" s="417"/>
      <c r="DM61" s="417"/>
      <c r="DN61" s="417"/>
      <c r="DO61" s="417"/>
      <c r="DP61" s="417"/>
      <c r="DQ61" s="417"/>
      <c r="DR61" s="417"/>
      <c r="DS61" s="417"/>
      <c r="DT61" s="417"/>
      <c r="DU61" s="417"/>
      <c r="DV61" s="417"/>
      <c r="DW61" s="417"/>
      <c r="DX61" s="417"/>
      <c r="DY61" s="417"/>
      <c r="DZ61" s="417"/>
      <c r="EA61" s="417"/>
      <c r="EB61" s="417"/>
      <c r="EC61" s="417"/>
      <c r="ED61" s="417"/>
      <c r="EE61" s="417"/>
      <c r="EF61" s="417"/>
      <c r="EG61" s="417"/>
      <c r="EH61" s="417"/>
      <c r="EI61" s="417"/>
      <c r="EJ61" s="417"/>
      <c r="EK61" s="417"/>
      <c r="EL61" s="417"/>
      <c r="EM61" s="417"/>
      <c r="EN61" s="417"/>
      <c r="EO61" s="417"/>
      <c r="EP61" s="417"/>
      <c r="EQ61" s="417"/>
      <c r="ER61" s="417"/>
      <c r="ES61" s="417"/>
      <c r="ET61" s="417"/>
      <c r="EU61" s="417"/>
      <c r="EV61" s="417"/>
      <c r="EW61" s="417"/>
      <c r="EX61" s="417"/>
      <c r="EY61" s="417"/>
      <c r="EZ61" s="417"/>
      <c r="FA61" s="417"/>
      <c r="FB61" s="417"/>
      <c r="FC61" s="417"/>
      <c r="FD61" s="417"/>
      <c r="FE61" s="417"/>
      <c r="FF61" s="417"/>
      <c r="FG61" s="417"/>
      <c r="FH61" s="417"/>
      <c r="FI61" s="417"/>
      <c r="FJ61" s="417"/>
      <c r="FK61" s="417"/>
      <c r="FL61" s="417"/>
      <c r="FM61" s="417"/>
      <c r="FN61" s="417"/>
      <c r="FO61" s="417"/>
      <c r="FP61" s="417"/>
      <c r="FQ61" s="417"/>
      <c r="FR61" s="417"/>
      <c r="FS61" s="417"/>
      <c r="FT61" s="417"/>
      <c r="FU61" s="417"/>
      <c r="FV61" s="417"/>
      <c r="FW61" s="417"/>
      <c r="FX61" s="417"/>
      <c r="FY61" s="417"/>
      <c r="FZ61" s="417"/>
      <c r="GA61" s="417"/>
      <c r="GB61" s="417"/>
      <c r="GC61" s="417"/>
      <c r="GD61" s="417"/>
      <c r="GE61" s="417"/>
      <c r="GF61" s="417"/>
      <c r="GG61" s="417"/>
      <c r="GH61" s="417"/>
      <c r="GI61" s="417"/>
      <c r="GJ61" s="417"/>
      <c r="GK61" s="417"/>
      <c r="GL61" s="417"/>
      <c r="GM61" s="417"/>
      <c r="GN61" s="417"/>
      <c r="GO61" s="417"/>
      <c r="GP61" s="417"/>
      <c r="GQ61" s="417"/>
      <c r="GR61" s="417"/>
      <c r="GS61" s="417"/>
      <c r="GT61" s="417"/>
      <c r="GU61" s="417"/>
      <c r="GV61" s="417"/>
      <c r="GW61" s="417"/>
      <c r="GX61" s="417"/>
      <c r="GY61" s="417"/>
      <c r="GZ61" s="417"/>
      <c r="HA61" s="417"/>
      <c r="HB61" s="417"/>
      <c r="HC61" s="417"/>
      <c r="HD61" s="417"/>
      <c r="HE61" s="417"/>
      <c r="HF61" s="417"/>
      <c r="HG61" s="417"/>
      <c r="HH61" s="417"/>
      <c r="HI61" s="417"/>
      <c r="HJ61" s="417"/>
      <c r="HK61" s="417"/>
      <c r="HL61" s="417"/>
      <c r="HM61" s="417"/>
      <c r="HN61" s="417"/>
      <c r="HO61" s="417"/>
      <c r="HP61" s="417"/>
      <c r="HQ61" s="417"/>
      <c r="HR61" s="417"/>
      <c r="HS61" s="417"/>
      <c r="HT61" s="417"/>
      <c r="HU61" s="417"/>
      <c r="HV61" s="417"/>
      <c r="HW61" s="417"/>
      <c r="HX61" s="417"/>
      <c r="HY61" s="417"/>
      <c r="HZ61" s="417"/>
      <c r="IA61" s="417"/>
      <c r="IB61" s="417"/>
      <c r="IC61" s="417"/>
    </row>
    <row r="62" spans="1:237">
      <c r="A62" s="353" t="s">
        <v>118</v>
      </c>
      <c r="B62" s="342">
        <f>IFERROR(('Financial Statement3'!J135-'Financial Statement3'!J192)*$I$5/$I$6,"-")</f>
        <v>0</v>
      </c>
      <c r="C62" s="342">
        <f t="shared" si="8"/>
        <v>0</v>
      </c>
      <c r="D62" s="342">
        <f>IFERROR(('Financial Statement3'!I135-'Financial Statement3'!I192)*$I$5/$I$6,"-")</f>
        <v>0</v>
      </c>
      <c r="E62" s="342">
        <f t="shared" si="8"/>
        <v>0</v>
      </c>
      <c r="F62" s="342">
        <f>IFERROR(('Financial Statement3'!H135-'Financial Statement3'!H192)*$I$5/$I$6,"-")</f>
        <v>0</v>
      </c>
      <c r="G62" s="342">
        <f t="shared" si="9"/>
        <v>0</v>
      </c>
      <c r="H62" s="342">
        <f>IFERROR(('Financial Statement3'!G135-'Financial Statement3'!G192)*$I$5/$I$6,"-")</f>
        <v>0</v>
      </c>
      <c r="I62" s="347">
        <f t="shared" si="10"/>
        <v>0</v>
      </c>
    </row>
    <row r="63" spans="1:237" s="139" customFormat="1" ht="15.75" customHeight="1">
      <c r="A63" s="387" t="s">
        <v>92</v>
      </c>
      <c r="B63" s="390">
        <f>IFERROR(+B64+B67+B66+B65,"0.00")</f>
        <v>0</v>
      </c>
      <c r="C63" s="390">
        <f t="shared" si="8"/>
        <v>0</v>
      </c>
      <c r="D63" s="390">
        <f>IFERROR(+D64+D67+D66+D65,"0.00")</f>
        <v>0</v>
      </c>
      <c r="E63" s="390">
        <f t="shared" si="8"/>
        <v>0</v>
      </c>
      <c r="F63" s="390">
        <f>IFERROR(+F64+F67+F66+F65,"0.00")</f>
        <v>0</v>
      </c>
      <c r="G63" s="390">
        <f t="shared" si="9"/>
        <v>0</v>
      </c>
      <c r="H63" s="390">
        <f>IFERROR(+H64+H67+H66+H65,"0.00")</f>
        <v>0</v>
      </c>
      <c r="I63" s="472">
        <f t="shared" si="10"/>
        <v>0</v>
      </c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7"/>
      <c r="BB63" s="417"/>
      <c r="BC63" s="417"/>
      <c r="BD63" s="417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  <c r="BO63" s="417"/>
      <c r="BP63" s="417"/>
      <c r="BQ63" s="417"/>
      <c r="BR63" s="417"/>
      <c r="BS63" s="417"/>
      <c r="BT63" s="417"/>
      <c r="BU63" s="417"/>
      <c r="BV63" s="417"/>
      <c r="BW63" s="417"/>
      <c r="BX63" s="417"/>
      <c r="BY63" s="417"/>
      <c r="BZ63" s="417"/>
      <c r="CA63" s="417"/>
      <c r="CB63" s="417"/>
      <c r="CC63" s="417"/>
      <c r="CD63" s="417"/>
      <c r="CE63" s="417"/>
      <c r="CF63" s="417"/>
      <c r="CG63" s="417"/>
      <c r="CH63" s="417"/>
      <c r="CI63" s="417"/>
      <c r="CJ63" s="417"/>
      <c r="CK63" s="417"/>
      <c r="CL63" s="417"/>
      <c r="CM63" s="417"/>
      <c r="CN63" s="417"/>
      <c r="CO63" s="417"/>
      <c r="CP63" s="417"/>
      <c r="CQ63" s="417"/>
      <c r="CR63" s="417"/>
      <c r="CS63" s="417"/>
      <c r="CT63" s="417"/>
      <c r="CU63" s="417"/>
      <c r="CV63" s="417"/>
      <c r="CW63" s="417"/>
      <c r="CX63" s="417"/>
      <c r="CY63" s="417"/>
      <c r="CZ63" s="417"/>
      <c r="DA63" s="417"/>
      <c r="DB63" s="417"/>
      <c r="DC63" s="417"/>
      <c r="DD63" s="417"/>
      <c r="DE63" s="417"/>
      <c r="DF63" s="417"/>
      <c r="DG63" s="417"/>
      <c r="DH63" s="417"/>
      <c r="DI63" s="417"/>
      <c r="DJ63" s="417"/>
      <c r="DK63" s="417"/>
      <c r="DL63" s="417"/>
      <c r="DM63" s="417"/>
      <c r="DN63" s="417"/>
      <c r="DO63" s="417"/>
      <c r="DP63" s="417"/>
      <c r="DQ63" s="417"/>
      <c r="DR63" s="417"/>
      <c r="DS63" s="417"/>
      <c r="DT63" s="417"/>
      <c r="DU63" s="417"/>
      <c r="DV63" s="417"/>
      <c r="DW63" s="417"/>
      <c r="DX63" s="417"/>
      <c r="DY63" s="417"/>
      <c r="DZ63" s="417"/>
      <c r="EA63" s="417"/>
      <c r="EB63" s="417"/>
      <c r="EC63" s="417"/>
      <c r="ED63" s="417"/>
      <c r="EE63" s="417"/>
      <c r="EF63" s="417"/>
      <c r="EG63" s="417"/>
      <c r="EH63" s="417"/>
      <c r="EI63" s="417"/>
      <c r="EJ63" s="417"/>
      <c r="EK63" s="417"/>
      <c r="EL63" s="417"/>
      <c r="EM63" s="417"/>
      <c r="EN63" s="417"/>
      <c r="EO63" s="417"/>
      <c r="EP63" s="417"/>
      <c r="EQ63" s="417"/>
      <c r="ER63" s="417"/>
      <c r="ES63" s="417"/>
      <c r="ET63" s="417"/>
      <c r="EU63" s="417"/>
      <c r="EV63" s="417"/>
      <c r="EW63" s="417"/>
      <c r="EX63" s="417"/>
      <c r="EY63" s="417"/>
      <c r="EZ63" s="417"/>
      <c r="FA63" s="417"/>
      <c r="FB63" s="417"/>
      <c r="FC63" s="417"/>
      <c r="FD63" s="417"/>
      <c r="FE63" s="417"/>
      <c r="FF63" s="417"/>
      <c r="FG63" s="417"/>
      <c r="FH63" s="417"/>
      <c r="FI63" s="417"/>
      <c r="FJ63" s="417"/>
      <c r="FK63" s="417"/>
      <c r="FL63" s="417"/>
      <c r="FM63" s="417"/>
      <c r="FN63" s="417"/>
      <c r="FO63" s="417"/>
      <c r="FP63" s="417"/>
      <c r="FQ63" s="417"/>
      <c r="FR63" s="417"/>
      <c r="FS63" s="417"/>
      <c r="FT63" s="417"/>
      <c r="FU63" s="417"/>
      <c r="FV63" s="417"/>
      <c r="FW63" s="417"/>
      <c r="FX63" s="417"/>
      <c r="FY63" s="417"/>
      <c r="FZ63" s="417"/>
      <c r="GA63" s="417"/>
      <c r="GB63" s="417"/>
      <c r="GC63" s="417"/>
      <c r="GD63" s="417"/>
      <c r="GE63" s="417"/>
      <c r="GF63" s="417"/>
      <c r="GG63" s="417"/>
      <c r="GH63" s="417"/>
      <c r="GI63" s="417"/>
      <c r="GJ63" s="417"/>
      <c r="GK63" s="417"/>
      <c r="GL63" s="417"/>
      <c r="GM63" s="417"/>
      <c r="GN63" s="417"/>
      <c r="GO63" s="417"/>
      <c r="GP63" s="417"/>
      <c r="GQ63" s="417"/>
      <c r="GR63" s="417"/>
      <c r="GS63" s="417"/>
      <c r="GT63" s="417"/>
      <c r="GU63" s="417"/>
      <c r="GV63" s="417"/>
      <c r="GW63" s="417"/>
      <c r="GX63" s="417"/>
      <c r="GY63" s="417"/>
      <c r="GZ63" s="417"/>
      <c r="HA63" s="417"/>
      <c r="HB63" s="417"/>
      <c r="HC63" s="417"/>
      <c r="HD63" s="417"/>
      <c r="HE63" s="417"/>
      <c r="HF63" s="417"/>
      <c r="HG63" s="417"/>
      <c r="HH63" s="417"/>
      <c r="HI63" s="417"/>
      <c r="HJ63" s="417"/>
      <c r="HK63" s="417"/>
      <c r="HL63" s="417"/>
      <c r="HM63" s="417"/>
      <c r="HN63" s="417"/>
      <c r="HO63" s="417"/>
      <c r="HP63" s="417"/>
      <c r="HQ63" s="417"/>
      <c r="HR63" s="417"/>
      <c r="HS63" s="417"/>
      <c r="HT63" s="417"/>
      <c r="HU63" s="417"/>
      <c r="HV63" s="417"/>
      <c r="HW63" s="417"/>
      <c r="HX63" s="417"/>
      <c r="HY63" s="417"/>
      <c r="HZ63" s="417"/>
      <c r="IA63" s="417"/>
      <c r="IB63" s="417"/>
      <c r="IC63" s="417"/>
    </row>
    <row r="64" spans="1:237" s="102" customFormat="1">
      <c r="A64" s="354" t="s">
        <v>120</v>
      </c>
      <c r="B64" s="342">
        <f>IFERROR(('Financial Statement3'!J154+'Financial Statement3'!J141)*$I$5/$I$6,"-")</f>
        <v>0</v>
      </c>
      <c r="C64" s="342">
        <f t="shared" si="8"/>
        <v>0</v>
      </c>
      <c r="D64" s="342">
        <f>IFERROR(('Financial Statement3'!I154+'Financial Statement3'!I141)*$I$5/$I$6,"-")</f>
        <v>0</v>
      </c>
      <c r="E64" s="342">
        <f t="shared" si="8"/>
        <v>0</v>
      </c>
      <c r="F64" s="342">
        <f>IFERROR(('Financial Statement3'!H154+'Financial Statement3'!H141)*$I$5/$I$6,"-")</f>
        <v>0</v>
      </c>
      <c r="G64" s="342">
        <f t="shared" si="9"/>
        <v>0</v>
      </c>
      <c r="H64" s="342">
        <f>IFERROR(('Financial Statement3'!G154+'Financial Statement3'!G141)*$I$5/$I$6,"-")</f>
        <v>0</v>
      </c>
      <c r="I64" s="347">
        <f t="shared" si="10"/>
        <v>0</v>
      </c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</row>
    <row r="65" spans="1:237" s="102" customFormat="1" ht="45">
      <c r="A65" s="354" t="s">
        <v>119</v>
      </c>
      <c r="B65" s="342">
        <f>IFERROR(('Financial Statement3'!J161)*$I$5/$I$6,"-")</f>
        <v>0</v>
      </c>
      <c r="C65" s="342">
        <f t="shared" si="8"/>
        <v>0</v>
      </c>
      <c r="D65" s="342">
        <f>IFERROR(('Financial Statement3'!I161)*$I$5/$I$6,"-")</f>
        <v>0</v>
      </c>
      <c r="E65" s="342">
        <f t="shared" si="8"/>
        <v>0</v>
      </c>
      <c r="F65" s="342">
        <f>IFERROR(('Financial Statement3'!H161)*$I$5/$I$6,"-")</f>
        <v>0</v>
      </c>
      <c r="G65" s="342">
        <f t="shared" si="9"/>
        <v>0</v>
      </c>
      <c r="H65" s="342">
        <f>IFERROR(('Financial Statement3'!G161)*$I$5/$I$6,"-")</f>
        <v>0</v>
      </c>
      <c r="I65" s="347">
        <f t="shared" si="10"/>
        <v>0</v>
      </c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</row>
    <row r="66" spans="1:237" s="102" customFormat="1" ht="30">
      <c r="A66" s="354" t="s">
        <v>126</v>
      </c>
      <c r="B66" s="342">
        <f>IFERROR(('Financial Statement3'!J149)*$I$5/$I$6,"-")</f>
        <v>0</v>
      </c>
      <c r="C66" s="342">
        <f t="shared" si="8"/>
        <v>0</v>
      </c>
      <c r="D66" s="342">
        <f>IFERROR(('Financial Statement3'!I149)*$I$5/$I$6,"-")</f>
        <v>0</v>
      </c>
      <c r="E66" s="342">
        <f t="shared" si="8"/>
        <v>0</v>
      </c>
      <c r="F66" s="342">
        <f>IFERROR(('Financial Statement3'!H149)*$I$5/$I$6,"-")</f>
        <v>0</v>
      </c>
      <c r="G66" s="342">
        <f t="shared" si="9"/>
        <v>0</v>
      </c>
      <c r="H66" s="342">
        <f>IFERROR(('Financial Statement3'!G149)*$I$5/$I$6,"-")</f>
        <v>0</v>
      </c>
      <c r="I66" s="347">
        <f t="shared" si="10"/>
        <v>0</v>
      </c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</row>
    <row r="67" spans="1:237" s="102" customFormat="1" ht="15" customHeight="1">
      <c r="A67" s="354" t="s">
        <v>94</v>
      </c>
      <c r="B67" s="342">
        <f>IFERROR(('Financial Statement3'!J162+'Financial Statement3'!J163+'Financial Statement3'!J159+'Financial Statement3'!J136+'Financial Statement3'!J142)*$I$5/$I$6,"-")</f>
        <v>0</v>
      </c>
      <c r="C67" s="342">
        <f t="shared" si="8"/>
        <v>0</v>
      </c>
      <c r="D67" s="342">
        <f>IFERROR(('Financial Statement3'!I162+'Financial Statement3'!I163+'Financial Statement3'!I159+'Financial Statement3'!I136+'Financial Statement3'!I142)*$I$5/$I$6,"-")</f>
        <v>0</v>
      </c>
      <c r="E67" s="342">
        <f t="shared" si="8"/>
        <v>0</v>
      </c>
      <c r="F67" s="342">
        <f>IFERROR(('Financial Statement3'!H162+'Financial Statement3'!H163+'Financial Statement3'!H159+'Financial Statement3'!H136+'Financial Statement3'!H142)*$I$5/$I$6,"-")</f>
        <v>0</v>
      </c>
      <c r="G67" s="342">
        <f t="shared" si="9"/>
        <v>0</v>
      </c>
      <c r="H67" s="342">
        <f>IFERROR(('Financial Statement3'!G162+'Financial Statement3'!G163+'Financial Statement3'!G159+'Financial Statement3'!G136+'Financial Statement3'!G142)*$I$5/$I$6,"-")</f>
        <v>0</v>
      </c>
      <c r="I67" s="347" t="str">
        <f t="shared" si="10"/>
        <v>-</v>
      </c>
      <c r="J67" s="863" t="s">
        <v>441</v>
      </c>
      <c r="K67" s="864"/>
      <c r="L67" s="864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</row>
    <row r="68" spans="1:237" s="139" customFormat="1" ht="15.75" customHeight="1">
      <c r="A68" s="387" t="s">
        <v>16</v>
      </c>
      <c r="B68" s="390">
        <f>IFERROR(B61+B63+B62,"0.00")</f>
        <v>0</v>
      </c>
      <c r="C68" s="390">
        <f t="shared" si="8"/>
        <v>0</v>
      </c>
      <c r="D68" s="390">
        <f>IFERROR(D61+D63+D62,"0.00")</f>
        <v>0</v>
      </c>
      <c r="E68" s="390">
        <f t="shared" si="8"/>
        <v>0</v>
      </c>
      <c r="F68" s="390">
        <f>IFERROR(F61+F63+F62,"0.00")</f>
        <v>0</v>
      </c>
      <c r="G68" s="390">
        <f t="shared" si="9"/>
        <v>0</v>
      </c>
      <c r="H68" s="390">
        <f>IFERROR(H61+H63+H62,"0.00")</f>
        <v>0</v>
      </c>
      <c r="I68" s="472">
        <f t="shared" si="10"/>
        <v>0</v>
      </c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17"/>
      <c r="AD68" s="417"/>
      <c r="AE68" s="417"/>
      <c r="AF68" s="417"/>
      <c r="AG68" s="417"/>
      <c r="AH68" s="417"/>
      <c r="AI68" s="417"/>
      <c r="AJ68" s="417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7"/>
      <c r="AZ68" s="417"/>
      <c r="BA68" s="417"/>
      <c r="BB68" s="417"/>
      <c r="BC68" s="417"/>
      <c r="BD68" s="417"/>
      <c r="BE68" s="417"/>
      <c r="BF68" s="417"/>
      <c r="BG68" s="417"/>
      <c r="BH68" s="417"/>
      <c r="BI68" s="417"/>
      <c r="BJ68" s="417"/>
      <c r="BK68" s="417"/>
      <c r="BL68" s="417"/>
      <c r="BM68" s="417"/>
      <c r="BN68" s="417"/>
      <c r="BO68" s="417"/>
      <c r="BP68" s="417"/>
      <c r="BQ68" s="417"/>
      <c r="BR68" s="417"/>
      <c r="BS68" s="417"/>
      <c r="BT68" s="417"/>
      <c r="BU68" s="417"/>
      <c r="BV68" s="417"/>
      <c r="BW68" s="417"/>
      <c r="BX68" s="417"/>
      <c r="BY68" s="417"/>
      <c r="BZ68" s="417"/>
      <c r="CA68" s="417"/>
      <c r="CB68" s="417"/>
      <c r="CC68" s="417"/>
      <c r="CD68" s="417"/>
      <c r="CE68" s="417"/>
      <c r="CF68" s="417"/>
      <c r="CG68" s="417"/>
      <c r="CH68" s="417"/>
      <c r="CI68" s="417"/>
      <c r="CJ68" s="417"/>
      <c r="CK68" s="417"/>
      <c r="CL68" s="417"/>
      <c r="CM68" s="417"/>
      <c r="CN68" s="417"/>
      <c r="CO68" s="417"/>
      <c r="CP68" s="417"/>
      <c r="CQ68" s="417"/>
      <c r="CR68" s="417"/>
      <c r="CS68" s="417"/>
      <c r="CT68" s="417"/>
      <c r="CU68" s="417"/>
      <c r="CV68" s="417"/>
      <c r="CW68" s="417"/>
      <c r="CX68" s="417"/>
      <c r="CY68" s="417"/>
      <c r="CZ68" s="417"/>
      <c r="DA68" s="417"/>
      <c r="DB68" s="417"/>
      <c r="DC68" s="417"/>
      <c r="DD68" s="417"/>
      <c r="DE68" s="417"/>
      <c r="DF68" s="417"/>
      <c r="DG68" s="417"/>
      <c r="DH68" s="417"/>
      <c r="DI68" s="417"/>
      <c r="DJ68" s="417"/>
      <c r="DK68" s="417"/>
      <c r="DL68" s="417"/>
      <c r="DM68" s="417"/>
      <c r="DN68" s="417"/>
      <c r="DO68" s="417"/>
      <c r="DP68" s="417"/>
      <c r="DQ68" s="417"/>
      <c r="DR68" s="417"/>
      <c r="DS68" s="417"/>
      <c r="DT68" s="417"/>
      <c r="DU68" s="417"/>
      <c r="DV68" s="417"/>
      <c r="DW68" s="417"/>
      <c r="DX68" s="417"/>
      <c r="DY68" s="417"/>
      <c r="DZ68" s="417"/>
      <c r="EA68" s="417"/>
      <c r="EB68" s="417"/>
      <c r="EC68" s="417"/>
      <c r="ED68" s="417"/>
      <c r="EE68" s="417"/>
      <c r="EF68" s="417"/>
      <c r="EG68" s="417"/>
      <c r="EH68" s="417"/>
      <c r="EI68" s="417"/>
      <c r="EJ68" s="417"/>
      <c r="EK68" s="417"/>
      <c r="EL68" s="417"/>
      <c r="EM68" s="417"/>
      <c r="EN68" s="417"/>
      <c r="EO68" s="417"/>
      <c r="EP68" s="417"/>
      <c r="EQ68" s="417"/>
      <c r="ER68" s="417"/>
      <c r="ES68" s="417"/>
      <c r="ET68" s="417"/>
      <c r="EU68" s="417"/>
      <c r="EV68" s="417"/>
      <c r="EW68" s="417"/>
      <c r="EX68" s="417"/>
      <c r="EY68" s="417"/>
      <c r="EZ68" s="417"/>
      <c r="FA68" s="417"/>
      <c r="FB68" s="417"/>
      <c r="FC68" s="417"/>
      <c r="FD68" s="417"/>
      <c r="FE68" s="417"/>
      <c r="FF68" s="417"/>
      <c r="FG68" s="417"/>
      <c r="FH68" s="417"/>
      <c r="FI68" s="417"/>
      <c r="FJ68" s="417"/>
      <c r="FK68" s="417"/>
      <c r="FL68" s="417"/>
      <c r="FM68" s="417"/>
      <c r="FN68" s="417"/>
      <c r="FO68" s="417"/>
      <c r="FP68" s="417"/>
      <c r="FQ68" s="417"/>
      <c r="FR68" s="417"/>
      <c r="FS68" s="417"/>
      <c r="FT68" s="417"/>
      <c r="FU68" s="417"/>
      <c r="FV68" s="417"/>
      <c r="FW68" s="417"/>
      <c r="FX68" s="417"/>
      <c r="FY68" s="417"/>
      <c r="FZ68" s="417"/>
      <c r="GA68" s="417"/>
      <c r="GB68" s="417"/>
      <c r="GC68" s="417"/>
      <c r="GD68" s="417"/>
      <c r="GE68" s="417"/>
      <c r="GF68" s="417"/>
      <c r="GG68" s="417"/>
      <c r="GH68" s="417"/>
      <c r="GI68" s="417"/>
      <c r="GJ68" s="417"/>
      <c r="GK68" s="417"/>
      <c r="GL68" s="417"/>
      <c r="GM68" s="417"/>
      <c r="GN68" s="417"/>
      <c r="GO68" s="417"/>
      <c r="GP68" s="417"/>
      <c r="GQ68" s="417"/>
      <c r="GR68" s="417"/>
      <c r="GS68" s="417"/>
      <c r="GT68" s="417"/>
      <c r="GU68" s="417"/>
      <c r="GV68" s="417"/>
      <c r="GW68" s="417"/>
      <c r="GX68" s="417"/>
      <c r="GY68" s="417"/>
      <c r="GZ68" s="417"/>
      <c r="HA68" s="417"/>
      <c r="HB68" s="417"/>
      <c r="HC68" s="417"/>
      <c r="HD68" s="417"/>
      <c r="HE68" s="417"/>
      <c r="HF68" s="417"/>
      <c r="HG68" s="417"/>
      <c r="HH68" s="417"/>
      <c r="HI68" s="417"/>
      <c r="HJ68" s="417"/>
      <c r="HK68" s="417"/>
      <c r="HL68" s="417"/>
      <c r="HM68" s="417"/>
      <c r="HN68" s="417"/>
      <c r="HO68" s="417"/>
      <c r="HP68" s="417"/>
      <c r="HQ68" s="417"/>
      <c r="HR68" s="417"/>
      <c r="HS68" s="417"/>
      <c r="HT68" s="417"/>
      <c r="HU68" s="417"/>
      <c r="HV68" s="417"/>
      <c r="HW68" s="417"/>
      <c r="HX68" s="417"/>
      <c r="HY68" s="417"/>
      <c r="HZ68" s="417"/>
      <c r="IA68" s="417"/>
      <c r="IB68" s="417"/>
      <c r="IC68" s="417"/>
    </row>
    <row r="69" spans="1:237">
      <c r="A69" s="422" t="s">
        <v>17</v>
      </c>
      <c r="B69" s="424">
        <f>IFERROR(B50+B51+B55+B56+B59+B63+B62,"0.00")</f>
        <v>0</v>
      </c>
      <c r="C69" s="423">
        <f t="shared" si="8"/>
        <v>0</v>
      </c>
      <c r="D69" s="424">
        <f>IFERROR(D50+D51+D55+D56+D59+D63+D62,"0.00")</f>
        <v>0</v>
      </c>
      <c r="E69" s="423">
        <f t="shared" si="8"/>
        <v>0</v>
      </c>
      <c r="F69" s="424">
        <f>IFERROR(F50+F51+F55+F56+F59+F63+F62,"0.00")</f>
        <v>0</v>
      </c>
      <c r="G69" s="423">
        <f t="shared" si="9"/>
        <v>0</v>
      </c>
      <c r="H69" s="424">
        <f>IFERROR(H50+H51+H55+H56+H59+H63+H62,"0.00")</f>
        <v>0</v>
      </c>
      <c r="I69" s="473">
        <f t="shared" si="10"/>
        <v>0</v>
      </c>
    </row>
    <row r="70" spans="1:237">
      <c r="A70" s="355" t="s">
        <v>18</v>
      </c>
      <c r="B70" s="342">
        <f>IFERROR(('Financial Statement3'!J169+'Financial Statement3'!J195)*$I$5/$I$6,"-")</f>
        <v>0</v>
      </c>
      <c r="C70" s="342">
        <f t="shared" si="8"/>
        <v>0</v>
      </c>
      <c r="D70" s="342">
        <f>IFERROR(('Financial Statement3'!I169+'Financial Statement3'!I195)*$I$5/$I$6,"-")</f>
        <v>0</v>
      </c>
      <c r="E70" s="342">
        <f t="shared" si="8"/>
        <v>0</v>
      </c>
      <c r="F70" s="342">
        <f>IFERROR(('Financial Statement3'!H169+'Financial Statement3'!H195)*$I$5/$I$6,"-")</f>
        <v>0</v>
      </c>
      <c r="G70" s="342">
        <f t="shared" si="9"/>
        <v>0</v>
      </c>
      <c r="H70" s="342">
        <f>IFERROR(('Financial Statement3'!G169+'Financial Statement3'!G195)*$I$5/$I$6,"-")</f>
        <v>0</v>
      </c>
      <c r="I70" s="347">
        <f t="shared" si="10"/>
        <v>0</v>
      </c>
    </row>
    <row r="71" spans="1:237" s="139" customFormat="1" ht="15.75" customHeight="1">
      <c r="A71" s="387" t="s">
        <v>19</v>
      </c>
      <c r="B71" s="390">
        <f>SUM(B72:B75)</f>
        <v>0</v>
      </c>
      <c r="C71" s="390">
        <f t="shared" si="8"/>
        <v>0</v>
      </c>
      <c r="D71" s="390">
        <f>SUM(D72:D75)</f>
        <v>0</v>
      </c>
      <c r="E71" s="390">
        <f t="shared" si="8"/>
        <v>0</v>
      </c>
      <c r="F71" s="390">
        <f>SUM(F72:F75)</f>
        <v>0</v>
      </c>
      <c r="G71" s="390">
        <f t="shared" si="9"/>
        <v>0</v>
      </c>
      <c r="H71" s="390">
        <f>SUM(H72:H75)</f>
        <v>0</v>
      </c>
      <c r="I71" s="472">
        <f t="shared" si="10"/>
        <v>0</v>
      </c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17"/>
      <c r="AD71" s="417"/>
      <c r="AE71" s="417"/>
      <c r="AF71" s="417"/>
      <c r="AG71" s="417"/>
      <c r="AH71" s="417"/>
      <c r="AI71" s="417"/>
      <c r="AJ71" s="417"/>
      <c r="AK71" s="417"/>
      <c r="AL71" s="417"/>
      <c r="AM71" s="417"/>
      <c r="AN71" s="417"/>
      <c r="AO71" s="417"/>
      <c r="AP71" s="417"/>
      <c r="AQ71" s="417"/>
      <c r="AR71" s="417"/>
      <c r="AS71" s="417"/>
      <c r="AT71" s="417"/>
      <c r="AU71" s="417"/>
      <c r="AV71" s="417"/>
      <c r="AW71" s="417"/>
      <c r="AX71" s="417"/>
      <c r="AY71" s="417"/>
      <c r="AZ71" s="417"/>
      <c r="BA71" s="417"/>
      <c r="BB71" s="417"/>
      <c r="BC71" s="417"/>
      <c r="BD71" s="417"/>
      <c r="BE71" s="417"/>
      <c r="BF71" s="417"/>
      <c r="BG71" s="417"/>
      <c r="BH71" s="417"/>
      <c r="BI71" s="417"/>
      <c r="BJ71" s="417"/>
      <c r="BK71" s="417"/>
      <c r="BL71" s="417"/>
      <c r="BM71" s="417"/>
      <c r="BN71" s="417"/>
      <c r="BO71" s="417"/>
      <c r="BP71" s="417"/>
      <c r="BQ71" s="417"/>
      <c r="BR71" s="417"/>
      <c r="BS71" s="417"/>
      <c r="BT71" s="417"/>
      <c r="BU71" s="417"/>
      <c r="BV71" s="417"/>
      <c r="BW71" s="417"/>
      <c r="BX71" s="417"/>
      <c r="BY71" s="417"/>
      <c r="BZ71" s="417"/>
      <c r="CA71" s="417"/>
      <c r="CB71" s="417"/>
      <c r="CC71" s="417"/>
      <c r="CD71" s="417"/>
      <c r="CE71" s="417"/>
      <c r="CF71" s="417"/>
      <c r="CG71" s="417"/>
      <c r="CH71" s="417"/>
      <c r="CI71" s="417"/>
      <c r="CJ71" s="417"/>
      <c r="CK71" s="417"/>
      <c r="CL71" s="417"/>
      <c r="CM71" s="417"/>
      <c r="CN71" s="417"/>
      <c r="CO71" s="417"/>
      <c r="CP71" s="417"/>
      <c r="CQ71" s="417"/>
      <c r="CR71" s="417"/>
      <c r="CS71" s="417"/>
      <c r="CT71" s="417"/>
      <c r="CU71" s="417"/>
      <c r="CV71" s="417"/>
      <c r="CW71" s="417"/>
      <c r="CX71" s="417"/>
      <c r="CY71" s="417"/>
      <c r="CZ71" s="417"/>
      <c r="DA71" s="417"/>
      <c r="DB71" s="417"/>
      <c r="DC71" s="417"/>
      <c r="DD71" s="417"/>
      <c r="DE71" s="417"/>
      <c r="DF71" s="417"/>
      <c r="DG71" s="417"/>
      <c r="DH71" s="417"/>
      <c r="DI71" s="417"/>
      <c r="DJ71" s="417"/>
      <c r="DK71" s="417"/>
      <c r="DL71" s="417"/>
      <c r="DM71" s="417"/>
      <c r="DN71" s="417"/>
      <c r="DO71" s="417"/>
      <c r="DP71" s="417"/>
      <c r="DQ71" s="417"/>
      <c r="DR71" s="417"/>
      <c r="DS71" s="417"/>
      <c r="DT71" s="417"/>
      <c r="DU71" s="417"/>
      <c r="DV71" s="417"/>
      <c r="DW71" s="417"/>
      <c r="DX71" s="417"/>
      <c r="DY71" s="417"/>
      <c r="DZ71" s="417"/>
      <c r="EA71" s="417"/>
      <c r="EB71" s="417"/>
      <c r="EC71" s="417"/>
      <c r="ED71" s="417"/>
      <c r="EE71" s="417"/>
      <c r="EF71" s="417"/>
      <c r="EG71" s="417"/>
      <c r="EH71" s="417"/>
      <c r="EI71" s="417"/>
      <c r="EJ71" s="417"/>
      <c r="EK71" s="417"/>
      <c r="EL71" s="417"/>
      <c r="EM71" s="417"/>
      <c r="EN71" s="417"/>
      <c r="EO71" s="417"/>
      <c r="EP71" s="417"/>
      <c r="EQ71" s="417"/>
      <c r="ER71" s="417"/>
      <c r="ES71" s="417"/>
      <c r="ET71" s="417"/>
      <c r="EU71" s="417"/>
      <c r="EV71" s="417"/>
      <c r="EW71" s="417"/>
      <c r="EX71" s="417"/>
      <c r="EY71" s="417"/>
      <c r="EZ71" s="417"/>
      <c r="FA71" s="417"/>
      <c r="FB71" s="417"/>
      <c r="FC71" s="417"/>
      <c r="FD71" s="417"/>
      <c r="FE71" s="417"/>
      <c r="FF71" s="417"/>
      <c r="FG71" s="417"/>
      <c r="FH71" s="417"/>
      <c r="FI71" s="417"/>
      <c r="FJ71" s="417"/>
      <c r="FK71" s="417"/>
      <c r="FL71" s="417"/>
      <c r="FM71" s="417"/>
      <c r="FN71" s="417"/>
      <c r="FO71" s="417"/>
      <c r="FP71" s="417"/>
      <c r="FQ71" s="417"/>
      <c r="FR71" s="417"/>
      <c r="FS71" s="417"/>
      <c r="FT71" s="417"/>
      <c r="FU71" s="417"/>
      <c r="FV71" s="417"/>
      <c r="FW71" s="417"/>
      <c r="FX71" s="417"/>
      <c r="FY71" s="417"/>
      <c r="FZ71" s="417"/>
      <c r="GA71" s="417"/>
      <c r="GB71" s="417"/>
      <c r="GC71" s="417"/>
      <c r="GD71" s="417"/>
      <c r="GE71" s="417"/>
      <c r="GF71" s="417"/>
      <c r="GG71" s="417"/>
      <c r="GH71" s="417"/>
      <c r="GI71" s="417"/>
      <c r="GJ71" s="417"/>
      <c r="GK71" s="417"/>
      <c r="GL71" s="417"/>
      <c r="GM71" s="417"/>
      <c r="GN71" s="417"/>
      <c r="GO71" s="417"/>
      <c r="GP71" s="417"/>
      <c r="GQ71" s="417"/>
      <c r="GR71" s="417"/>
      <c r="GS71" s="417"/>
      <c r="GT71" s="417"/>
      <c r="GU71" s="417"/>
      <c r="GV71" s="417"/>
      <c r="GW71" s="417"/>
      <c r="GX71" s="417"/>
      <c r="GY71" s="417"/>
      <c r="GZ71" s="417"/>
      <c r="HA71" s="417"/>
      <c r="HB71" s="417"/>
      <c r="HC71" s="417"/>
      <c r="HD71" s="417"/>
      <c r="HE71" s="417"/>
      <c r="HF71" s="417"/>
      <c r="HG71" s="417"/>
      <c r="HH71" s="417"/>
      <c r="HI71" s="417"/>
      <c r="HJ71" s="417"/>
      <c r="HK71" s="417"/>
      <c r="HL71" s="417"/>
      <c r="HM71" s="417"/>
      <c r="HN71" s="417"/>
      <c r="HO71" s="417"/>
      <c r="HP71" s="417"/>
      <c r="HQ71" s="417"/>
      <c r="HR71" s="417"/>
      <c r="HS71" s="417"/>
      <c r="HT71" s="417"/>
      <c r="HU71" s="417"/>
      <c r="HV71" s="417"/>
      <c r="HW71" s="417"/>
      <c r="HX71" s="417"/>
      <c r="HY71" s="417"/>
      <c r="HZ71" s="417"/>
      <c r="IA71" s="417"/>
      <c r="IB71" s="417"/>
      <c r="IC71" s="417"/>
    </row>
    <row r="72" spans="1:237" ht="30">
      <c r="A72" s="356" t="s">
        <v>130</v>
      </c>
      <c r="B72" s="342">
        <f>IFERROR(('Financial Statement3'!J180+'Financial Statement3'!J181+'Financial Statement3'!J201+'Financial Statement3'!J204)*$I$5/$I$6,"-")</f>
        <v>0</v>
      </c>
      <c r="C72" s="342">
        <f t="shared" si="8"/>
        <v>0</v>
      </c>
      <c r="D72" s="342">
        <f>IFERROR(('Financial Statement3'!I180+'Financial Statement3'!I181+'Financial Statement3'!I201+'Financial Statement3'!I204)*$I$5/$I$6,"-")</f>
        <v>0</v>
      </c>
      <c r="E72" s="342">
        <f t="shared" si="8"/>
        <v>0</v>
      </c>
      <c r="F72" s="342">
        <f>IFERROR(('Financial Statement3'!H180+'Financial Statement3'!H181+'Financial Statement3'!H201+'Financial Statement3'!H204)*$I$5/$I$6,"-")</f>
        <v>0</v>
      </c>
      <c r="G72" s="342">
        <f t="shared" si="9"/>
        <v>0</v>
      </c>
      <c r="H72" s="342">
        <f>IFERROR(('Financial Statement3'!G180+'Financial Statement3'!G181+'Financial Statement3'!G201+'Financial Statement3'!G204)*$I$5/$I$6,"-")</f>
        <v>0</v>
      </c>
      <c r="I72" s="347">
        <f t="shared" si="10"/>
        <v>0</v>
      </c>
    </row>
    <row r="73" spans="1:237">
      <c r="A73" s="356" t="s">
        <v>131</v>
      </c>
      <c r="B73" s="342">
        <f>IFERROR(('Financial Statement3'!J184)*$I$5/$I$6,"-")</f>
        <v>0</v>
      </c>
      <c r="C73" s="342">
        <f t="shared" si="8"/>
        <v>0</v>
      </c>
      <c r="D73" s="342">
        <f>IFERROR(('Financial Statement3'!I184)*$I$5/$I$6,"-")</f>
        <v>0</v>
      </c>
      <c r="E73" s="342">
        <f t="shared" si="8"/>
        <v>0</v>
      </c>
      <c r="F73" s="342">
        <f>IFERROR(('Financial Statement3'!H184)*$I$5/$I$6,"-")</f>
        <v>0</v>
      </c>
      <c r="G73" s="342">
        <f t="shared" si="9"/>
        <v>0</v>
      </c>
      <c r="H73" s="342">
        <f>IFERROR(('Financial Statement3'!G184)*$I$5/$I$6,"-")</f>
        <v>0</v>
      </c>
      <c r="I73" s="347">
        <f t="shared" si="10"/>
        <v>0</v>
      </c>
    </row>
    <row r="74" spans="1:237">
      <c r="A74" s="357" t="s">
        <v>132</v>
      </c>
      <c r="B74" s="342">
        <f>IFERROR(('Financial Statement3'!J182+'Financial Statement3'!J205)*$I$5/$I$6,"-")</f>
        <v>0</v>
      </c>
      <c r="C74" s="342">
        <f t="shared" si="8"/>
        <v>0</v>
      </c>
      <c r="D74" s="342">
        <f>IFERROR(('Financial Statement3'!I182+'Financial Statement3'!I205)*$I$5/$I$6,"-")</f>
        <v>0</v>
      </c>
      <c r="E74" s="342">
        <f t="shared" si="8"/>
        <v>0</v>
      </c>
      <c r="F74" s="342">
        <f>IFERROR(('Financial Statement3'!H182+'Financial Statement3'!H205)*$I$5/$I$6,"-")</f>
        <v>0</v>
      </c>
      <c r="G74" s="342">
        <f t="shared" si="9"/>
        <v>0</v>
      </c>
      <c r="H74" s="342">
        <f>IFERROR(('Financial Statement3'!G182+'Financial Statement3'!G205)*$I$5/$I$6,"-")</f>
        <v>0</v>
      </c>
      <c r="I74" s="347">
        <f t="shared" si="10"/>
        <v>0</v>
      </c>
    </row>
    <row r="75" spans="1:237">
      <c r="A75" s="356" t="s">
        <v>133</v>
      </c>
      <c r="B75" s="342">
        <f>IFERROR(('Financial Statement3'!J185+'Financial Statement3'!J206)*$I$5/$I$6,"-")</f>
        <v>0</v>
      </c>
      <c r="C75" s="342">
        <f t="shared" si="8"/>
        <v>0</v>
      </c>
      <c r="D75" s="342">
        <f>IFERROR(('Financial Statement3'!I185+'Financial Statement3'!I206)*$I$5/$I$6,"-")</f>
        <v>0</v>
      </c>
      <c r="E75" s="342">
        <f t="shared" si="8"/>
        <v>0</v>
      </c>
      <c r="F75" s="342">
        <f>IFERROR(('Financial Statement3'!H185+'Financial Statement3'!H206)*$I$5/$I$6,"-")</f>
        <v>0</v>
      </c>
      <c r="G75" s="342">
        <f t="shared" si="9"/>
        <v>0</v>
      </c>
      <c r="H75" s="342">
        <f>IFERROR(('Financial Statement3'!G185+'Financial Statement3'!G206)*$I$5/$I$6,"-")</f>
        <v>0</v>
      </c>
      <c r="I75" s="347">
        <f t="shared" si="10"/>
        <v>0</v>
      </c>
    </row>
    <row r="76" spans="1:237" s="139" customFormat="1" ht="15.75" customHeight="1">
      <c r="A76" s="387" t="s">
        <v>20</v>
      </c>
      <c r="B76" s="390">
        <f>IFERROR(B77+B78+B81+B82+B85,"0.00")</f>
        <v>0</v>
      </c>
      <c r="C76" s="390">
        <f>IFERROR(+B76-D76,"-")</f>
        <v>0</v>
      </c>
      <c r="D76" s="390">
        <f>IFERROR(D77+D78+D81+D82+D85,"0.00")</f>
        <v>0</v>
      </c>
      <c r="E76" s="390">
        <f>IFERROR(+D76-F76,"-")</f>
        <v>0</v>
      </c>
      <c r="F76" s="390">
        <f>IFERROR(F77+F78+F81+F82+F85,"0.00")</f>
        <v>0</v>
      </c>
      <c r="G76" s="390">
        <f>IFERROR(+F76-H76,"-")</f>
        <v>0</v>
      </c>
      <c r="H76" s="390">
        <f>IFERROR(H77+H78+H81+H82+H85,"0.00")</f>
        <v>0</v>
      </c>
      <c r="I76" s="472">
        <f>IFERROR(+H76-J76,"-")</f>
        <v>0</v>
      </c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17"/>
      <c r="AD76" s="417"/>
      <c r="AE76" s="417"/>
      <c r="AF76" s="417"/>
      <c r="AG76" s="417"/>
      <c r="AH76" s="417"/>
      <c r="AI76" s="417"/>
      <c r="AJ76" s="417"/>
      <c r="AK76" s="417"/>
      <c r="AL76" s="417"/>
      <c r="AM76" s="417"/>
      <c r="AN76" s="417"/>
      <c r="AO76" s="417"/>
      <c r="AP76" s="417"/>
      <c r="AQ76" s="417"/>
      <c r="AR76" s="417"/>
      <c r="AS76" s="417"/>
      <c r="AT76" s="417"/>
      <c r="AU76" s="417"/>
      <c r="AV76" s="417"/>
      <c r="AW76" s="417"/>
      <c r="AX76" s="417"/>
      <c r="AY76" s="417"/>
      <c r="AZ76" s="417"/>
      <c r="BA76" s="417"/>
      <c r="BB76" s="417"/>
      <c r="BC76" s="417"/>
      <c r="BD76" s="417"/>
      <c r="BE76" s="417"/>
      <c r="BF76" s="417"/>
      <c r="BG76" s="417"/>
      <c r="BH76" s="417"/>
      <c r="BI76" s="417"/>
      <c r="BJ76" s="417"/>
      <c r="BK76" s="417"/>
      <c r="BL76" s="417"/>
      <c r="BM76" s="417"/>
      <c r="BN76" s="417"/>
      <c r="BO76" s="417"/>
      <c r="BP76" s="417"/>
      <c r="BQ76" s="417"/>
      <c r="BR76" s="417"/>
      <c r="BS76" s="417"/>
      <c r="BT76" s="417"/>
      <c r="BU76" s="417"/>
      <c r="BV76" s="417"/>
      <c r="BW76" s="417"/>
      <c r="BX76" s="417"/>
      <c r="BY76" s="417"/>
      <c r="BZ76" s="417"/>
      <c r="CA76" s="417"/>
      <c r="CB76" s="417"/>
      <c r="CC76" s="417"/>
      <c r="CD76" s="417"/>
      <c r="CE76" s="417"/>
      <c r="CF76" s="417"/>
      <c r="CG76" s="417"/>
      <c r="CH76" s="417"/>
      <c r="CI76" s="417"/>
      <c r="CJ76" s="417"/>
      <c r="CK76" s="417"/>
      <c r="CL76" s="417"/>
      <c r="CM76" s="417"/>
      <c r="CN76" s="417"/>
      <c r="CO76" s="417"/>
      <c r="CP76" s="417"/>
      <c r="CQ76" s="417"/>
      <c r="CR76" s="417"/>
      <c r="CS76" s="417"/>
      <c r="CT76" s="417"/>
      <c r="CU76" s="417"/>
      <c r="CV76" s="417"/>
      <c r="CW76" s="417"/>
      <c r="CX76" s="417"/>
      <c r="CY76" s="417"/>
      <c r="CZ76" s="417"/>
      <c r="DA76" s="417"/>
      <c r="DB76" s="417"/>
      <c r="DC76" s="417"/>
      <c r="DD76" s="417"/>
      <c r="DE76" s="417"/>
      <c r="DF76" s="417"/>
      <c r="DG76" s="417"/>
      <c r="DH76" s="417"/>
      <c r="DI76" s="417"/>
      <c r="DJ76" s="417"/>
      <c r="DK76" s="417"/>
      <c r="DL76" s="417"/>
      <c r="DM76" s="417"/>
      <c r="DN76" s="417"/>
      <c r="DO76" s="417"/>
      <c r="DP76" s="417"/>
      <c r="DQ76" s="417"/>
      <c r="DR76" s="417"/>
      <c r="DS76" s="417"/>
      <c r="DT76" s="417"/>
      <c r="DU76" s="417"/>
      <c r="DV76" s="417"/>
      <c r="DW76" s="417"/>
      <c r="DX76" s="417"/>
      <c r="DY76" s="417"/>
      <c r="DZ76" s="417"/>
      <c r="EA76" s="417"/>
      <c r="EB76" s="417"/>
      <c r="EC76" s="417"/>
      <c r="ED76" s="417"/>
      <c r="EE76" s="417"/>
      <c r="EF76" s="417"/>
      <c r="EG76" s="417"/>
      <c r="EH76" s="417"/>
      <c r="EI76" s="417"/>
      <c r="EJ76" s="417"/>
      <c r="EK76" s="417"/>
      <c r="EL76" s="417"/>
      <c r="EM76" s="417"/>
      <c r="EN76" s="417"/>
      <c r="EO76" s="417"/>
      <c r="EP76" s="417"/>
      <c r="EQ76" s="417"/>
      <c r="ER76" s="417"/>
      <c r="ES76" s="417"/>
      <c r="ET76" s="417"/>
      <c r="EU76" s="417"/>
      <c r="EV76" s="417"/>
      <c r="EW76" s="417"/>
      <c r="EX76" s="417"/>
      <c r="EY76" s="417"/>
      <c r="EZ76" s="417"/>
      <c r="FA76" s="417"/>
      <c r="FB76" s="417"/>
      <c r="FC76" s="417"/>
      <c r="FD76" s="417"/>
      <c r="FE76" s="417"/>
      <c r="FF76" s="417"/>
      <c r="FG76" s="417"/>
      <c r="FH76" s="417"/>
      <c r="FI76" s="417"/>
      <c r="FJ76" s="417"/>
      <c r="FK76" s="417"/>
      <c r="FL76" s="417"/>
      <c r="FM76" s="417"/>
      <c r="FN76" s="417"/>
      <c r="FO76" s="417"/>
      <c r="FP76" s="417"/>
      <c r="FQ76" s="417"/>
      <c r="FR76" s="417"/>
      <c r="FS76" s="417"/>
      <c r="FT76" s="417"/>
      <c r="FU76" s="417"/>
      <c r="FV76" s="417"/>
      <c r="FW76" s="417"/>
      <c r="FX76" s="417"/>
      <c r="FY76" s="417"/>
      <c r="FZ76" s="417"/>
      <c r="GA76" s="417"/>
      <c r="GB76" s="417"/>
      <c r="GC76" s="417"/>
      <c r="GD76" s="417"/>
      <c r="GE76" s="417"/>
      <c r="GF76" s="417"/>
      <c r="GG76" s="417"/>
      <c r="GH76" s="417"/>
      <c r="GI76" s="417"/>
      <c r="GJ76" s="417"/>
      <c r="GK76" s="417"/>
      <c r="GL76" s="417"/>
      <c r="GM76" s="417"/>
      <c r="GN76" s="417"/>
      <c r="GO76" s="417"/>
      <c r="GP76" s="417"/>
      <c r="GQ76" s="417"/>
      <c r="GR76" s="417"/>
      <c r="GS76" s="417"/>
      <c r="GT76" s="417"/>
      <c r="GU76" s="417"/>
      <c r="GV76" s="417"/>
      <c r="GW76" s="417"/>
      <c r="GX76" s="417"/>
      <c r="GY76" s="417"/>
      <c r="GZ76" s="417"/>
      <c r="HA76" s="417"/>
      <c r="HB76" s="417"/>
      <c r="HC76" s="417"/>
      <c r="HD76" s="417"/>
      <c r="HE76" s="417"/>
      <c r="HF76" s="417"/>
      <c r="HG76" s="417"/>
      <c r="HH76" s="417"/>
      <c r="HI76" s="417"/>
      <c r="HJ76" s="417"/>
      <c r="HK76" s="417"/>
      <c r="HL76" s="417"/>
      <c r="HM76" s="417"/>
      <c r="HN76" s="417"/>
      <c r="HO76" s="417"/>
      <c r="HP76" s="417"/>
      <c r="HQ76" s="417"/>
      <c r="HR76" s="417"/>
      <c r="HS76" s="417"/>
      <c r="HT76" s="417"/>
      <c r="HU76" s="417"/>
      <c r="HV76" s="417"/>
      <c r="HW76" s="417"/>
      <c r="HX76" s="417"/>
      <c r="HY76" s="417"/>
      <c r="HZ76" s="417"/>
      <c r="IA76" s="417"/>
      <c r="IB76" s="417"/>
      <c r="IC76" s="417"/>
    </row>
    <row r="77" spans="1:237">
      <c r="A77" s="353" t="s">
        <v>134</v>
      </c>
      <c r="B77" s="342">
        <f>IFERROR(('Financial Statement3'!J207)*$I$5/$I$6,"-")</f>
        <v>0</v>
      </c>
      <c r="C77" s="342">
        <f>IFERROR(+B77-D77,"-")</f>
        <v>0</v>
      </c>
      <c r="D77" s="342">
        <f>IFERROR(('Financial Statement3'!I207)*$I$5/$I$6,"-")</f>
        <v>0</v>
      </c>
      <c r="E77" s="342">
        <f>IFERROR(+D77-F77,"-")</f>
        <v>0</v>
      </c>
      <c r="F77" s="342">
        <f>IFERROR(('Financial Statement3'!H207)*$I$5/$I$6,"-")</f>
        <v>0</v>
      </c>
      <c r="G77" s="342">
        <f>IFERROR(+F77-H77,"-")</f>
        <v>0</v>
      </c>
      <c r="H77" s="342">
        <f>IFERROR(('Financial Statement3'!G207)*$I$5/$I$6,"-")</f>
        <v>0</v>
      </c>
      <c r="I77" s="347">
        <f>IFERROR(+H77-J77,"-")</f>
        <v>0</v>
      </c>
    </row>
    <row r="78" spans="1:237" s="139" customFormat="1" ht="15.75" customHeight="1">
      <c r="A78" s="387" t="s">
        <v>21</v>
      </c>
      <c r="B78" s="390">
        <f>IFERROR(B79+B80,"0.00")</f>
        <v>0</v>
      </c>
      <c r="C78" s="390">
        <f>IFERROR(+B78-D78,"-")</f>
        <v>0</v>
      </c>
      <c r="D78" s="390">
        <f>IFERROR(D79+D80,"0.00")</f>
        <v>0</v>
      </c>
      <c r="E78" s="390">
        <f>IFERROR(+D78-F78,"-")</f>
        <v>0</v>
      </c>
      <c r="F78" s="390">
        <f>IFERROR(F79+F80,"0.00")</f>
        <v>0</v>
      </c>
      <c r="G78" s="390">
        <f>IFERROR(+F78-H78,"-")</f>
        <v>0</v>
      </c>
      <c r="H78" s="390">
        <f>IFERROR(H79+H80,"0.00")</f>
        <v>0</v>
      </c>
      <c r="I78" s="472">
        <f>IFERROR(+H78-J78,"-")</f>
        <v>0</v>
      </c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7"/>
      <c r="AJ78" s="417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7"/>
      <c r="BB78" s="417"/>
      <c r="BC78" s="417"/>
      <c r="BD78" s="417"/>
      <c r="BE78" s="417"/>
      <c r="BF78" s="417"/>
      <c r="BG78" s="417"/>
      <c r="BH78" s="417"/>
      <c r="BI78" s="417"/>
      <c r="BJ78" s="417"/>
      <c r="BK78" s="417"/>
      <c r="BL78" s="417"/>
      <c r="BM78" s="417"/>
      <c r="BN78" s="417"/>
      <c r="BO78" s="417"/>
      <c r="BP78" s="417"/>
      <c r="BQ78" s="417"/>
      <c r="BR78" s="417"/>
      <c r="BS78" s="417"/>
      <c r="BT78" s="417"/>
      <c r="BU78" s="417"/>
      <c r="BV78" s="417"/>
      <c r="BW78" s="417"/>
      <c r="BX78" s="417"/>
      <c r="BY78" s="417"/>
      <c r="BZ78" s="417"/>
      <c r="CA78" s="417"/>
      <c r="CB78" s="417"/>
      <c r="CC78" s="417"/>
      <c r="CD78" s="417"/>
      <c r="CE78" s="417"/>
      <c r="CF78" s="417"/>
      <c r="CG78" s="417"/>
      <c r="CH78" s="417"/>
      <c r="CI78" s="417"/>
      <c r="CJ78" s="417"/>
      <c r="CK78" s="417"/>
      <c r="CL78" s="417"/>
      <c r="CM78" s="417"/>
      <c r="CN78" s="417"/>
      <c r="CO78" s="417"/>
      <c r="CP78" s="417"/>
      <c r="CQ78" s="417"/>
      <c r="CR78" s="417"/>
      <c r="CS78" s="417"/>
      <c r="CT78" s="417"/>
      <c r="CU78" s="417"/>
      <c r="CV78" s="417"/>
      <c r="CW78" s="417"/>
      <c r="CX78" s="417"/>
      <c r="CY78" s="417"/>
      <c r="CZ78" s="417"/>
      <c r="DA78" s="417"/>
      <c r="DB78" s="417"/>
      <c r="DC78" s="417"/>
      <c r="DD78" s="417"/>
      <c r="DE78" s="417"/>
      <c r="DF78" s="417"/>
      <c r="DG78" s="417"/>
      <c r="DH78" s="417"/>
      <c r="DI78" s="417"/>
      <c r="DJ78" s="417"/>
      <c r="DK78" s="417"/>
      <c r="DL78" s="417"/>
      <c r="DM78" s="417"/>
      <c r="DN78" s="417"/>
      <c r="DO78" s="417"/>
      <c r="DP78" s="417"/>
      <c r="DQ78" s="417"/>
      <c r="DR78" s="417"/>
      <c r="DS78" s="417"/>
      <c r="DT78" s="417"/>
      <c r="DU78" s="417"/>
      <c r="DV78" s="417"/>
      <c r="DW78" s="417"/>
      <c r="DX78" s="417"/>
      <c r="DY78" s="417"/>
      <c r="DZ78" s="417"/>
      <c r="EA78" s="417"/>
      <c r="EB78" s="417"/>
      <c r="EC78" s="417"/>
      <c r="ED78" s="417"/>
      <c r="EE78" s="417"/>
      <c r="EF78" s="417"/>
      <c r="EG78" s="417"/>
      <c r="EH78" s="417"/>
      <c r="EI78" s="417"/>
      <c r="EJ78" s="417"/>
      <c r="EK78" s="417"/>
      <c r="EL78" s="417"/>
      <c r="EM78" s="417"/>
      <c r="EN78" s="417"/>
      <c r="EO78" s="417"/>
      <c r="EP78" s="417"/>
      <c r="EQ78" s="417"/>
      <c r="ER78" s="417"/>
      <c r="ES78" s="417"/>
      <c r="ET78" s="417"/>
      <c r="EU78" s="417"/>
      <c r="EV78" s="417"/>
      <c r="EW78" s="417"/>
      <c r="EX78" s="417"/>
      <c r="EY78" s="417"/>
      <c r="EZ78" s="417"/>
      <c r="FA78" s="417"/>
      <c r="FB78" s="417"/>
      <c r="FC78" s="417"/>
      <c r="FD78" s="417"/>
      <c r="FE78" s="417"/>
      <c r="FF78" s="417"/>
      <c r="FG78" s="417"/>
      <c r="FH78" s="417"/>
      <c r="FI78" s="417"/>
      <c r="FJ78" s="417"/>
      <c r="FK78" s="417"/>
      <c r="FL78" s="417"/>
      <c r="FM78" s="417"/>
      <c r="FN78" s="417"/>
      <c r="FO78" s="417"/>
      <c r="FP78" s="417"/>
      <c r="FQ78" s="417"/>
      <c r="FR78" s="417"/>
      <c r="FS78" s="417"/>
      <c r="FT78" s="417"/>
      <c r="FU78" s="417"/>
      <c r="FV78" s="417"/>
      <c r="FW78" s="417"/>
      <c r="FX78" s="417"/>
      <c r="FY78" s="417"/>
      <c r="FZ78" s="417"/>
      <c r="GA78" s="417"/>
      <c r="GB78" s="417"/>
      <c r="GC78" s="417"/>
      <c r="GD78" s="417"/>
      <c r="GE78" s="417"/>
      <c r="GF78" s="417"/>
      <c r="GG78" s="417"/>
      <c r="GH78" s="417"/>
      <c r="GI78" s="417"/>
      <c r="GJ78" s="417"/>
      <c r="GK78" s="417"/>
      <c r="GL78" s="417"/>
      <c r="GM78" s="417"/>
      <c r="GN78" s="417"/>
      <c r="GO78" s="417"/>
      <c r="GP78" s="417"/>
      <c r="GQ78" s="417"/>
      <c r="GR78" s="417"/>
      <c r="GS78" s="417"/>
      <c r="GT78" s="417"/>
      <c r="GU78" s="417"/>
      <c r="GV78" s="417"/>
      <c r="GW78" s="417"/>
      <c r="GX78" s="417"/>
      <c r="GY78" s="417"/>
      <c r="GZ78" s="417"/>
      <c r="HA78" s="417"/>
      <c r="HB78" s="417"/>
      <c r="HC78" s="417"/>
      <c r="HD78" s="417"/>
      <c r="HE78" s="417"/>
      <c r="HF78" s="417"/>
      <c r="HG78" s="417"/>
      <c r="HH78" s="417"/>
      <c r="HI78" s="417"/>
      <c r="HJ78" s="417"/>
      <c r="HK78" s="417"/>
      <c r="HL78" s="417"/>
      <c r="HM78" s="417"/>
      <c r="HN78" s="417"/>
      <c r="HO78" s="417"/>
      <c r="HP78" s="417"/>
      <c r="HQ78" s="417"/>
      <c r="HR78" s="417"/>
      <c r="HS78" s="417"/>
      <c r="HT78" s="417"/>
      <c r="HU78" s="417"/>
      <c r="HV78" s="417"/>
      <c r="HW78" s="417"/>
      <c r="HX78" s="417"/>
      <c r="HY78" s="417"/>
      <c r="HZ78" s="417"/>
      <c r="IA78" s="417"/>
      <c r="IB78" s="417"/>
      <c r="IC78" s="417"/>
    </row>
    <row r="79" spans="1:237" ht="30" customHeight="1">
      <c r="A79" s="353" t="s">
        <v>22</v>
      </c>
      <c r="B79" s="342">
        <f>IFERROR(('Financial Statement3'!J214-'Financial Statement3'!J216)*$I$5/$I$6,"-")</f>
        <v>0</v>
      </c>
      <c r="C79" s="342">
        <f t="shared" ref="C79:E80" si="14">IFERROR(+B79-D79,"-")</f>
        <v>0</v>
      </c>
      <c r="D79" s="342">
        <f>IFERROR(('Financial Statement3'!I214-'Financial Statement3'!I216)*$I$5/$I$6,"-")</f>
        <v>0</v>
      </c>
      <c r="E79" s="342">
        <f t="shared" si="14"/>
        <v>0</v>
      </c>
      <c r="F79" s="342">
        <f>IFERROR(('Financial Statement3'!H214-'Financial Statement3'!H216)*$I$5/$I$6,"-")</f>
        <v>0</v>
      </c>
      <c r="G79" s="342">
        <f t="shared" ref="G79:G80" si="15">IFERROR(+F79-H79,"-")</f>
        <v>0</v>
      </c>
      <c r="H79" s="342">
        <f>IFERROR(('Financial Statement3'!G214-'Financial Statement3'!G216)*$I$5/$I$6,"-")</f>
        <v>0</v>
      </c>
      <c r="I79" s="347" t="str">
        <f t="shared" ref="I79:I80" si="16">IFERROR(+H79-J79,"-")</f>
        <v>-</v>
      </c>
      <c r="J79" s="861" t="s">
        <v>444</v>
      </c>
      <c r="K79" s="862"/>
      <c r="L79" s="862"/>
    </row>
    <row r="80" spans="1:237">
      <c r="A80" s="353" t="s">
        <v>23</v>
      </c>
      <c r="B80" s="342">
        <f>IFERROR(('Financial Statement3'!J213)*$I$5/$I$6,"-")</f>
        <v>0</v>
      </c>
      <c r="C80" s="342">
        <f t="shared" si="14"/>
        <v>0</v>
      </c>
      <c r="D80" s="342">
        <f>IFERROR(('Financial Statement3'!I213)*$I$5/$I$6,"-")</f>
        <v>0</v>
      </c>
      <c r="E80" s="342">
        <f t="shared" si="14"/>
        <v>0</v>
      </c>
      <c r="F80" s="342">
        <f>IFERROR(('Financial Statement3'!H213)*$I$5/$I$6,"-")</f>
        <v>0</v>
      </c>
      <c r="G80" s="342">
        <f t="shared" si="15"/>
        <v>0</v>
      </c>
      <c r="H80" s="342">
        <f>IFERROR(('Financial Statement3'!G213)*$I$5/$I$6,"-")</f>
        <v>0</v>
      </c>
      <c r="I80" s="347">
        <f t="shared" si="16"/>
        <v>0</v>
      </c>
    </row>
    <row r="81" spans="1:237" s="139" customFormat="1" ht="15.75" customHeight="1">
      <c r="A81" s="387" t="s">
        <v>24</v>
      </c>
      <c r="B81" s="390">
        <f>IFERROR(('Financial Statement3'!J217)*$I$5/$I$6,"-")</f>
        <v>0</v>
      </c>
      <c r="C81" s="390">
        <f>IFERROR(+B81-D81,"-")</f>
        <v>0</v>
      </c>
      <c r="D81" s="390">
        <f>IFERROR(('Financial Statement3'!I217)*$I$5/$I$6,"-")</f>
        <v>0</v>
      </c>
      <c r="E81" s="390">
        <f>IFERROR(+D81-F81,"-")</f>
        <v>0</v>
      </c>
      <c r="F81" s="390">
        <f>IFERROR(('Financial Statement3'!H217)*$I$5/$I$6,"-")</f>
        <v>0</v>
      </c>
      <c r="G81" s="390">
        <f>IFERROR(+F81-H81,"-")</f>
        <v>0</v>
      </c>
      <c r="H81" s="390">
        <f>IFERROR(('Financial Statement3'!G217)*$I$5/$I$6,"-")</f>
        <v>0</v>
      </c>
      <c r="I81" s="472">
        <f>IFERROR(+H81-J81,"-")</f>
        <v>0</v>
      </c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7"/>
      <c r="AI81" s="417"/>
      <c r="AJ81" s="417"/>
      <c r="AK81" s="417"/>
      <c r="AL81" s="417"/>
      <c r="AM81" s="417"/>
      <c r="AN81" s="417"/>
      <c r="AO81" s="417"/>
      <c r="AP81" s="417"/>
      <c r="AQ81" s="417"/>
      <c r="AR81" s="417"/>
      <c r="AS81" s="417"/>
      <c r="AT81" s="417"/>
      <c r="AU81" s="417"/>
      <c r="AV81" s="417"/>
      <c r="AW81" s="417"/>
      <c r="AX81" s="417"/>
      <c r="AY81" s="417"/>
      <c r="AZ81" s="417"/>
      <c r="BA81" s="417"/>
      <c r="BB81" s="417"/>
      <c r="BC81" s="417"/>
      <c r="BD81" s="417"/>
      <c r="BE81" s="417"/>
      <c r="BF81" s="417"/>
      <c r="BG81" s="417"/>
      <c r="BH81" s="417"/>
      <c r="BI81" s="417"/>
      <c r="BJ81" s="417"/>
      <c r="BK81" s="417"/>
      <c r="BL81" s="417"/>
      <c r="BM81" s="417"/>
      <c r="BN81" s="417"/>
      <c r="BO81" s="417"/>
      <c r="BP81" s="417"/>
      <c r="BQ81" s="417"/>
      <c r="BR81" s="417"/>
      <c r="BS81" s="417"/>
      <c r="BT81" s="417"/>
      <c r="BU81" s="417"/>
      <c r="BV81" s="417"/>
      <c r="BW81" s="417"/>
      <c r="BX81" s="417"/>
      <c r="BY81" s="417"/>
      <c r="BZ81" s="417"/>
      <c r="CA81" s="417"/>
      <c r="CB81" s="417"/>
      <c r="CC81" s="417"/>
      <c r="CD81" s="417"/>
      <c r="CE81" s="417"/>
      <c r="CF81" s="417"/>
      <c r="CG81" s="417"/>
      <c r="CH81" s="417"/>
      <c r="CI81" s="417"/>
      <c r="CJ81" s="417"/>
      <c r="CK81" s="417"/>
      <c r="CL81" s="417"/>
      <c r="CM81" s="417"/>
      <c r="CN81" s="417"/>
      <c r="CO81" s="417"/>
      <c r="CP81" s="417"/>
      <c r="CQ81" s="417"/>
      <c r="CR81" s="417"/>
      <c r="CS81" s="417"/>
      <c r="CT81" s="417"/>
      <c r="CU81" s="417"/>
      <c r="CV81" s="417"/>
      <c r="CW81" s="417"/>
      <c r="CX81" s="417"/>
      <c r="CY81" s="417"/>
      <c r="CZ81" s="417"/>
      <c r="DA81" s="417"/>
      <c r="DB81" s="417"/>
      <c r="DC81" s="417"/>
      <c r="DD81" s="417"/>
      <c r="DE81" s="417"/>
      <c r="DF81" s="417"/>
      <c r="DG81" s="417"/>
      <c r="DH81" s="417"/>
      <c r="DI81" s="417"/>
      <c r="DJ81" s="417"/>
      <c r="DK81" s="417"/>
      <c r="DL81" s="417"/>
      <c r="DM81" s="417"/>
      <c r="DN81" s="417"/>
      <c r="DO81" s="417"/>
      <c r="DP81" s="417"/>
      <c r="DQ81" s="417"/>
      <c r="DR81" s="417"/>
      <c r="DS81" s="417"/>
      <c r="DT81" s="417"/>
      <c r="DU81" s="417"/>
      <c r="DV81" s="417"/>
      <c r="DW81" s="417"/>
      <c r="DX81" s="417"/>
      <c r="DY81" s="417"/>
      <c r="DZ81" s="417"/>
      <c r="EA81" s="417"/>
      <c r="EB81" s="417"/>
      <c r="EC81" s="417"/>
      <c r="ED81" s="417"/>
      <c r="EE81" s="417"/>
      <c r="EF81" s="417"/>
      <c r="EG81" s="417"/>
      <c r="EH81" s="417"/>
      <c r="EI81" s="417"/>
      <c r="EJ81" s="417"/>
      <c r="EK81" s="417"/>
      <c r="EL81" s="417"/>
      <c r="EM81" s="417"/>
      <c r="EN81" s="417"/>
      <c r="EO81" s="417"/>
      <c r="EP81" s="417"/>
      <c r="EQ81" s="417"/>
      <c r="ER81" s="417"/>
      <c r="ES81" s="417"/>
      <c r="ET81" s="417"/>
      <c r="EU81" s="417"/>
      <c r="EV81" s="417"/>
      <c r="EW81" s="417"/>
      <c r="EX81" s="417"/>
      <c r="EY81" s="417"/>
      <c r="EZ81" s="417"/>
      <c r="FA81" s="417"/>
      <c r="FB81" s="417"/>
      <c r="FC81" s="417"/>
      <c r="FD81" s="417"/>
      <c r="FE81" s="417"/>
      <c r="FF81" s="417"/>
      <c r="FG81" s="417"/>
      <c r="FH81" s="417"/>
      <c r="FI81" s="417"/>
      <c r="FJ81" s="417"/>
      <c r="FK81" s="417"/>
      <c r="FL81" s="417"/>
      <c r="FM81" s="417"/>
      <c r="FN81" s="417"/>
      <c r="FO81" s="417"/>
      <c r="FP81" s="417"/>
      <c r="FQ81" s="417"/>
      <c r="FR81" s="417"/>
      <c r="FS81" s="417"/>
      <c r="FT81" s="417"/>
      <c r="FU81" s="417"/>
      <c r="FV81" s="417"/>
      <c r="FW81" s="417"/>
      <c r="FX81" s="417"/>
      <c r="FY81" s="417"/>
      <c r="FZ81" s="417"/>
      <c r="GA81" s="417"/>
      <c r="GB81" s="417"/>
      <c r="GC81" s="417"/>
      <c r="GD81" s="417"/>
      <c r="GE81" s="417"/>
      <c r="GF81" s="417"/>
      <c r="GG81" s="417"/>
      <c r="GH81" s="417"/>
      <c r="GI81" s="417"/>
      <c r="GJ81" s="417"/>
      <c r="GK81" s="417"/>
      <c r="GL81" s="417"/>
      <c r="GM81" s="417"/>
      <c r="GN81" s="417"/>
      <c r="GO81" s="417"/>
      <c r="GP81" s="417"/>
      <c r="GQ81" s="417"/>
      <c r="GR81" s="417"/>
      <c r="GS81" s="417"/>
      <c r="GT81" s="417"/>
      <c r="GU81" s="417"/>
      <c r="GV81" s="417"/>
      <c r="GW81" s="417"/>
      <c r="GX81" s="417"/>
      <c r="GY81" s="417"/>
      <c r="GZ81" s="417"/>
      <c r="HA81" s="417"/>
      <c r="HB81" s="417"/>
      <c r="HC81" s="417"/>
      <c r="HD81" s="417"/>
      <c r="HE81" s="417"/>
      <c r="HF81" s="417"/>
      <c r="HG81" s="417"/>
      <c r="HH81" s="417"/>
      <c r="HI81" s="417"/>
      <c r="HJ81" s="417"/>
      <c r="HK81" s="417"/>
      <c r="HL81" s="417"/>
      <c r="HM81" s="417"/>
      <c r="HN81" s="417"/>
      <c r="HO81" s="417"/>
      <c r="HP81" s="417"/>
      <c r="HQ81" s="417"/>
      <c r="HR81" s="417"/>
      <c r="HS81" s="417"/>
      <c r="HT81" s="417"/>
      <c r="HU81" s="417"/>
      <c r="HV81" s="417"/>
      <c r="HW81" s="417"/>
      <c r="HX81" s="417"/>
      <c r="HY81" s="417"/>
      <c r="HZ81" s="417"/>
      <c r="IA81" s="417"/>
      <c r="IB81" s="417"/>
      <c r="IC81" s="417"/>
    </row>
    <row r="82" spans="1:237" s="139" customFormat="1" ht="15.75" customHeight="1">
      <c r="A82" s="387" t="s">
        <v>25</v>
      </c>
      <c r="B82" s="390">
        <f>IFERROR(B83+B84,"0.00")</f>
        <v>0</v>
      </c>
      <c r="C82" s="390">
        <f>IFERROR(+B82-D82,"-")</f>
        <v>0</v>
      </c>
      <c r="D82" s="390">
        <f>IFERROR(D83+D84,"0.00")</f>
        <v>0</v>
      </c>
      <c r="E82" s="390">
        <f>IFERROR(+D82-F82,"-")</f>
        <v>0</v>
      </c>
      <c r="F82" s="390">
        <f>IFERROR(F83+F84,"0.00")</f>
        <v>0</v>
      </c>
      <c r="G82" s="390">
        <f>IFERROR(+F82-H82,"-")</f>
        <v>0</v>
      </c>
      <c r="H82" s="390">
        <f>IFERROR(H83+H84,"0.00")</f>
        <v>0</v>
      </c>
      <c r="I82" s="472">
        <f>IFERROR(+H82-J82,"-")</f>
        <v>0</v>
      </c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  <c r="AS82" s="417"/>
      <c r="AT82" s="417"/>
      <c r="AU82" s="417"/>
      <c r="AV82" s="417"/>
      <c r="AW82" s="417"/>
      <c r="AX82" s="417"/>
      <c r="AY82" s="417"/>
      <c r="AZ82" s="417"/>
      <c r="BA82" s="417"/>
      <c r="BB82" s="417"/>
      <c r="BC82" s="417"/>
      <c r="BD82" s="417"/>
      <c r="BE82" s="417"/>
      <c r="BF82" s="417"/>
      <c r="BG82" s="417"/>
      <c r="BH82" s="417"/>
      <c r="BI82" s="417"/>
      <c r="BJ82" s="417"/>
      <c r="BK82" s="417"/>
      <c r="BL82" s="417"/>
      <c r="BM82" s="417"/>
      <c r="BN82" s="417"/>
      <c r="BO82" s="417"/>
      <c r="BP82" s="417"/>
      <c r="BQ82" s="417"/>
      <c r="BR82" s="417"/>
      <c r="BS82" s="417"/>
      <c r="BT82" s="417"/>
      <c r="BU82" s="417"/>
      <c r="BV82" s="417"/>
      <c r="BW82" s="417"/>
      <c r="BX82" s="417"/>
      <c r="BY82" s="417"/>
      <c r="BZ82" s="417"/>
      <c r="CA82" s="417"/>
      <c r="CB82" s="417"/>
      <c r="CC82" s="417"/>
      <c r="CD82" s="417"/>
      <c r="CE82" s="417"/>
      <c r="CF82" s="417"/>
      <c r="CG82" s="417"/>
      <c r="CH82" s="417"/>
      <c r="CI82" s="417"/>
      <c r="CJ82" s="417"/>
      <c r="CK82" s="417"/>
      <c r="CL82" s="417"/>
      <c r="CM82" s="417"/>
      <c r="CN82" s="417"/>
      <c r="CO82" s="417"/>
      <c r="CP82" s="417"/>
      <c r="CQ82" s="417"/>
      <c r="CR82" s="417"/>
      <c r="CS82" s="417"/>
      <c r="CT82" s="417"/>
      <c r="CU82" s="417"/>
      <c r="CV82" s="417"/>
      <c r="CW82" s="417"/>
      <c r="CX82" s="417"/>
      <c r="CY82" s="417"/>
      <c r="CZ82" s="417"/>
      <c r="DA82" s="417"/>
      <c r="DB82" s="417"/>
      <c r="DC82" s="417"/>
      <c r="DD82" s="417"/>
      <c r="DE82" s="417"/>
      <c r="DF82" s="417"/>
      <c r="DG82" s="417"/>
      <c r="DH82" s="417"/>
      <c r="DI82" s="417"/>
      <c r="DJ82" s="417"/>
      <c r="DK82" s="417"/>
      <c r="DL82" s="417"/>
      <c r="DM82" s="417"/>
      <c r="DN82" s="417"/>
      <c r="DO82" s="417"/>
      <c r="DP82" s="417"/>
      <c r="DQ82" s="417"/>
      <c r="DR82" s="417"/>
      <c r="DS82" s="417"/>
      <c r="DT82" s="417"/>
      <c r="DU82" s="417"/>
      <c r="DV82" s="417"/>
      <c r="DW82" s="417"/>
      <c r="DX82" s="417"/>
      <c r="DY82" s="417"/>
      <c r="DZ82" s="417"/>
      <c r="EA82" s="417"/>
      <c r="EB82" s="417"/>
      <c r="EC82" s="417"/>
      <c r="ED82" s="417"/>
      <c r="EE82" s="417"/>
      <c r="EF82" s="417"/>
      <c r="EG82" s="417"/>
      <c r="EH82" s="417"/>
      <c r="EI82" s="417"/>
      <c r="EJ82" s="417"/>
      <c r="EK82" s="417"/>
      <c r="EL82" s="417"/>
      <c r="EM82" s="417"/>
      <c r="EN82" s="417"/>
      <c r="EO82" s="417"/>
      <c r="EP82" s="417"/>
      <c r="EQ82" s="417"/>
      <c r="ER82" s="417"/>
      <c r="ES82" s="417"/>
      <c r="ET82" s="417"/>
      <c r="EU82" s="417"/>
      <c r="EV82" s="417"/>
      <c r="EW82" s="417"/>
      <c r="EX82" s="417"/>
      <c r="EY82" s="417"/>
      <c r="EZ82" s="417"/>
      <c r="FA82" s="417"/>
      <c r="FB82" s="417"/>
      <c r="FC82" s="417"/>
      <c r="FD82" s="417"/>
      <c r="FE82" s="417"/>
      <c r="FF82" s="417"/>
      <c r="FG82" s="417"/>
      <c r="FH82" s="417"/>
      <c r="FI82" s="417"/>
      <c r="FJ82" s="417"/>
      <c r="FK82" s="417"/>
      <c r="FL82" s="417"/>
      <c r="FM82" s="417"/>
      <c r="FN82" s="417"/>
      <c r="FO82" s="417"/>
      <c r="FP82" s="417"/>
      <c r="FQ82" s="417"/>
      <c r="FR82" s="417"/>
      <c r="FS82" s="417"/>
      <c r="FT82" s="417"/>
      <c r="FU82" s="417"/>
      <c r="FV82" s="417"/>
      <c r="FW82" s="417"/>
      <c r="FX82" s="417"/>
      <c r="FY82" s="417"/>
      <c r="FZ82" s="417"/>
      <c r="GA82" s="417"/>
      <c r="GB82" s="417"/>
      <c r="GC82" s="417"/>
      <c r="GD82" s="417"/>
      <c r="GE82" s="417"/>
      <c r="GF82" s="417"/>
      <c r="GG82" s="417"/>
      <c r="GH82" s="417"/>
      <c r="GI82" s="417"/>
      <c r="GJ82" s="417"/>
      <c r="GK82" s="417"/>
      <c r="GL82" s="417"/>
      <c r="GM82" s="417"/>
      <c r="GN82" s="417"/>
      <c r="GO82" s="417"/>
      <c r="GP82" s="417"/>
      <c r="GQ82" s="417"/>
      <c r="GR82" s="417"/>
      <c r="GS82" s="417"/>
      <c r="GT82" s="417"/>
      <c r="GU82" s="417"/>
      <c r="GV82" s="417"/>
      <c r="GW82" s="417"/>
      <c r="GX82" s="417"/>
      <c r="GY82" s="417"/>
      <c r="GZ82" s="417"/>
      <c r="HA82" s="417"/>
      <c r="HB82" s="417"/>
      <c r="HC82" s="417"/>
      <c r="HD82" s="417"/>
      <c r="HE82" s="417"/>
      <c r="HF82" s="417"/>
      <c r="HG82" s="417"/>
      <c r="HH82" s="417"/>
      <c r="HI82" s="417"/>
      <c r="HJ82" s="417"/>
      <c r="HK82" s="417"/>
      <c r="HL82" s="417"/>
      <c r="HM82" s="417"/>
      <c r="HN82" s="417"/>
      <c r="HO82" s="417"/>
      <c r="HP82" s="417"/>
      <c r="HQ82" s="417"/>
      <c r="HR82" s="417"/>
      <c r="HS82" s="417"/>
      <c r="HT82" s="417"/>
      <c r="HU82" s="417"/>
      <c r="HV82" s="417"/>
      <c r="HW82" s="417"/>
      <c r="HX82" s="417"/>
      <c r="HY82" s="417"/>
      <c r="HZ82" s="417"/>
      <c r="IA82" s="417"/>
      <c r="IB82" s="417"/>
      <c r="IC82" s="417"/>
    </row>
    <row r="83" spans="1:237" ht="34.5" customHeight="1">
      <c r="A83" s="352" t="s">
        <v>26</v>
      </c>
      <c r="B83" s="342">
        <f>IFERROR(('Financial Statement3'!J187+'Financial Statement3'!J219+'Financial Statement3'!J215)*$I$5/$I$6,"-")</f>
        <v>0</v>
      </c>
      <c r="C83" s="342">
        <f>IFERROR(+B83-D83,"-")</f>
        <v>0</v>
      </c>
      <c r="D83" s="342">
        <f>IFERROR(('Financial Statement3'!I187+'Financial Statement3'!I219+'Financial Statement3'!I215)*$I$5/$I$6,"-")</f>
        <v>0</v>
      </c>
      <c r="E83" s="342">
        <f>IFERROR(+D83-F83,"-")</f>
        <v>0</v>
      </c>
      <c r="F83" s="342">
        <f>IFERROR(('Financial Statement3'!H187+'Financial Statement3'!H219+'Financial Statement3'!H215)*$I$5/$I$6,"-")</f>
        <v>0</v>
      </c>
      <c r="G83" s="342">
        <f>IFERROR(+F83-H83,"-")</f>
        <v>0</v>
      </c>
      <c r="H83" s="342">
        <f>IFERROR(('Financial Statement3'!G187+'Financial Statement3'!G219+'Financial Statement3'!G215)*$I$5/$I$6,"-")</f>
        <v>0</v>
      </c>
      <c r="I83" s="347" t="str">
        <f>IFERROR(+H83-J83,"-")</f>
        <v>-</v>
      </c>
      <c r="J83" s="861" t="s">
        <v>443</v>
      </c>
      <c r="K83" s="862"/>
      <c r="L83" s="862"/>
    </row>
    <row r="84" spans="1:237">
      <c r="A84" s="352" t="s">
        <v>27</v>
      </c>
      <c r="B84" s="342">
        <f>IFERROR(('Financial Statement3'!J191+'Financial Statement3'!J223)*$I$5/$I$6,"-")</f>
        <v>0</v>
      </c>
      <c r="C84" s="342">
        <f t="shared" ref="C84:E86" si="17">IFERROR(+B84-D84,"-")</f>
        <v>0</v>
      </c>
      <c r="D84" s="342">
        <f>IFERROR(('Financial Statement3'!I191+'Financial Statement3'!I223)*$I$5/$I$6,"-")</f>
        <v>0</v>
      </c>
      <c r="E84" s="342">
        <f t="shared" si="17"/>
        <v>0</v>
      </c>
      <c r="F84" s="342">
        <f>IFERROR(('Financial Statement3'!H191+'Financial Statement3'!H223)*$I$5/$I$6,"-")</f>
        <v>0</v>
      </c>
      <c r="G84" s="342">
        <f t="shared" ref="G84:G86" si="18">IFERROR(+F84-H84,"-")</f>
        <v>0</v>
      </c>
      <c r="H84" s="342">
        <f>IFERROR(('Financial Statement3'!G191+'Financial Statement3'!G223)*$I$5/$I$6,"-")</f>
        <v>0</v>
      </c>
      <c r="I84" s="347">
        <f t="shared" ref="I84:I86" si="19">IFERROR(+H84-J84,"-")</f>
        <v>0</v>
      </c>
      <c r="J84" s="17"/>
    </row>
    <row r="85" spans="1:237" ht="17.25" customHeight="1">
      <c r="A85" s="352" t="s">
        <v>135</v>
      </c>
      <c r="B85" s="342">
        <f>IFERROR(('Financial Statement3'!J224+'Financial Statement3'!J196)*$I$5/$I$6,"-")</f>
        <v>0</v>
      </c>
      <c r="C85" s="342">
        <f t="shared" si="17"/>
        <v>0</v>
      </c>
      <c r="D85" s="342">
        <f>IFERROR(('Financial Statement3'!I224+'Financial Statement3'!I196)*$I$5/$I$6,"-")</f>
        <v>0</v>
      </c>
      <c r="E85" s="342">
        <f t="shared" si="17"/>
        <v>0</v>
      </c>
      <c r="F85" s="342">
        <f>IFERROR(('Financial Statement3'!H224+'Financial Statement3'!H196)*$I$5/$I$6,"-")</f>
        <v>0</v>
      </c>
      <c r="G85" s="342">
        <f t="shared" si="18"/>
        <v>0</v>
      </c>
      <c r="H85" s="342">
        <f>IFERROR(('Financial Statement3'!G224+'Financial Statement3'!G196)*$I$5/$I$6,"-")</f>
        <v>0</v>
      </c>
      <c r="I85" s="347" t="str">
        <f t="shared" si="19"/>
        <v>-</v>
      </c>
      <c r="J85" s="861" t="s">
        <v>442</v>
      </c>
      <c r="K85" s="861"/>
      <c r="L85" s="861"/>
    </row>
    <row r="86" spans="1:237" ht="30">
      <c r="A86" s="358" t="s">
        <v>136</v>
      </c>
      <c r="B86" s="342">
        <f>IFERROR(('Financial Statement3'!J194)*$I$5/$I$6,"-")</f>
        <v>0</v>
      </c>
      <c r="C86" s="342">
        <f t="shared" si="17"/>
        <v>0</v>
      </c>
      <c r="D86" s="342">
        <f>IFERROR(('Financial Statement3'!I194)*$I$5/$I$6,"-")</f>
        <v>0</v>
      </c>
      <c r="E86" s="342">
        <f t="shared" si="17"/>
        <v>0</v>
      </c>
      <c r="F86" s="342">
        <f>IFERROR(('Financial Statement3'!H194)*$I$5/$I$6,"-")</f>
        <v>0</v>
      </c>
      <c r="G86" s="342">
        <f t="shared" si="18"/>
        <v>0</v>
      </c>
      <c r="H86" s="342">
        <f>IFERROR(('Financial Statement3'!G194)*$I$5/$I$6,"-")</f>
        <v>0</v>
      </c>
      <c r="I86" s="347">
        <f t="shared" si="19"/>
        <v>0</v>
      </c>
    </row>
    <row r="87" spans="1:237">
      <c r="A87" s="422" t="s">
        <v>17</v>
      </c>
      <c r="B87" s="425">
        <f>IFERROR(B70+B71+B76+B86,"0.00")</f>
        <v>0</v>
      </c>
      <c r="C87" s="423">
        <f>IFERROR(+B87-D87,"-")</f>
        <v>0</v>
      </c>
      <c r="D87" s="425">
        <f>IFERROR(D70+D71+D76+D86,"0.00")</f>
        <v>0</v>
      </c>
      <c r="E87" s="423">
        <f>IFERROR(+D87-F87,"-")</f>
        <v>0</v>
      </c>
      <c r="F87" s="425">
        <f>IFERROR(F70+F71+F76+F86,"0.00")</f>
        <v>0</v>
      </c>
      <c r="G87" s="423">
        <f>IFERROR(+F87-H87,"-")</f>
        <v>0</v>
      </c>
      <c r="H87" s="425">
        <f>IFERROR(H70+H71+H76+H86,"0.00")</f>
        <v>0</v>
      </c>
      <c r="I87" s="473">
        <f>IFERROR(+H87-J87,"-")</f>
        <v>0</v>
      </c>
    </row>
    <row r="88" spans="1:237" s="102" customFormat="1">
      <c r="A88" s="426"/>
      <c r="B88" s="427"/>
      <c r="C88" s="342"/>
      <c r="D88" s="427"/>
      <c r="E88" s="342"/>
      <c r="F88" s="427"/>
      <c r="G88" s="342"/>
      <c r="H88" s="427"/>
      <c r="I88" s="347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</row>
    <row r="89" spans="1:237" ht="12" customHeight="1" thickBot="1">
      <c r="A89" s="474" t="s">
        <v>402</v>
      </c>
      <c r="B89" s="475">
        <f>+B87-B69</f>
        <v>0</v>
      </c>
      <c r="C89" s="476"/>
      <c r="D89" s="475">
        <f>+D87-D69</f>
        <v>0</v>
      </c>
      <c r="E89" s="476"/>
      <c r="F89" s="475">
        <f>+F87-F69</f>
        <v>0</v>
      </c>
      <c r="G89" s="476"/>
      <c r="H89" s="475">
        <f>+H87-H69</f>
        <v>0</v>
      </c>
      <c r="I89" s="477"/>
    </row>
    <row r="90" spans="1:237" ht="15.75" thickBot="1">
      <c r="A90" s="464"/>
      <c r="B90" s="465"/>
      <c r="C90" s="466"/>
      <c r="D90" s="465"/>
      <c r="E90" s="466"/>
      <c r="F90" s="465"/>
      <c r="G90" s="466"/>
      <c r="H90" s="465"/>
      <c r="I90" s="467"/>
    </row>
    <row r="91" spans="1:237">
      <c r="A91" s="856" t="s">
        <v>28</v>
      </c>
      <c r="B91" s="857"/>
      <c r="C91" s="857"/>
      <c r="D91" s="857"/>
      <c r="E91" s="857"/>
      <c r="F91" s="857"/>
      <c r="G91" s="857"/>
      <c r="H91" s="857"/>
      <c r="I91" s="858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352" t="s">
        <v>146</v>
      </c>
      <c r="B92" s="359" t="str">
        <f>IFERROR(B78/B8*365,"-")</f>
        <v>-</v>
      </c>
      <c r="C92" s="360"/>
      <c r="D92" s="359" t="str">
        <f>IFERROR(D78/D8*365,"-")</f>
        <v>-</v>
      </c>
      <c r="E92" s="359"/>
      <c r="F92" s="359" t="str">
        <f>IFERROR(F78/F8*365,"-")</f>
        <v>-</v>
      </c>
      <c r="G92" s="359"/>
      <c r="H92" s="359"/>
      <c r="I92" s="36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352" t="s">
        <v>147</v>
      </c>
      <c r="B93" s="359" t="str">
        <f>IFERROR(B64/B13*365,"-")</f>
        <v>-</v>
      </c>
      <c r="C93" s="360"/>
      <c r="D93" s="359" t="str">
        <f>IFERROR(D64/D13*365,"-")</f>
        <v>-</v>
      </c>
      <c r="E93" s="359"/>
      <c r="F93" s="359" t="str">
        <f>IFERROR(F64/F13*365,"-")</f>
        <v>-</v>
      </c>
      <c r="G93" s="359"/>
      <c r="H93" s="359"/>
      <c r="I93" s="36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352" t="s">
        <v>30</v>
      </c>
      <c r="B94" s="359" t="str">
        <f>IFERROR(+B77/B13*365,"-")</f>
        <v>-</v>
      </c>
      <c r="C94" s="360"/>
      <c r="D94" s="359" t="str">
        <f>IFERROR(+D77/D13*365,"-")</f>
        <v>-</v>
      </c>
      <c r="E94" s="359"/>
      <c r="F94" s="359" t="str">
        <f>IFERROR(+F77/F13*365,"-")</f>
        <v>-</v>
      </c>
      <c r="G94" s="359"/>
      <c r="H94" s="359"/>
      <c r="I94" s="36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352" t="s">
        <v>143</v>
      </c>
      <c r="B95" s="359">
        <f>IFERROR(+B76-B63,"-")</f>
        <v>0</v>
      </c>
      <c r="C95" s="360"/>
      <c r="D95" s="359">
        <f>IFERROR(+D76-D63,"-")</f>
        <v>0</v>
      </c>
      <c r="E95" s="359"/>
      <c r="F95" s="359">
        <f>IFERROR(+F76-F63,"-")</f>
        <v>0</v>
      </c>
      <c r="G95" s="359"/>
      <c r="H95" s="359"/>
      <c r="I95" s="36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352" t="s">
        <v>31</v>
      </c>
      <c r="B96" s="359" t="str">
        <f>IFERROR(+B76/B63,"-")</f>
        <v>-</v>
      </c>
      <c r="C96" s="360"/>
      <c r="D96" s="359" t="str">
        <f>IFERROR(+D76/D63,"-")</f>
        <v>-</v>
      </c>
      <c r="E96" s="359"/>
      <c r="F96" s="359" t="str">
        <f>IFERROR(+F76/F63,"-")</f>
        <v>-</v>
      </c>
      <c r="G96" s="359"/>
      <c r="H96" s="359"/>
      <c r="I96" s="36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352" t="s">
        <v>99</v>
      </c>
      <c r="B97" s="359" t="str">
        <f>IFERROR(+(B76-B77-B79)/B63,"-")</f>
        <v>-</v>
      </c>
      <c r="C97" s="360"/>
      <c r="D97" s="359" t="str">
        <f>IFERROR(+(D76-D77-D79)/D63,"-")</f>
        <v>-</v>
      </c>
      <c r="E97" s="359"/>
      <c r="F97" s="359" t="str">
        <f>IFERROR(+(F76-F77-F79)/F63,"-")</f>
        <v>-</v>
      </c>
      <c r="G97" s="359"/>
      <c r="H97" s="359"/>
      <c r="I97" s="36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352" t="s">
        <v>100</v>
      </c>
      <c r="B98" s="359" t="str">
        <f>IFERROR((B53+B54+B56+B66)/B52,"-")</f>
        <v>-</v>
      </c>
      <c r="C98" s="360"/>
      <c r="D98" s="359" t="str">
        <f>IFERROR((D53+D54+D56+D66)/D52,"-")</f>
        <v>-</v>
      </c>
      <c r="E98" s="359"/>
      <c r="F98" s="359" t="str">
        <f>IFERROR((F53+F54+F56+F66)/F52,"-")</f>
        <v>-</v>
      </c>
      <c r="G98" s="359"/>
      <c r="H98" s="359"/>
      <c r="I98" s="36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352" t="s">
        <v>34</v>
      </c>
      <c r="B99" s="359" t="str">
        <f>IFERROR(B26/B28,"-")</f>
        <v>-</v>
      </c>
      <c r="C99" s="360"/>
      <c r="D99" s="359" t="str">
        <f>IFERROR(D26/D28,"-")</f>
        <v>-</v>
      </c>
      <c r="E99" s="359"/>
      <c r="F99" s="359" t="str">
        <f>IFERROR(F26/F28,"-")</f>
        <v>-</v>
      </c>
      <c r="G99" s="359"/>
      <c r="H99" s="359"/>
      <c r="I99" s="36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362" t="s">
        <v>35</v>
      </c>
      <c r="B100" s="363" t="str">
        <f>IFERROR($B$26/($B$28+($B$53+$B$56+$B$66)/5),"-")</f>
        <v>-</v>
      </c>
      <c r="C100" s="364"/>
      <c r="D100" s="363" t="str">
        <f>IFERROR($D$26/($D$28+($D$53+$D$56+$D$66)/5),"-")</f>
        <v>-</v>
      </c>
      <c r="E100" s="363"/>
      <c r="F100" s="363" t="str">
        <f>IFERROR($D$26/($D$28+($D$53+$D$56+$D$66)/5),"-")</f>
        <v>-</v>
      </c>
      <c r="G100" s="363"/>
      <c r="H100" s="363"/>
      <c r="I100" s="36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366" t="s">
        <v>144</v>
      </c>
      <c r="B101" s="367">
        <v>10</v>
      </c>
      <c r="C101" s="364"/>
      <c r="D101" s="363" t="s">
        <v>145</v>
      </c>
      <c r="E101" s="363"/>
      <c r="F101" s="363" t="s">
        <v>145</v>
      </c>
      <c r="G101" s="363"/>
      <c r="H101" s="363"/>
      <c r="I101" s="36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366" t="s">
        <v>162</v>
      </c>
      <c r="B102" s="367" t="e">
        <f>(+#REF!*12)/100000</f>
        <v>#REF!</v>
      </c>
      <c r="C102" s="364"/>
      <c r="D102" s="363"/>
      <c r="E102" s="363"/>
      <c r="F102" s="363"/>
      <c r="G102" s="363"/>
      <c r="H102" s="363"/>
      <c r="I102" s="36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366" t="s">
        <v>36</v>
      </c>
      <c r="B103" s="367" t="str">
        <f>IFERROR($B$26/($B$28+B102+($B$53+$B$56+$B$66+$B$101)/5),"-")</f>
        <v>-</v>
      </c>
      <c r="C103" s="364"/>
      <c r="D103" s="363" t="str">
        <f>IFERROR($D$26/($D$28+($D$53+$D$56+$D$66)/5),"-")</f>
        <v>-</v>
      </c>
      <c r="E103" s="368"/>
      <c r="F103" s="363" t="str">
        <f>IFERROR($F$26/($F$28+($F$53+$F$56+$F$66)/5),"-")</f>
        <v>-</v>
      </c>
      <c r="G103" s="368"/>
      <c r="H103" s="363"/>
      <c r="I103" s="36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370" t="s">
        <v>37</v>
      </c>
      <c r="B104" s="359" t="str">
        <f>IFERROR(B19/B8*100,"-")</f>
        <v>-</v>
      </c>
      <c r="C104" s="371"/>
      <c r="D104" s="359" t="str">
        <f>IFERROR(D19/D8*100,"-")</f>
        <v>-</v>
      </c>
      <c r="E104" s="359"/>
      <c r="F104" s="359" t="str">
        <f>IFERROR(F19/F8*100,"-")</f>
        <v>-</v>
      </c>
      <c r="G104" s="359"/>
      <c r="H104" s="359"/>
      <c r="I104" s="36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370" t="s">
        <v>38</v>
      </c>
      <c r="B105" s="359" t="str">
        <f>IFERROR(B38/B8*100,"-")</f>
        <v>-</v>
      </c>
      <c r="C105" s="371"/>
      <c r="D105" s="359" t="str">
        <f>IFERROR(D38/D8*100,"-")</f>
        <v>-</v>
      </c>
      <c r="E105" s="359"/>
      <c r="F105" s="359" t="str">
        <f>IFERROR(F38/F8*100,"-")</f>
        <v>-</v>
      </c>
      <c r="G105" s="359"/>
      <c r="H105" s="359"/>
      <c r="I105" s="36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370" t="s">
        <v>39</v>
      </c>
      <c r="B106" s="359" t="str">
        <f>IFERROR(B39/B8*100,"-")</f>
        <v>-</v>
      </c>
      <c r="C106" s="371"/>
      <c r="D106" s="359" t="str">
        <f>IFERROR(D39/D8*100,"-")</f>
        <v>-</v>
      </c>
      <c r="E106" s="359"/>
      <c r="F106" s="359" t="str">
        <f>IFERROR(F39/F8*100,"-")</f>
        <v>-</v>
      </c>
      <c r="G106" s="359"/>
      <c r="H106" s="359"/>
      <c r="I106" s="36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370" t="s">
        <v>40</v>
      </c>
      <c r="B107" s="342" t="str">
        <f>IFERROR((B8-D8)/D8*100,"-")</f>
        <v>-</v>
      </c>
      <c r="C107" s="371"/>
      <c r="D107" s="342" t="str">
        <f>IFERROR((D8-F8)/F8*100,"-")</f>
        <v>-</v>
      </c>
      <c r="E107" s="359"/>
      <c r="F107" s="342" t="str">
        <f>IFERROR((F8-H8)/H8*100,"-")</f>
        <v>-</v>
      </c>
      <c r="G107" s="359"/>
      <c r="H107" s="342"/>
      <c r="I107" s="36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370" t="s">
        <v>41</v>
      </c>
      <c r="B108" s="359" t="str">
        <f>IFERROR((B38-D38)/D38*100,"-")</f>
        <v>-</v>
      </c>
      <c r="C108" s="371"/>
      <c r="D108" s="359" t="str">
        <f>IFERROR((D38-F38)/F38*100,"-")</f>
        <v>-</v>
      </c>
      <c r="E108" s="359"/>
      <c r="F108" s="359" t="str">
        <f>IFERROR((F38-H38)/H38*100,"-")</f>
        <v>-</v>
      </c>
      <c r="G108" s="359"/>
      <c r="H108" s="359"/>
      <c r="I108" s="36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352"/>
      <c r="B109" s="359"/>
      <c r="C109" s="360"/>
      <c r="D109" s="359"/>
      <c r="E109" s="359"/>
      <c r="F109" s="359"/>
      <c r="G109" s="359"/>
      <c r="H109" s="359"/>
      <c r="I109" s="36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372" t="s">
        <v>42</v>
      </c>
      <c r="B110" s="359"/>
      <c r="C110" s="360"/>
      <c r="D110" s="359"/>
      <c r="E110" s="373"/>
      <c r="F110" s="359"/>
      <c r="G110" s="373"/>
      <c r="H110" s="359"/>
      <c r="I110" s="37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352"/>
      <c r="B111" s="373"/>
      <c r="C111" s="360"/>
      <c r="D111" s="373"/>
      <c r="E111" s="373"/>
      <c r="F111" s="373"/>
      <c r="G111" s="373"/>
      <c r="H111" s="373"/>
      <c r="I111" s="37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352" t="s">
        <v>43</v>
      </c>
      <c r="B112" s="359">
        <f>B38</f>
        <v>0</v>
      </c>
      <c r="C112" s="360"/>
      <c r="D112" s="359">
        <f>D38</f>
        <v>0</v>
      </c>
      <c r="E112" s="373"/>
      <c r="F112" s="359">
        <f>F38</f>
        <v>0</v>
      </c>
      <c r="G112" s="373"/>
      <c r="H112" s="359"/>
      <c r="I112" s="37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352" t="s">
        <v>44</v>
      </c>
      <c r="B113" s="359"/>
      <c r="C113" s="360"/>
      <c r="D113" s="359"/>
      <c r="E113" s="373"/>
      <c r="F113" s="359"/>
      <c r="G113" s="373"/>
      <c r="H113" s="359"/>
      <c r="I113" s="37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352" t="s">
        <v>1</v>
      </c>
      <c r="B114" s="359">
        <f>B27</f>
        <v>0</v>
      </c>
      <c r="C114" s="360"/>
      <c r="D114" s="359">
        <f>D27</f>
        <v>0</v>
      </c>
      <c r="E114" s="373"/>
      <c r="F114" s="359">
        <f>F27</f>
        <v>0</v>
      </c>
      <c r="G114" s="373"/>
      <c r="H114" s="359"/>
      <c r="I114" s="37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352" t="s">
        <v>45</v>
      </c>
      <c r="B115" s="359">
        <f>B34</f>
        <v>0</v>
      </c>
      <c r="C115" s="360"/>
      <c r="D115" s="359">
        <f>D34</f>
        <v>0</v>
      </c>
      <c r="E115" s="373"/>
      <c r="F115" s="359">
        <f>F34</f>
        <v>0</v>
      </c>
      <c r="G115" s="373"/>
      <c r="H115" s="359"/>
      <c r="I115" s="37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352" t="s">
        <v>46</v>
      </c>
      <c r="B116" s="359">
        <f>B37</f>
        <v>0</v>
      </c>
      <c r="C116" s="360"/>
      <c r="D116" s="359">
        <f>D37</f>
        <v>0</v>
      </c>
      <c r="E116" s="373"/>
      <c r="F116" s="359">
        <f>F37</f>
        <v>0</v>
      </c>
      <c r="G116" s="373"/>
      <c r="H116" s="359"/>
      <c r="I116" s="37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352" t="s">
        <v>47</v>
      </c>
      <c r="B117" s="359">
        <f>B28</f>
        <v>0</v>
      </c>
      <c r="C117" s="360"/>
      <c r="D117" s="359">
        <f>D28</f>
        <v>0</v>
      </c>
      <c r="E117" s="373"/>
      <c r="F117" s="359">
        <f>F28</f>
        <v>0</v>
      </c>
      <c r="G117" s="373"/>
      <c r="H117" s="359"/>
      <c r="I117" s="37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372" t="s">
        <v>48</v>
      </c>
      <c r="B118" s="375">
        <f>+B36</f>
        <v>0</v>
      </c>
      <c r="C118" s="376"/>
      <c r="D118" s="375">
        <f>+D36</f>
        <v>0</v>
      </c>
      <c r="E118" s="377"/>
      <c r="F118" s="375">
        <f>+F36</f>
        <v>0</v>
      </c>
      <c r="G118" s="377"/>
      <c r="H118" s="375"/>
      <c r="I118" s="37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352"/>
      <c r="B119" s="373"/>
      <c r="C119" s="360"/>
      <c r="D119" s="373"/>
      <c r="E119" s="373"/>
      <c r="F119" s="373"/>
      <c r="G119" s="373"/>
      <c r="H119" s="373"/>
      <c r="I119" s="37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352" t="s">
        <v>49</v>
      </c>
      <c r="B120" s="359">
        <f>SUM(B112:B119)</f>
        <v>0</v>
      </c>
      <c r="C120" s="360"/>
      <c r="D120" s="359">
        <f>SUM(D112:D119)</f>
        <v>0</v>
      </c>
      <c r="E120" s="373"/>
      <c r="F120" s="359">
        <f>SUM(F112:F119)</f>
        <v>0</v>
      </c>
      <c r="G120" s="373"/>
      <c r="H120" s="359"/>
      <c r="I120" s="37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352"/>
      <c r="B121" s="359"/>
      <c r="C121" s="360"/>
      <c r="D121" s="359"/>
      <c r="E121" s="373"/>
      <c r="F121" s="359"/>
      <c r="G121" s="373"/>
      <c r="H121" s="359"/>
      <c r="I121" s="37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352" t="s">
        <v>155</v>
      </c>
      <c r="B122" s="359">
        <f>D78-B78</f>
        <v>0</v>
      </c>
      <c r="C122" s="360"/>
      <c r="D122" s="359">
        <f>F78-D78</f>
        <v>0</v>
      </c>
      <c r="E122" s="373"/>
      <c r="F122" s="359">
        <f>H78-F78</f>
        <v>0</v>
      </c>
      <c r="G122" s="373"/>
      <c r="H122" s="359"/>
      <c r="I122" s="37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352" t="s">
        <v>156</v>
      </c>
      <c r="B123" s="359">
        <f>IFERROR(+D77-B77,"-")</f>
        <v>0</v>
      </c>
      <c r="C123" s="360"/>
      <c r="D123" s="359">
        <f>IFERROR(+F77-D77,"-")</f>
        <v>0</v>
      </c>
      <c r="E123" s="373"/>
      <c r="F123" s="359">
        <f>IFERROR(+H77-F77,"-")</f>
        <v>0</v>
      </c>
      <c r="G123" s="373"/>
      <c r="H123" s="359"/>
      <c r="I123" s="37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352" t="s">
        <v>157</v>
      </c>
      <c r="B124" s="359">
        <f>D82-B82</f>
        <v>0</v>
      </c>
      <c r="C124" s="360"/>
      <c r="D124" s="359">
        <f>F82-D82</f>
        <v>0</v>
      </c>
      <c r="E124" s="373"/>
      <c r="F124" s="359">
        <f>H82-F82</f>
        <v>0</v>
      </c>
      <c r="G124" s="373"/>
      <c r="H124" s="359"/>
      <c r="I124" s="37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352" t="s">
        <v>158</v>
      </c>
      <c r="B125" s="359">
        <f>B63-D63</f>
        <v>0</v>
      </c>
      <c r="C125" s="360"/>
      <c r="D125" s="359">
        <f>D63-F63</f>
        <v>0</v>
      </c>
      <c r="E125" s="373"/>
      <c r="F125" s="359">
        <f>F63-H63</f>
        <v>0</v>
      </c>
      <c r="G125" s="373"/>
      <c r="H125" s="359"/>
      <c r="I125" s="37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372" t="s">
        <v>50</v>
      </c>
      <c r="B126" s="359">
        <f>SUM(B122:B125)</f>
        <v>0</v>
      </c>
      <c r="C126" s="360"/>
      <c r="D126" s="359">
        <f>SUM(D122:D125)</f>
        <v>0</v>
      </c>
      <c r="E126" s="373"/>
      <c r="F126" s="359">
        <f>SUM(F122:F125)</f>
        <v>0</v>
      </c>
      <c r="G126" s="373"/>
      <c r="H126" s="359"/>
      <c r="I126" s="37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372" t="s">
        <v>51</v>
      </c>
      <c r="B127" s="375">
        <f>B120+B126</f>
        <v>0</v>
      </c>
      <c r="C127" s="376"/>
      <c r="D127" s="375">
        <f>D120+D126</f>
        <v>0</v>
      </c>
      <c r="E127" s="377"/>
      <c r="F127" s="375">
        <f>F120+F126</f>
        <v>0</v>
      </c>
      <c r="G127" s="377"/>
      <c r="H127" s="375"/>
      <c r="I127" s="37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352" t="s">
        <v>159</v>
      </c>
      <c r="B128" s="359">
        <f>B37</f>
        <v>0</v>
      </c>
      <c r="C128" s="360"/>
      <c r="D128" s="359">
        <f>D37</f>
        <v>0</v>
      </c>
      <c r="E128" s="373"/>
      <c r="F128" s="359">
        <f>F37</f>
        <v>0</v>
      </c>
      <c r="G128" s="373"/>
      <c r="H128" s="359"/>
      <c r="I128" s="37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379" t="s">
        <v>52</v>
      </c>
      <c r="B129" s="380">
        <f>IFERROR(B127-B128,"-")</f>
        <v>0</v>
      </c>
      <c r="C129" s="381"/>
      <c r="D129" s="380">
        <f>IFERROR(D127-D128,"-")</f>
        <v>0</v>
      </c>
      <c r="E129" s="382"/>
      <c r="F129" s="380">
        <f>IFERROR(F127-F128,"-")</f>
        <v>0</v>
      </c>
      <c r="G129" s="382"/>
      <c r="H129" s="380"/>
      <c r="I129" s="38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148"/>
      <c r="B130" s="124"/>
      <c r="C130" s="123"/>
      <c r="D130" s="124"/>
      <c r="E130" s="124"/>
      <c r="F130" s="124"/>
      <c r="G130" s="124"/>
      <c r="H130" s="124"/>
      <c r="I130" s="149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27" t="s">
        <v>150</v>
      </c>
      <c r="B131" s="132">
        <f>IFERROR(C71-C83-C84+B36,"-")</f>
        <v>0</v>
      </c>
      <c r="C131" s="129"/>
      <c r="D131" s="132">
        <f>IFERROR(E71-E83-E84+D36,"-")</f>
        <v>0</v>
      </c>
      <c r="E131" s="130"/>
      <c r="F131" s="132">
        <f>IFERROR(G71-G83-G84+F36,"-")</f>
        <v>0</v>
      </c>
      <c r="G131" s="130"/>
      <c r="H131" s="132"/>
      <c r="I131" s="131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21"/>
      <c r="B132" s="125"/>
      <c r="C132" s="122"/>
      <c r="D132" s="125"/>
      <c r="E132" s="125"/>
      <c r="F132" s="125"/>
      <c r="G132" s="125"/>
      <c r="H132" s="125"/>
      <c r="I132" s="126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27" t="s">
        <v>151</v>
      </c>
      <c r="B133" s="128">
        <f>IFERROR(+C47+C48+C61-B28,"-")</f>
        <v>0</v>
      </c>
      <c r="C133" s="129"/>
      <c r="D133" s="128">
        <f>IFERROR(+E47+E48+E61-D28,"-")</f>
        <v>0</v>
      </c>
      <c r="E133" s="130"/>
      <c r="F133" s="128">
        <f>IFERROR(+G47+G48+G61-F28,"-")</f>
        <v>0</v>
      </c>
      <c r="G133" s="130"/>
      <c r="H133" s="128"/>
      <c r="I133" s="131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150" t="s">
        <v>154</v>
      </c>
      <c r="B134" s="133">
        <f>IFERROR(+B133+B131+B129,"-")</f>
        <v>0</v>
      </c>
      <c r="C134" s="43"/>
      <c r="D134" s="133">
        <f>IFERROR(+D133+D131+D129,"-")</f>
        <v>0</v>
      </c>
      <c r="E134" s="44"/>
      <c r="F134" s="133">
        <f>IFERROR(+F133+F131+F129,"-")</f>
        <v>0</v>
      </c>
      <c r="G134" s="44"/>
      <c r="H134" s="133"/>
      <c r="I134" s="151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78" t="s">
        <v>152</v>
      </c>
      <c r="B135" s="19">
        <f>+D81</f>
        <v>0</v>
      </c>
      <c r="C135" s="2"/>
      <c r="D135" s="19">
        <f>+F81</f>
        <v>0</v>
      </c>
      <c r="E135" s="3"/>
      <c r="F135" s="19">
        <f>+H81</f>
        <v>0</v>
      </c>
      <c r="G135" s="3"/>
      <c r="H135" s="3"/>
      <c r="I135" s="7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52" t="s">
        <v>153</v>
      </c>
      <c r="B136" s="153">
        <f>IFERROR(+B135+B134,"-")</f>
        <v>0</v>
      </c>
      <c r="C136" s="82"/>
      <c r="D136" s="153">
        <f>IFERROR(+D135+D134,"-")</f>
        <v>0</v>
      </c>
      <c r="E136" s="154"/>
      <c r="F136" s="153">
        <f>IFERROR(+F135+F134,"-")</f>
        <v>0</v>
      </c>
      <c r="G136" s="154"/>
      <c r="H136" s="153"/>
      <c r="I136" s="155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428" customFormat="1" ht="15.75" thickBot="1">
      <c r="A137" s="408"/>
      <c r="B137" s="409"/>
      <c r="C137" s="408"/>
      <c r="D137" s="409"/>
      <c r="E137" s="409"/>
      <c r="F137" s="409"/>
      <c r="G137" s="409"/>
      <c r="H137" s="409"/>
      <c r="I137" s="409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  <c r="BF137" s="408"/>
      <c r="BG137" s="408"/>
      <c r="BH137" s="408"/>
      <c r="BI137" s="408"/>
      <c r="BJ137" s="408"/>
      <c r="BK137" s="408"/>
      <c r="BL137" s="408"/>
      <c r="BM137" s="408"/>
      <c r="BN137" s="408"/>
      <c r="BO137" s="408"/>
      <c r="BP137" s="408"/>
      <c r="BQ137" s="408"/>
      <c r="BR137" s="408"/>
      <c r="BS137" s="408"/>
      <c r="BT137" s="408"/>
      <c r="BU137" s="408"/>
      <c r="BV137" s="408"/>
      <c r="BW137" s="408"/>
      <c r="BX137" s="408"/>
      <c r="BY137" s="408"/>
      <c r="BZ137" s="408"/>
      <c r="CA137" s="408"/>
      <c r="CB137" s="408"/>
      <c r="CC137" s="408"/>
      <c r="CD137" s="408"/>
      <c r="CE137" s="408"/>
      <c r="CF137" s="408"/>
      <c r="CG137" s="408"/>
      <c r="CH137" s="408"/>
      <c r="CI137" s="408"/>
      <c r="CJ137" s="408"/>
      <c r="CK137" s="408"/>
      <c r="CL137" s="408"/>
      <c r="CM137" s="408"/>
      <c r="CN137" s="408"/>
      <c r="CO137" s="408"/>
      <c r="CP137" s="408"/>
      <c r="CQ137" s="408"/>
      <c r="CR137" s="408"/>
      <c r="CS137" s="408"/>
      <c r="CT137" s="408"/>
      <c r="CU137" s="408"/>
      <c r="CV137" s="408"/>
      <c r="CW137" s="408"/>
      <c r="CX137" s="408"/>
      <c r="CY137" s="408"/>
      <c r="CZ137" s="408"/>
      <c r="DA137" s="408"/>
      <c r="DB137" s="408"/>
      <c r="DC137" s="408"/>
      <c r="DD137" s="408"/>
      <c r="DE137" s="408"/>
      <c r="DF137" s="408"/>
      <c r="DG137" s="408"/>
      <c r="DH137" s="408"/>
      <c r="DI137" s="408"/>
      <c r="DJ137" s="408"/>
      <c r="DK137" s="408"/>
      <c r="DL137" s="408"/>
      <c r="DM137" s="408"/>
      <c r="DN137" s="408"/>
      <c r="DO137" s="408"/>
      <c r="DP137" s="408"/>
      <c r="DQ137" s="408"/>
      <c r="DR137" s="408"/>
      <c r="DS137" s="408"/>
      <c r="DT137" s="408"/>
      <c r="DU137" s="408"/>
      <c r="DV137" s="408"/>
      <c r="DW137" s="408"/>
      <c r="DX137" s="408"/>
      <c r="DY137" s="408"/>
      <c r="DZ137" s="408"/>
      <c r="EA137" s="408"/>
      <c r="EB137" s="408"/>
      <c r="EC137" s="408"/>
      <c r="ED137" s="408"/>
      <c r="EE137" s="408"/>
      <c r="EF137" s="408"/>
      <c r="EG137" s="408"/>
      <c r="EH137" s="408"/>
      <c r="EI137" s="408"/>
      <c r="EJ137" s="408"/>
      <c r="EK137" s="408"/>
      <c r="EL137" s="408"/>
      <c r="EM137" s="408"/>
      <c r="EN137" s="408"/>
      <c r="EO137" s="408"/>
      <c r="EP137" s="408"/>
      <c r="EQ137" s="408"/>
      <c r="ER137" s="408"/>
      <c r="ES137" s="408"/>
      <c r="ET137" s="408"/>
      <c r="EU137" s="408"/>
      <c r="EV137" s="408"/>
      <c r="EW137" s="408"/>
      <c r="EX137" s="408"/>
      <c r="EY137" s="408"/>
      <c r="EZ137" s="408"/>
      <c r="FA137" s="408"/>
      <c r="FB137" s="408"/>
      <c r="FC137" s="408"/>
      <c r="FD137" s="408"/>
      <c r="FE137" s="408"/>
      <c r="FF137" s="408"/>
      <c r="FG137" s="408"/>
      <c r="FH137" s="408"/>
      <c r="FI137" s="408"/>
      <c r="FJ137" s="408"/>
      <c r="FK137" s="408"/>
      <c r="FL137" s="408"/>
      <c r="FM137" s="408"/>
      <c r="FN137" s="408"/>
      <c r="FO137" s="408"/>
      <c r="FP137" s="408"/>
      <c r="FQ137" s="408"/>
      <c r="FR137" s="408"/>
      <c r="FS137" s="408"/>
      <c r="FT137" s="408"/>
      <c r="FU137" s="408"/>
      <c r="FV137" s="408"/>
      <c r="FW137" s="408"/>
      <c r="FX137" s="408"/>
      <c r="FY137" s="408"/>
      <c r="FZ137" s="408"/>
      <c r="GA137" s="408"/>
      <c r="GB137" s="408"/>
      <c r="GC137" s="408"/>
      <c r="GD137" s="408"/>
      <c r="GE137" s="408"/>
      <c r="GF137" s="408"/>
      <c r="GG137" s="408"/>
      <c r="GH137" s="408"/>
      <c r="GI137" s="408"/>
      <c r="GJ137" s="408"/>
      <c r="GK137" s="408"/>
      <c r="GL137" s="408"/>
      <c r="GM137" s="408"/>
      <c r="GN137" s="408"/>
      <c r="GO137" s="408"/>
      <c r="GP137" s="408"/>
      <c r="GQ137" s="408"/>
      <c r="GR137" s="408"/>
      <c r="GS137" s="408"/>
      <c r="GT137" s="408"/>
      <c r="GU137" s="408"/>
      <c r="GV137" s="408"/>
      <c r="GW137" s="408"/>
      <c r="GX137" s="408"/>
      <c r="GY137" s="408"/>
      <c r="GZ137" s="408"/>
      <c r="HA137" s="408"/>
      <c r="HB137" s="408"/>
      <c r="HC137" s="408"/>
      <c r="HD137" s="408"/>
      <c r="HE137" s="408"/>
      <c r="HF137" s="408"/>
      <c r="HG137" s="408"/>
      <c r="HH137" s="408"/>
      <c r="HI137" s="408"/>
      <c r="HJ137" s="408"/>
      <c r="HK137" s="408"/>
      <c r="HL137" s="408"/>
      <c r="HM137" s="408"/>
      <c r="HN137" s="408"/>
      <c r="HO137" s="408"/>
      <c r="HP137" s="408"/>
      <c r="HQ137" s="408"/>
      <c r="HR137" s="408"/>
      <c r="HS137" s="408"/>
    </row>
    <row r="138" spans="1:237" s="4" customFormat="1">
      <c r="A138" s="851" t="s">
        <v>53</v>
      </c>
      <c r="B138" s="429">
        <f>B45</f>
        <v>0</v>
      </c>
      <c r="C138" s="430" t="s">
        <v>5</v>
      </c>
      <c r="D138" s="429" t="str">
        <f>D45</f>
        <v>-</v>
      </c>
      <c r="E138" s="430" t="s">
        <v>5</v>
      </c>
      <c r="F138" s="429" t="str">
        <f>F45</f>
        <v>-</v>
      </c>
      <c r="G138" s="430" t="s">
        <v>5</v>
      </c>
      <c r="H138" s="429" t="str">
        <f>H45</f>
        <v>-</v>
      </c>
      <c r="I138" s="431"/>
    </row>
    <row r="139" spans="1:237" s="4" customFormat="1" ht="16.5" customHeight="1" thickBot="1">
      <c r="A139" s="852"/>
      <c r="B139" s="442" t="str">
        <f>B46</f>
        <v>Rs. Actuals</v>
      </c>
      <c r="C139" s="443">
        <f>B138</f>
        <v>0</v>
      </c>
      <c r="D139" s="442" t="str">
        <f>D46</f>
        <v>Rs. Actuals</v>
      </c>
      <c r="E139" s="443" t="str">
        <f>D138</f>
        <v>-</v>
      </c>
      <c r="F139" s="442" t="str">
        <f>F46</f>
        <v>Rs. Actuals</v>
      </c>
      <c r="G139" s="443" t="str">
        <f>F138</f>
        <v>-</v>
      </c>
      <c r="H139" s="442" t="str">
        <f>H46</f>
        <v>Rs. Actuals</v>
      </c>
      <c r="I139" s="444"/>
    </row>
    <row r="140" spans="1:237" s="4" customFormat="1">
      <c r="A140" s="445" t="s">
        <v>54</v>
      </c>
      <c r="B140" s="446">
        <f>B8</f>
        <v>0</v>
      </c>
      <c r="C140" s="447" t="str">
        <f t="shared" ref="C140:C145" si="20">IFERROR((B140-D140)/D140*100,"-")</f>
        <v>-</v>
      </c>
      <c r="D140" s="446">
        <f>D8</f>
        <v>0</v>
      </c>
      <c r="E140" s="447" t="str">
        <f t="shared" ref="E140:E145" si="21">IFERROR((D140-F140)/F140*100,"-")</f>
        <v>-</v>
      </c>
      <c r="F140" s="446">
        <f>F8</f>
        <v>0</v>
      </c>
      <c r="G140" s="447" t="str">
        <f t="shared" ref="G140:G145" si="22">IFERROR((F140-H140)/H140*100,"-")</f>
        <v>-</v>
      </c>
      <c r="H140" s="446">
        <f>H8</f>
        <v>0</v>
      </c>
      <c r="I140" s="448"/>
    </row>
    <row r="141" spans="1:237" s="4" customFormat="1">
      <c r="A141" s="432" t="s">
        <v>55</v>
      </c>
      <c r="B141" s="433">
        <f>B19</f>
        <v>0</v>
      </c>
      <c r="C141" s="434" t="str">
        <f t="shared" si="20"/>
        <v>-</v>
      </c>
      <c r="D141" s="433">
        <f>D19</f>
        <v>0</v>
      </c>
      <c r="E141" s="434" t="str">
        <f t="shared" si="21"/>
        <v>-</v>
      </c>
      <c r="F141" s="433">
        <f>F19</f>
        <v>0</v>
      </c>
      <c r="G141" s="434" t="str">
        <f t="shared" si="22"/>
        <v>-</v>
      </c>
      <c r="H141" s="433">
        <f>H19</f>
        <v>0</v>
      </c>
      <c r="I141" s="435"/>
    </row>
    <row r="142" spans="1:237" s="4" customFormat="1">
      <c r="A142" s="432" t="s">
        <v>43</v>
      </c>
      <c r="B142" s="433">
        <f>B38</f>
        <v>0</v>
      </c>
      <c r="C142" s="434" t="str">
        <f t="shared" si="20"/>
        <v>-</v>
      </c>
      <c r="D142" s="433">
        <f>D38</f>
        <v>0</v>
      </c>
      <c r="E142" s="434" t="str">
        <f t="shared" si="21"/>
        <v>-</v>
      </c>
      <c r="F142" s="433">
        <f>F38</f>
        <v>0</v>
      </c>
      <c r="G142" s="434" t="str">
        <f t="shared" si="22"/>
        <v>-</v>
      </c>
      <c r="H142" s="433">
        <f>H38</f>
        <v>0</v>
      </c>
      <c r="I142" s="435"/>
    </row>
    <row r="143" spans="1:237" s="4" customFormat="1">
      <c r="A143" s="432" t="s">
        <v>10</v>
      </c>
      <c r="B143" s="433">
        <f>B43</f>
        <v>0</v>
      </c>
      <c r="C143" s="434" t="str">
        <f t="shared" si="20"/>
        <v>-</v>
      </c>
      <c r="D143" s="433">
        <f>D43</f>
        <v>0</v>
      </c>
      <c r="E143" s="434" t="str">
        <f t="shared" si="21"/>
        <v>-</v>
      </c>
      <c r="F143" s="433">
        <f>F43</f>
        <v>0</v>
      </c>
      <c r="G143" s="434" t="str">
        <f t="shared" si="22"/>
        <v>-</v>
      </c>
      <c r="H143" s="433">
        <f>H43</f>
        <v>0</v>
      </c>
      <c r="I143" s="435"/>
    </row>
    <row r="144" spans="1:237" s="4" customFormat="1">
      <c r="A144" s="432" t="s">
        <v>56</v>
      </c>
      <c r="B144" s="433">
        <f>B55</f>
        <v>0</v>
      </c>
      <c r="C144" s="434" t="str">
        <f t="shared" si="20"/>
        <v>-</v>
      </c>
      <c r="D144" s="433">
        <f>D55</f>
        <v>0</v>
      </c>
      <c r="E144" s="434" t="str">
        <f t="shared" si="21"/>
        <v>-</v>
      </c>
      <c r="F144" s="433">
        <f>F55</f>
        <v>0</v>
      </c>
      <c r="G144" s="434" t="str">
        <f t="shared" si="22"/>
        <v>-</v>
      </c>
      <c r="H144" s="433">
        <f>H55</f>
        <v>0</v>
      </c>
      <c r="I144" s="435"/>
    </row>
    <row r="145" spans="1:9" s="4" customFormat="1" ht="30">
      <c r="A145" s="432" t="s">
        <v>57</v>
      </c>
      <c r="B145" s="433">
        <f>B59</f>
        <v>0</v>
      </c>
      <c r="C145" s="434" t="str">
        <f t="shared" si="20"/>
        <v>-</v>
      </c>
      <c r="D145" s="433">
        <f>D59</f>
        <v>0</v>
      </c>
      <c r="E145" s="434" t="str">
        <f t="shared" si="21"/>
        <v>-</v>
      </c>
      <c r="F145" s="433">
        <f>F59</f>
        <v>0</v>
      </c>
      <c r="G145" s="434" t="str">
        <f t="shared" si="22"/>
        <v>-</v>
      </c>
      <c r="H145" s="433">
        <f>H59</f>
        <v>0</v>
      </c>
      <c r="I145" s="435"/>
    </row>
    <row r="146" spans="1:9" s="4" customFormat="1">
      <c r="A146" s="432" t="s">
        <v>29</v>
      </c>
      <c r="B146" s="433" t="str">
        <f>B92</f>
        <v>-</v>
      </c>
      <c r="C146" s="436"/>
      <c r="D146" s="433" t="str">
        <f>D92</f>
        <v>-</v>
      </c>
      <c r="E146" s="436"/>
      <c r="F146" s="433" t="str">
        <f>F92</f>
        <v>-</v>
      </c>
      <c r="G146" s="436"/>
      <c r="H146" s="433">
        <f>H92</f>
        <v>0</v>
      </c>
      <c r="I146" s="437"/>
    </row>
    <row r="147" spans="1:9" s="4" customFormat="1">
      <c r="A147" s="432" t="s">
        <v>31</v>
      </c>
      <c r="B147" s="433" t="str">
        <f>+B96</f>
        <v>-</v>
      </c>
      <c r="C147" s="436"/>
      <c r="D147" s="433" t="str">
        <f>+D96</f>
        <v>-</v>
      </c>
      <c r="E147" s="436"/>
      <c r="F147" s="433" t="str">
        <f>+F96</f>
        <v>-</v>
      </c>
      <c r="G147" s="436"/>
      <c r="H147" s="433">
        <f>+H96</f>
        <v>0</v>
      </c>
      <c r="I147" s="437"/>
    </row>
    <row r="148" spans="1:9" s="4" customFormat="1">
      <c r="A148" s="432" t="s">
        <v>32</v>
      </c>
      <c r="B148" s="433" t="str">
        <f>+B97</f>
        <v>-</v>
      </c>
      <c r="C148" s="436"/>
      <c r="D148" s="433" t="str">
        <f>+D97</f>
        <v>-</v>
      </c>
      <c r="E148" s="436"/>
      <c r="F148" s="433" t="str">
        <f>+F97</f>
        <v>-</v>
      </c>
      <c r="G148" s="436"/>
      <c r="H148" s="433">
        <f>+H97</f>
        <v>0</v>
      </c>
      <c r="I148" s="437"/>
    </row>
    <row r="149" spans="1:9" s="4" customFormat="1">
      <c r="A149" s="432" t="s">
        <v>33</v>
      </c>
      <c r="B149" s="433" t="str">
        <f>B98</f>
        <v>-</v>
      </c>
      <c r="C149" s="436"/>
      <c r="D149" s="433" t="str">
        <f>D98</f>
        <v>-</v>
      </c>
      <c r="E149" s="436"/>
      <c r="F149" s="433" t="str">
        <f>F98</f>
        <v>-</v>
      </c>
      <c r="G149" s="436"/>
      <c r="H149" s="433">
        <f>H98</f>
        <v>0</v>
      </c>
      <c r="I149" s="437"/>
    </row>
    <row r="150" spans="1:9" s="4" customFormat="1">
      <c r="A150" s="432" t="s">
        <v>34</v>
      </c>
      <c r="B150" s="433" t="str">
        <f>B99</f>
        <v>-</v>
      </c>
      <c r="C150" s="436"/>
      <c r="D150" s="433" t="str">
        <f>D99</f>
        <v>-</v>
      </c>
      <c r="E150" s="436"/>
      <c r="F150" s="433" t="str">
        <f>F99</f>
        <v>-</v>
      </c>
      <c r="G150" s="436"/>
      <c r="H150" s="433">
        <f>H99</f>
        <v>0</v>
      </c>
      <c r="I150" s="437"/>
    </row>
    <row r="151" spans="1:9" s="4" customFormat="1">
      <c r="A151" s="432" t="s">
        <v>161</v>
      </c>
      <c r="B151" s="433" t="str">
        <f>B100</f>
        <v>-</v>
      </c>
      <c r="C151" s="436"/>
      <c r="D151" s="433" t="str">
        <f>D100</f>
        <v>-</v>
      </c>
      <c r="E151" s="436"/>
      <c r="F151" s="433" t="str">
        <f>F100</f>
        <v>-</v>
      </c>
      <c r="G151" s="436"/>
      <c r="H151" s="433">
        <f>H100</f>
        <v>0</v>
      </c>
      <c r="I151" s="437"/>
    </row>
    <row r="152" spans="1:9" s="4" customFormat="1">
      <c r="A152" s="432" t="s">
        <v>39</v>
      </c>
      <c r="B152" s="433" t="str">
        <f>B106</f>
        <v>-</v>
      </c>
      <c r="C152" s="436"/>
      <c r="D152" s="433" t="str">
        <f>D106</f>
        <v>-</v>
      </c>
      <c r="E152" s="436"/>
      <c r="F152" s="433" t="str">
        <f>F106</f>
        <v>-</v>
      </c>
      <c r="G152" s="436"/>
      <c r="H152" s="433">
        <f>H106</f>
        <v>0</v>
      </c>
      <c r="I152" s="437"/>
    </row>
    <row r="153" spans="1:9" ht="15.75" thickBot="1">
      <c r="A153" s="438" t="s">
        <v>160</v>
      </c>
      <c r="B153" s="439" t="str">
        <f>+B103</f>
        <v>-</v>
      </c>
      <c r="C153" s="440"/>
      <c r="D153" s="439"/>
      <c r="E153" s="440"/>
      <c r="F153" s="439"/>
      <c r="G153" s="440"/>
      <c r="H153" s="439"/>
      <c r="I153" s="441"/>
    </row>
  </sheetData>
  <mergeCells count="12">
    <mergeCell ref="A91:I91"/>
    <mergeCell ref="A138:A139"/>
    <mergeCell ref="J32:L32"/>
    <mergeCell ref="J33:L33"/>
    <mergeCell ref="J67:L67"/>
    <mergeCell ref="J79:L79"/>
    <mergeCell ref="J83:L83"/>
    <mergeCell ref="A2:I3"/>
    <mergeCell ref="A5:A6"/>
    <mergeCell ref="A45:A46"/>
    <mergeCell ref="B4:F4"/>
    <mergeCell ref="J85:L8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0C51-461D-4E4D-8BEE-EF748F7B6869}">
  <sheetPr codeName="Sheet28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480" customWidth="1"/>
    <col min="3" max="5" width="3.5" style="480" customWidth="1"/>
    <col min="6" max="6" width="40" style="172" customWidth="1"/>
    <col min="7" max="11" width="13.125" style="480" customWidth="1"/>
    <col min="12" max="12" width="1.625" style="480" customWidth="1"/>
    <col min="13" max="13" width="10.875" style="480" bestFit="1" customWidth="1"/>
    <col min="14" max="16384" width="9" style="480"/>
  </cols>
  <sheetData>
    <row r="1" spans="2:17" ht="15" thickBot="1"/>
    <row r="2" spans="2:17" ht="25.5" customHeight="1" thickBot="1">
      <c r="B2" s="675" t="s">
        <v>234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7" ht="15" customHeight="1">
      <c r="B3" s="173"/>
      <c r="C3" s="837" t="s">
        <v>235</v>
      </c>
      <c r="D3" s="838"/>
      <c r="E3" s="838"/>
      <c r="F3" s="337"/>
      <c r="G3" s="174"/>
      <c r="L3" s="481"/>
    </row>
    <row r="4" spans="2:17" ht="15" customHeight="1" thickBot="1">
      <c r="B4" s="173"/>
      <c r="C4" s="849" t="s">
        <v>436</v>
      </c>
      <c r="D4" s="850"/>
      <c r="E4" s="850"/>
      <c r="F4" s="338"/>
      <c r="G4" s="174"/>
      <c r="J4" s="339" t="s">
        <v>236</v>
      </c>
      <c r="K4" s="340" t="s">
        <v>237</v>
      </c>
      <c r="L4" s="481"/>
    </row>
    <row r="5" spans="2:17" ht="20.25" thickBot="1">
      <c r="B5" s="479"/>
      <c r="C5" s="839" t="s">
        <v>238</v>
      </c>
      <c r="D5" s="840"/>
      <c r="E5" s="840"/>
      <c r="F5" s="840"/>
      <c r="G5" s="841"/>
      <c r="H5" s="841"/>
      <c r="I5" s="841"/>
      <c r="J5" s="840"/>
      <c r="K5" s="842"/>
      <c r="L5" s="481"/>
    </row>
    <row r="6" spans="2:17" s="182" customFormat="1" ht="18.75" customHeight="1" thickBot="1">
      <c r="B6" s="177"/>
      <c r="C6" s="681" t="s">
        <v>163</v>
      </c>
      <c r="D6" s="682"/>
      <c r="E6" s="682"/>
      <c r="F6" s="682"/>
      <c r="G6" s="178" t="str">
        <f>IFERROR(EDATE(H6,-12),"-")</f>
        <v>-</v>
      </c>
      <c r="H6" s="179" t="str">
        <f>IFERROR(EDATE(I6,-12),"-")</f>
        <v>-</v>
      </c>
      <c r="I6" s="179" t="str">
        <f>IFERROR(EDATE(J6,-12),"-")</f>
        <v>-</v>
      </c>
      <c r="J6" s="179">
        <f>'Financial Statement1'!J6</f>
        <v>0</v>
      </c>
      <c r="K6" s="180">
        <f>IFERROR(EDATE(J6,12),"-")</f>
        <v>366</v>
      </c>
      <c r="L6" s="181"/>
    </row>
    <row r="7" spans="2:17" s="501" customFormat="1" ht="15.75" customHeight="1">
      <c r="B7" s="173"/>
      <c r="C7" s="683" t="s">
        <v>239</v>
      </c>
      <c r="D7" s="684"/>
      <c r="E7" s="684"/>
      <c r="F7" s="685"/>
      <c r="G7" s="183"/>
      <c r="H7" s="183"/>
      <c r="I7" s="183"/>
      <c r="J7" s="183"/>
      <c r="K7" s="184"/>
      <c r="L7" s="502"/>
      <c r="M7" s="182"/>
      <c r="N7" s="182"/>
      <c r="O7" s="182"/>
      <c r="P7" s="182"/>
      <c r="Q7" s="182"/>
    </row>
    <row r="8" spans="2:17" s="192" customFormat="1" ht="12.75">
      <c r="B8" s="187"/>
      <c r="C8" s="700" t="s">
        <v>240</v>
      </c>
      <c r="D8" s="701"/>
      <c r="E8" s="701"/>
      <c r="F8" s="702"/>
      <c r="G8" s="188"/>
      <c r="H8" s="189"/>
      <c r="I8" s="189"/>
      <c r="J8" s="189"/>
      <c r="K8" s="190"/>
      <c r="L8" s="191"/>
    </row>
    <row r="9" spans="2:17" s="192" customFormat="1" ht="12.75">
      <c r="B9" s="187"/>
      <c r="C9" s="843" t="s">
        <v>241</v>
      </c>
      <c r="D9" s="844"/>
      <c r="E9" s="844"/>
      <c r="F9" s="845"/>
      <c r="G9" s="193"/>
      <c r="H9" s="194"/>
      <c r="I9" s="194"/>
      <c r="J9" s="194"/>
      <c r="K9" s="195"/>
      <c r="L9" s="191"/>
    </row>
    <row r="10" spans="2:17" s="192" customFormat="1" ht="13.5" thickBot="1">
      <c r="B10" s="187"/>
      <c r="C10" s="846" t="s">
        <v>242</v>
      </c>
      <c r="D10" s="847"/>
      <c r="E10" s="847"/>
      <c r="F10" s="848"/>
      <c r="G10" s="196"/>
      <c r="H10" s="196"/>
      <c r="I10" s="196"/>
      <c r="J10" s="196"/>
      <c r="K10" s="197"/>
      <c r="L10" s="191"/>
    </row>
    <row r="11" spans="2:17" ht="16.5" customHeight="1">
      <c r="B11" s="479"/>
      <c r="C11" s="705" t="s">
        <v>243</v>
      </c>
      <c r="D11" s="706"/>
      <c r="E11" s="706"/>
      <c r="F11" s="706"/>
      <c r="G11" s="487"/>
      <c r="H11" s="487"/>
      <c r="I11" s="487"/>
      <c r="J11" s="487"/>
      <c r="K11" s="488"/>
      <c r="L11" s="481"/>
    </row>
    <row r="12" spans="2:17" ht="16.5" customHeight="1">
      <c r="B12" s="479"/>
      <c r="C12" s="200"/>
      <c r="D12" s="686" t="s">
        <v>244</v>
      </c>
      <c r="E12" s="688"/>
      <c r="F12" s="687"/>
      <c r="G12" s="201">
        <f>SUM(G13,G17,G21)</f>
        <v>0</v>
      </c>
      <c r="H12" s="201">
        <f>SUM(H13,H17,H21)</f>
        <v>0</v>
      </c>
      <c r="I12" s="201">
        <f>SUM(I13,I17,I21)</f>
        <v>0</v>
      </c>
      <c r="J12" s="201">
        <f>SUM(J13,J17,J21)</f>
        <v>0</v>
      </c>
      <c r="K12" s="202">
        <f>SUM(K13,K17,K21)</f>
        <v>0</v>
      </c>
      <c r="L12" s="481"/>
    </row>
    <row r="13" spans="2:17" s="501" customFormat="1" ht="15" customHeight="1" outlineLevel="1">
      <c r="B13" s="500"/>
      <c r="C13" s="707"/>
      <c r="D13" s="204"/>
      <c r="E13" s="709" t="s">
        <v>245</v>
      </c>
      <c r="F13" s="710"/>
      <c r="G13" s="205">
        <f>SUM(G14:G16)</f>
        <v>0</v>
      </c>
      <c r="H13" s="205">
        <f>SUM(H14:H16)</f>
        <v>0</v>
      </c>
      <c r="I13" s="205">
        <f>SUM(I14:I16)</f>
        <v>0</v>
      </c>
      <c r="J13" s="205">
        <f>SUM(J14:J16)</f>
        <v>0</v>
      </c>
      <c r="K13" s="206">
        <f>SUM(K14:K16)</f>
        <v>0</v>
      </c>
      <c r="L13" s="502"/>
    </row>
    <row r="14" spans="2:17" s="499" customFormat="1" ht="13.5" customHeight="1" outlineLevel="2">
      <c r="B14" s="207"/>
      <c r="C14" s="707"/>
      <c r="D14" s="711"/>
      <c r="E14" s="505"/>
      <c r="F14" s="498" t="s">
        <v>246</v>
      </c>
      <c r="G14" s="210"/>
      <c r="H14" s="210"/>
      <c r="I14" s="210"/>
      <c r="J14" s="210"/>
      <c r="K14" s="211"/>
      <c r="L14" s="212"/>
    </row>
    <row r="15" spans="2:17" s="499" customFormat="1" ht="13.5" customHeight="1" outlineLevel="2">
      <c r="B15" s="207"/>
      <c r="C15" s="707"/>
      <c r="D15" s="711"/>
      <c r="F15" s="496" t="s">
        <v>247</v>
      </c>
      <c r="G15" s="215"/>
      <c r="H15" s="215"/>
      <c r="I15" s="215"/>
      <c r="J15" s="215"/>
      <c r="K15" s="216"/>
      <c r="L15" s="212"/>
    </row>
    <row r="16" spans="2:17" s="499" customFormat="1" ht="13.5" customHeight="1" outlineLevel="2">
      <c r="B16" s="207"/>
      <c r="C16" s="707"/>
      <c r="D16" s="711"/>
      <c r="F16" s="496" t="s">
        <v>248</v>
      </c>
      <c r="G16" s="215"/>
      <c r="H16" s="215"/>
      <c r="I16" s="215"/>
      <c r="J16" s="215"/>
      <c r="K16" s="216"/>
      <c r="L16" s="212"/>
    </row>
    <row r="17" spans="2:12" s="501" customFormat="1" ht="15" customHeight="1" outlineLevel="1">
      <c r="B17" s="500"/>
      <c r="C17" s="707"/>
      <c r="E17" s="686" t="s">
        <v>249</v>
      </c>
      <c r="F17" s="687"/>
      <c r="G17" s="217">
        <f>SUM(G18:G20)</f>
        <v>0</v>
      </c>
      <c r="H17" s="217">
        <f>SUM(H18:H20)</f>
        <v>0</v>
      </c>
      <c r="I17" s="217">
        <f>SUM(I18:I20)</f>
        <v>0</v>
      </c>
      <c r="J17" s="217">
        <f>SUM(J18:J20)</f>
        <v>0</v>
      </c>
      <c r="K17" s="218">
        <f>SUM(K18:K20)</f>
        <v>0</v>
      </c>
      <c r="L17" s="502"/>
    </row>
    <row r="18" spans="2:12" s="499" customFormat="1" ht="13.5" customHeight="1" outlineLevel="2">
      <c r="B18" s="207"/>
      <c r="C18" s="707"/>
      <c r="D18" s="711"/>
      <c r="E18" s="505"/>
      <c r="F18" s="498" t="s">
        <v>246</v>
      </c>
      <c r="G18" s="210"/>
      <c r="H18" s="210"/>
      <c r="I18" s="210"/>
      <c r="J18" s="210"/>
      <c r="K18" s="211"/>
      <c r="L18" s="212"/>
    </row>
    <row r="19" spans="2:12" s="499" customFormat="1" ht="13.5" customHeight="1" outlineLevel="2">
      <c r="B19" s="207"/>
      <c r="C19" s="707"/>
      <c r="D19" s="711"/>
      <c r="F19" s="496" t="s">
        <v>247</v>
      </c>
      <c r="G19" s="215"/>
      <c r="H19" s="215"/>
      <c r="I19" s="215"/>
      <c r="J19" s="215"/>
      <c r="K19" s="216"/>
      <c r="L19" s="212"/>
    </row>
    <row r="20" spans="2:12" s="499" customFormat="1" ht="13.5" customHeight="1" outlineLevel="2">
      <c r="B20" s="207"/>
      <c r="C20" s="707"/>
      <c r="D20" s="711"/>
      <c r="F20" s="496" t="s">
        <v>248</v>
      </c>
      <c r="G20" s="215"/>
      <c r="H20" s="215"/>
      <c r="I20" s="215"/>
      <c r="J20" s="215"/>
      <c r="K20" s="216"/>
      <c r="L20" s="212"/>
    </row>
    <row r="21" spans="2:12" s="499" customFormat="1" ht="13.5" customHeight="1" outlineLevel="1">
      <c r="B21" s="207"/>
      <c r="C21" s="707"/>
      <c r="E21" s="686" t="s">
        <v>250</v>
      </c>
      <c r="F21" s="687"/>
      <c r="G21" s="215"/>
      <c r="H21" s="215"/>
      <c r="I21" s="215"/>
      <c r="J21" s="215"/>
      <c r="K21" s="216"/>
      <c r="L21" s="212"/>
    </row>
    <row r="22" spans="2:12" s="501" customFormat="1" ht="15" customHeight="1">
      <c r="B22" s="500"/>
      <c r="C22" s="707"/>
      <c r="D22" s="686" t="s">
        <v>251</v>
      </c>
      <c r="E22" s="688"/>
      <c r="F22" s="687"/>
      <c r="G22" s="219"/>
      <c r="H22" s="219"/>
      <c r="I22" s="219"/>
      <c r="J22" s="219"/>
      <c r="K22" s="220"/>
      <c r="L22" s="502"/>
    </row>
    <row r="23" spans="2:12" s="501" customFormat="1" ht="15" customHeight="1" thickBot="1">
      <c r="B23" s="500"/>
      <c r="C23" s="708"/>
      <c r="D23" s="689" t="s">
        <v>252</v>
      </c>
      <c r="E23" s="690"/>
      <c r="F23" s="691"/>
      <c r="G23" s="221"/>
      <c r="H23" s="221"/>
      <c r="I23" s="221"/>
      <c r="J23" s="221"/>
      <c r="K23" s="222"/>
      <c r="L23" s="502"/>
    </row>
    <row r="24" spans="2:12" ht="16.5" customHeight="1" thickBot="1">
      <c r="B24" s="479"/>
      <c r="C24" s="692" t="s">
        <v>253</v>
      </c>
      <c r="D24" s="693"/>
      <c r="E24" s="693"/>
      <c r="F24" s="693"/>
      <c r="G24" s="223">
        <f>SUM(G12+G22)-G23</f>
        <v>0</v>
      </c>
      <c r="H24" s="223">
        <f>SUM(H12+H22)-H23</f>
        <v>0</v>
      </c>
      <c r="I24" s="223">
        <f>SUM(I12+I22)-I23</f>
        <v>0</v>
      </c>
      <c r="J24" s="223">
        <f t="shared" ref="J24:K24" si="0">SUM(J12+J22)-J23</f>
        <v>0</v>
      </c>
      <c r="K24" s="224">
        <f t="shared" si="0"/>
        <v>0</v>
      </c>
      <c r="L24" s="481"/>
    </row>
    <row r="25" spans="2:12" ht="7.5" customHeight="1">
      <c r="B25" s="479"/>
      <c r="C25" s="694"/>
      <c r="D25" s="695"/>
      <c r="E25" s="695"/>
      <c r="F25" s="695"/>
      <c r="G25" s="695"/>
      <c r="H25" s="695"/>
      <c r="I25" s="695"/>
      <c r="J25" s="695"/>
      <c r="K25" s="696"/>
      <c r="L25" s="481"/>
    </row>
    <row r="26" spans="2:12" ht="16.5" customHeight="1">
      <c r="B26" s="479"/>
      <c r="C26" s="703" t="s">
        <v>254</v>
      </c>
      <c r="D26" s="704"/>
      <c r="E26" s="704"/>
      <c r="F26" s="704"/>
      <c r="G26" s="499"/>
      <c r="H26" s="499"/>
      <c r="I26" s="499"/>
      <c r="J26" s="499"/>
      <c r="K26" s="212"/>
      <c r="L26" s="212"/>
    </row>
    <row r="27" spans="2:12" ht="16.5" customHeight="1">
      <c r="B27" s="479"/>
      <c r="C27" s="509"/>
      <c r="D27" s="686" t="s">
        <v>255</v>
      </c>
      <c r="E27" s="688"/>
      <c r="F27" s="687"/>
      <c r="G27" s="217">
        <f>G28+G32+G35</f>
        <v>0</v>
      </c>
      <c r="H27" s="217">
        <f>H28+H32+H35</f>
        <v>0</v>
      </c>
      <c r="I27" s="217">
        <f>I28+I32+I35</f>
        <v>0</v>
      </c>
      <c r="J27" s="217">
        <f>J28+J32+J35</f>
        <v>0</v>
      </c>
      <c r="K27" s="218">
        <f>K28+K32+K35</f>
        <v>0</v>
      </c>
      <c r="L27" s="212"/>
    </row>
    <row r="28" spans="2:12" s="501" customFormat="1" ht="15" customHeight="1" outlineLevel="1">
      <c r="B28" s="500"/>
      <c r="C28" s="707"/>
      <c r="D28" s="204"/>
      <c r="E28" s="716" t="s">
        <v>256</v>
      </c>
      <c r="F28" s="717"/>
      <c r="G28" s="205">
        <f>G30+G29-G31</f>
        <v>0</v>
      </c>
      <c r="H28" s="205">
        <f>H30+H29-H31</f>
        <v>0</v>
      </c>
      <c r="I28" s="205">
        <f>I30+I29-I31</f>
        <v>0</v>
      </c>
      <c r="J28" s="205">
        <f>J30+J29-J31</f>
        <v>0</v>
      </c>
      <c r="K28" s="206">
        <f>K30+K29-K31</f>
        <v>0</v>
      </c>
      <c r="L28" s="502"/>
    </row>
    <row r="29" spans="2:12" s="499" customFormat="1" ht="13.5" customHeight="1" outlineLevel="2">
      <c r="B29" s="207"/>
      <c r="C29" s="707"/>
      <c r="D29" s="711"/>
      <c r="E29" s="505"/>
      <c r="F29" s="498" t="s">
        <v>138</v>
      </c>
      <c r="G29" s="210"/>
      <c r="H29" s="210"/>
      <c r="I29" s="210"/>
      <c r="J29" s="210"/>
      <c r="K29" s="211"/>
      <c r="L29" s="212"/>
    </row>
    <row r="30" spans="2:12" s="499" customFormat="1" ht="16.5" customHeight="1" outlineLevel="2">
      <c r="B30" s="207"/>
      <c r="C30" s="707"/>
      <c r="D30" s="711"/>
      <c r="F30" s="496" t="s">
        <v>139</v>
      </c>
      <c r="G30" s="215"/>
      <c r="H30" s="215"/>
      <c r="I30" s="215"/>
      <c r="J30" s="215"/>
      <c r="K30" s="216"/>
      <c r="L30" s="212"/>
    </row>
    <row r="31" spans="2:12" s="499" customFormat="1" ht="16.5" customHeight="1" outlineLevel="2">
      <c r="B31" s="207"/>
      <c r="C31" s="707"/>
      <c r="D31" s="711"/>
      <c r="F31" s="496" t="s">
        <v>140</v>
      </c>
      <c r="G31" s="215"/>
      <c r="H31" s="215"/>
      <c r="I31" s="215"/>
      <c r="J31" s="215"/>
      <c r="K31" s="216"/>
      <c r="L31" s="212"/>
    </row>
    <row r="32" spans="2:12" s="501" customFormat="1" ht="16.5" customHeight="1" outlineLevel="1">
      <c r="B32" s="500"/>
      <c r="C32" s="707"/>
      <c r="E32" s="718" t="s">
        <v>257</v>
      </c>
      <c r="F32" s="719"/>
      <c r="G32" s="217">
        <f>G33-G34</f>
        <v>0</v>
      </c>
      <c r="H32" s="217">
        <f>H33-H34</f>
        <v>0</v>
      </c>
      <c r="I32" s="217">
        <f>I33-I34</f>
        <v>0</v>
      </c>
      <c r="J32" s="217">
        <f>J33-J34</f>
        <v>0</v>
      </c>
      <c r="K32" s="218">
        <f>K33-K34</f>
        <v>0</v>
      </c>
      <c r="L32" s="502"/>
    </row>
    <row r="33" spans="2:12" s="499" customFormat="1" ht="13.5" customHeight="1" outlineLevel="2">
      <c r="B33" s="207"/>
      <c r="C33" s="707"/>
      <c r="D33" s="711"/>
      <c r="E33" s="505"/>
      <c r="F33" s="498" t="s">
        <v>138</v>
      </c>
      <c r="G33" s="210"/>
      <c r="H33" s="210"/>
      <c r="I33" s="210"/>
      <c r="J33" s="210"/>
      <c r="K33" s="211"/>
      <c r="L33" s="212"/>
    </row>
    <row r="34" spans="2:12" s="499" customFormat="1" ht="13.5" customHeight="1" outlineLevel="2">
      <c r="B34" s="207"/>
      <c r="C34" s="707"/>
      <c r="D34" s="711"/>
      <c r="F34" s="496" t="s">
        <v>140</v>
      </c>
      <c r="G34" s="215"/>
      <c r="H34" s="215"/>
      <c r="I34" s="215"/>
      <c r="J34" s="215"/>
      <c r="K34" s="216"/>
      <c r="L34" s="212"/>
    </row>
    <row r="35" spans="2:12" s="501" customFormat="1" ht="15" customHeight="1" outlineLevel="1">
      <c r="B35" s="500"/>
      <c r="C35" s="707"/>
      <c r="E35" s="718" t="s">
        <v>258</v>
      </c>
      <c r="F35" s="719"/>
      <c r="G35" s="217">
        <f>G37+G36-G38</f>
        <v>0</v>
      </c>
      <c r="H35" s="217">
        <f>H37+H36-H38</f>
        <v>0</v>
      </c>
      <c r="I35" s="217">
        <f>I37+I36-I38</f>
        <v>0</v>
      </c>
      <c r="J35" s="217"/>
      <c r="K35" s="218">
        <f>K37+K36-K38</f>
        <v>0</v>
      </c>
      <c r="L35" s="502"/>
    </row>
    <row r="36" spans="2:12" s="499" customFormat="1" ht="13.5" customHeight="1" outlineLevel="1">
      <c r="B36" s="207"/>
      <c r="C36" s="707"/>
      <c r="D36" s="711"/>
      <c r="E36" s="505"/>
      <c r="F36" s="498" t="s">
        <v>138</v>
      </c>
      <c r="G36" s="210"/>
      <c r="H36" s="210"/>
      <c r="I36" s="210"/>
      <c r="J36" s="210"/>
      <c r="K36" s="211"/>
      <c r="L36" s="212"/>
    </row>
    <row r="37" spans="2:12" s="499" customFormat="1" ht="13.5" customHeight="1" outlineLevel="1">
      <c r="B37" s="207"/>
      <c r="C37" s="707"/>
      <c r="D37" s="711"/>
      <c r="F37" s="496" t="s">
        <v>139</v>
      </c>
      <c r="G37" s="215"/>
      <c r="H37" s="215"/>
      <c r="I37" s="215"/>
      <c r="J37" s="215"/>
      <c r="K37" s="216"/>
      <c r="L37" s="212"/>
    </row>
    <row r="38" spans="2:12" s="499" customFormat="1" ht="13.5" customHeight="1" outlineLevel="1">
      <c r="B38" s="207"/>
      <c r="C38" s="707"/>
      <c r="D38" s="711"/>
      <c r="F38" s="496" t="s">
        <v>140</v>
      </c>
      <c r="G38" s="215"/>
      <c r="H38" s="215"/>
      <c r="I38" s="215"/>
      <c r="J38" s="215"/>
      <c r="K38" s="216"/>
      <c r="L38" s="212"/>
    </row>
    <row r="39" spans="2:12" s="499" customFormat="1" ht="13.5" customHeight="1">
      <c r="B39" s="207"/>
      <c r="C39" s="707"/>
      <c r="D39" s="686" t="s">
        <v>259</v>
      </c>
      <c r="E39" s="688"/>
      <c r="F39" s="687"/>
      <c r="G39" s="215">
        <f>SUM(G40:G43)</f>
        <v>0</v>
      </c>
      <c r="H39" s="215">
        <f>SUM(H40:H43)</f>
        <v>0</v>
      </c>
      <c r="I39" s="215">
        <f>SUM(I40:I43)</f>
        <v>0</v>
      </c>
      <c r="J39" s="215">
        <f>SUM(J40:J43)</f>
        <v>0</v>
      </c>
      <c r="K39" s="216">
        <f>SUM(K40:K43)</f>
        <v>0</v>
      </c>
      <c r="L39" s="212"/>
    </row>
    <row r="40" spans="2:12" s="499" customFormat="1" ht="15" customHeight="1" outlineLevel="1">
      <c r="B40" s="207"/>
      <c r="C40" s="707"/>
      <c r="D40" s="505"/>
      <c r="E40" s="720" t="s">
        <v>260</v>
      </c>
      <c r="F40" s="721"/>
      <c r="G40" s="210"/>
      <c r="H40" s="210"/>
      <c r="I40" s="210"/>
      <c r="J40" s="210"/>
      <c r="K40" s="211"/>
      <c r="L40" s="212"/>
    </row>
    <row r="41" spans="2:12" s="499" customFormat="1" ht="15" customHeight="1" outlineLevel="1">
      <c r="B41" s="207"/>
      <c r="C41" s="707"/>
      <c r="E41" s="712" t="s">
        <v>261</v>
      </c>
      <c r="F41" s="713"/>
      <c r="G41" s="215"/>
      <c r="H41" s="215"/>
      <c r="I41" s="215"/>
      <c r="J41" s="215"/>
      <c r="K41" s="216"/>
      <c r="L41" s="212"/>
    </row>
    <row r="42" spans="2:12" s="499" customFormat="1" ht="15" customHeight="1" outlineLevel="1">
      <c r="B42" s="207"/>
      <c r="C42" s="707"/>
      <c r="E42" s="712" t="s">
        <v>262</v>
      </c>
      <c r="F42" s="713"/>
      <c r="G42" s="215"/>
      <c r="H42" s="215"/>
      <c r="I42" s="215"/>
      <c r="J42" s="215"/>
      <c r="K42" s="216"/>
      <c r="L42" s="212"/>
    </row>
    <row r="43" spans="2:12" s="499" customFormat="1" ht="15" customHeight="1" outlineLevel="1" thickBot="1">
      <c r="B43" s="207"/>
      <c r="C43" s="708"/>
      <c r="D43" s="506"/>
      <c r="E43" s="714" t="s">
        <v>263</v>
      </c>
      <c r="F43" s="715"/>
      <c r="G43" s="215"/>
      <c r="H43" s="215"/>
      <c r="I43" s="215"/>
      <c r="J43" s="215"/>
      <c r="K43" s="216"/>
      <c r="L43" s="212"/>
    </row>
    <row r="44" spans="2:12" ht="16.5" customHeight="1" thickBot="1">
      <c r="B44" s="479"/>
      <c r="C44" s="692" t="s">
        <v>264</v>
      </c>
      <c r="D44" s="693"/>
      <c r="E44" s="693"/>
      <c r="F44" s="693" t="s">
        <v>265</v>
      </c>
      <c r="G44" s="223">
        <f>G24-SUM(G27,G39)</f>
        <v>0</v>
      </c>
      <c r="H44" s="223">
        <f>H24-SUM(H27,H39)</f>
        <v>0</v>
      </c>
      <c r="I44" s="223">
        <f>I24-SUM(I27,I39)</f>
        <v>0</v>
      </c>
      <c r="J44" s="223">
        <f>J24-SUM(J27,J39)</f>
        <v>0</v>
      </c>
      <c r="K44" s="224">
        <f>K24-SUM(K27,K39)</f>
        <v>0</v>
      </c>
      <c r="L44" s="481"/>
    </row>
    <row r="45" spans="2:12" ht="7.5" customHeight="1">
      <c r="B45" s="479"/>
      <c r="C45" s="694"/>
      <c r="D45" s="695"/>
      <c r="E45" s="695"/>
      <c r="F45" s="695"/>
      <c r="G45" s="695"/>
      <c r="H45" s="695"/>
      <c r="I45" s="695"/>
      <c r="J45" s="695"/>
      <c r="K45" s="696"/>
      <c r="L45" s="481"/>
    </row>
    <row r="46" spans="2:12" s="501" customFormat="1" ht="15" customHeight="1">
      <c r="B46" s="500"/>
      <c r="C46" s="500"/>
      <c r="D46" s="686" t="s">
        <v>266</v>
      </c>
      <c r="E46" s="688"/>
      <c r="F46" s="687"/>
      <c r="G46" s="201">
        <f>SUM(G47,G48,G49)</f>
        <v>0</v>
      </c>
      <c r="H46" s="201">
        <f>SUM(H47,H48,H49)</f>
        <v>0</v>
      </c>
      <c r="I46" s="201">
        <f>SUM(I47,I48,I49)</f>
        <v>0</v>
      </c>
      <c r="J46" s="201">
        <f>SUM(J47,J48,J49)</f>
        <v>0</v>
      </c>
      <c r="K46" s="202">
        <f>SUM(K47,K48,K49)</f>
        <v>0</v>
      </c>
      <c r="L46" s="502"/>
    </row>
    <row r="47" spans="2:12" s="499" customFormat="1" ht="15" customHeight="1" outlineLevel="1">
      <c r="B47" s="207"/>
      <c r="C47" s="722"/>
      <c r="D47" s="505"/>
      <c r="E47" s="724" t="s">
        <v>267</v>
      </c>
      <c r="F47" s="725"/>
      <c r="G47" s="226"/>
      <c r="H47" s="210"/>
      <c r="I47" s="210"/>
      <c r="J47" s="210"/>
      <c r="K47" s="211"/>
      <c r="L47" s="212"/>
    </row>
    <row r="48" spans="2:12" s="499" customFormat="1" ht="15" customHeight="1" outlineLevel="1">
      <c r="B48" s="207"/>
      <c r="C48" s="722"/>
      <c r="D48" s="495"/>
      <c r="E48" s="712" t="s">
        <v>268</v>
      </c>
      <c r="F48" s="713"/>
      <c r="G48" s="215"/>
      <c r="H48" s="215"/>
      <c r="I48" s="215"/>
      <c r="J48" s="215"/>
      <c r="K48" s="216"/>
      <c r="L48" s="212"/>
    </row>
    <row r="49" spans="1:12" s="499" customFormat="1" ht="15" customHeight="1" outlineLevel="1">
      <c r="B49" s="207"/>
      <c r="C49" s="722"/>
      <c r="D49" s="495"/>
      <c r="E49" s="726" t="s">
        <v>124</v>
      </c>
      <c r="F49" s="727"/>
      <c r="G49" s="229"/>
      <c r="H49" s="229"/>
      <c r="I49" s="215"/>
      <c r="J49" s="215"/>
      <c r="K49" s="216"/>
      <c r="L49" s="212"/>
    </row>
    <row r="50" spans="1:12" s="501" customFormat="1" ht="15" customHeight="1">
      <c r="B50" s="500"/>
      <c r="C50" s="722"/>
      <c r="D50" s="686" t="s">
        <v>269</v>
      </c>
      <c r="E50" s="688"/>
      <c r="F50" s="687"/>
      <c r="G50" s="217">
        <f>SUM(G51:G52)</f>
        <v>0</v>
      </c>
      <c r="H50" s="217">
        <f>SUM(H51:H52)</f>
        <v>0</v>
      </c>
      <c r="I50" s="217">
        <f>SUM(I51:I52)</f>
        <v>0</v>
      </c>
      <c r="J50" s="217">
        <f>SUM(J51:J52)</f>
        <v>0</v>
      </c>
      <c r="K50" s="218">
        <f>SUM(K51:K52)</f>
        <v>0</v>
      </c>
      <c r="L50" s="502"/>
    </row>
    <row r="51" spans="1:12" s="499" customFormat="1" ht="13.5" customHeight="1" outlineLevel="1">
      <c r="B51" s="207"/>
      <c r="C51" s="722"/>
      <c r="D51" s="505"/>
      <c r="E51" s="720" t="s">
        <v>270</v>
      </c>
      <c r="F51" s="721"/>
      <c r="G51" s="210"/>
      <c r="H51" s="210"/>
      <c r="I51" s="210"/>
      <c r="J51" s="210"/>
      <c r="K51" s="211"/>
      <c r="L51" s="212"/>
    </row>
    <row r="52" spans="1:12" s="499" customFormat="1" ht="13.5" customHeight="1" outlineLevel="1">
      <c r="B52" s="207"/>
      <c r="C52" s="722"/>
      <c r="E52" s="712" t="s">
        <v>271</v>
      </c>
      <c r="F52" s="713"/>
      <c r="G52" s="215"/>
      <c r="H52" s="215"/>
      <c r="I52" s="215"/>
      <c r="J52" s="215"/>
      <c r="K52" s="216"/>
      <c r="L52" s="212"/>
    </row>
    <row r="53" spans="1:12" s="501" customFormat="1" ht="15" customHeight="1">
      <c r="A53" s="499"/>
      <c r="B53" s="500"/>
      <c r="C53" s="722"/>
      <c r="D53" s="686" t="s">
        <v>272</v>
      </c>
      <c r="E53" s="688"/>
      <c r="F53" s="687"/>
      <c r="G53" s="217">
        <f>SUM(G54:G55)</f>
        <v>0</v>
      </c>
      <c r="H53" s="217">
        <f>SUM(H54:H55)</f>
        <v>0</v>
      </c>
      <c r="I53" s="217">
        <f>SUM(I54:I55)</f>
        <v>0</v>
      </c>
      <c r="J53" s="217">
        <f>SUM(J54:J55)</f>
        <v>0</v>
      </c>
      <c r="K53" s="218">
        <f>SUM(K54:K55)</f>
        <v>0</v>
      </c>
      <c r="L53" s="502"/>
    </row>
    <row r="54" spans="1:12" s="499" customFormat="1" ht="27" customHeight="1" outlineLevel="1" thickBot="1">
      <c r="B54" s="207"/>
      <c r="C54" s="722"/>
      <c r="D54" s="505"/>
      <c r="E54" s="720" t="s">
        <v>273</v>
      </c>
      <c r="F54" s="721"/>
      <c r="G54" s="210"/>
      <c r="H54" s="210"/>
      <c r="I54" s="210"/>
      <c r="J54" s="210"/>
      <c r="K54" s="211"/>
      <c r="L54" s="212"/>
    </row>
    <row r="55" spans="1:12" s="499" customFormat="1" ht="13.5" hidden="1" customHeight="1" outlineLevel="1" thickBot="1">
      <c r="B55" s="207"/>
      <c r="C55" s="723"/>
      <c r="D55" s="506"/>
      <c r="E55" s="714" t="s">
        <v>124</v>
      </c>
      <c r="F55" s="715"/>
      <c r="G55" s="230"/>
      <c r="H55" s="230"/>
      <c r="I55" s="230"/>
      <c r="J55" s="230"/>
      <c r="K55" s="231"/>
      <c r="L55" s="212"/>
    </row>
    <row r="56" spans="1:12" ht="16.5" customHeight="1" thickBot="1">
      <c r="A56" s="499"/>
      <c r="B56" s="479"/>
      <c r="C56" s="728" t="s">
        <v>274</v>
      </c>
      <c r="D56" s="729"/>
      <c r="E56" s="729"/>
      <c r="F56" s="729"/>
      <c r="G56" s="232">
        <f>G44-SUM(G46,G50,G53)</f>
        <v>0</v>
      </c>
      <c r="H56" s="232">
        <f>H44-SUM(H46,H50,H53)</f>
        <v>0</v>
      </c>
      <c r="I56" s="232">
        <f>I44-SUM(I46,I50,I53)</f>
        <v>0</v>
      </c>
      <c r="J56" s="232">
        <f>J44-SUM(J46,J50,J53)</f>
        <v>0</v>
      </c>
      <c r="K56" s="233">
        <f>K44-SUM(K46,K50,K53)</f>
        <v>0</v>
      </c>
      <c r="L56" s="481"/>
    </row>
    <row r="57" spans="1:12" ht="7.5" customHeight="1">
      <c r="B57" s="479"/>
      <c r="C57" s="694"/>
      <c r="D57" s="695"/>
      <c r="E57" s="695"/>
      <c r="F57" s="695"/>
      <c r="G57" s="695"/>
      <c r="H57" s="695"/>
      <c r="I57" s="695"/>
      <c r="J57" s="695"/>
      <c r="K57" s="696"/>
      <c r="L57" s="481"/>
    </row>
    <row r="58" spans="1:12" s="501" customFormat="1" ht="15" customHeight="1">
      <c r="A58" s="480"/>
      <c r="B58" s="500"/>
      <c r="C58" s="722"/>
      <c r="D58" s="686" t="s">
        <v>275</v>
      </c>
      <c r="E58" s="688"/>
      <c r="F58" s="687"/>
      <c r="G58" s="219"/>
      <c r="H58" s="219"/>
      <c r="I58" s="219"/>
      <c r="J58" s="219"/>
      <c r="K58" s="220"/>
      <c r="L58" s="502"/>
    </row>
    <row r="59" spans="1:12" s="501" customFormat="1" ht="15" customHeight="1">
      <c r="B59" s="500"/>
      <c r="C59" s="722"/>
      <c r="D59" s="686" t="s">
        <v>276</v>
      </c>
      <c r="E59" s="688"/>
      <c r="F59" s="687"/>
      <c r="G59" s="219">
        <f>SUM(G61:G61)</f>
        <v>0</v>
      </c>
      <c r="H59" s="219">
        <f>SUM(H60:H61)</f>
        <v>0</v>
      </c>
      <c r="I59" s="219">
        <f>SUM(I60:I61)</f>
        <v>0</v>
      </c>
      <c r="J59" s="219">
        <f>SUM(J60:J61)</f>
        <v>0</v>
      </c>
      <c r="K59" s="220">
        <f>SUM(K61:K61)</f>
        <v>0</v>
      </c>
      <c r="L59" s="502"/>
    </row>
    <row r="60" spans="1:12" s="499" customFormat="1" ht="15" customHeight="1" outlineLevel="1">
      <c r="B60" s="207"/>
      <c r="C60" s="722"/>
      <c r="D60" s="505"/>
      <c r="E60" s="720" t="s">
        <v>277</v>
      </c>
      <c r="F60" s="721"/>
      <c r="G60" s="210"/>
      <c r="H60" s="210"/>
      <c r="I60" s="210"/>
      <c r="J60" s="210"/>
      <c r="K60" s="211"/>
      <c r="L60" s="212"/>
    </row>
    <row r="61" spans="1:12" s="499" customFormat="1" ht="15" customHeight="1" outlineLevel="1">
      <c r="B61" s="207"/>
      <c r="C61" s="722"/>
      <c r="E61" s="712" t="s">
        <v>278</v>
      </c>
      <c r="F61" s="713"/>
      <c r="G61" s="215"/>
      <c r="H61" s="215"/>
      <c r="I61" s="215"/>
      <c r="J61" s="215"/>
      <c r="K61" s="216"/>
      <c r="L61" s="212"/>
    </row>
    <row r="62" spans="1:12" s="501" customFormat="1" ht="15" customHeight="1">
      <c r="B62" s="500"/>
      <c r="C62" s="722"/>
      <c r="D62" s="686" t="s">
        <v>279</v>
      </c>
      <c r="E62" s="688"/>
      <c r="F62" s="687"/>
      <c r="G62" s="219">
        <f>SUM(G63:G64)</f>
        <v>0</v>
      </c>
      <c r="H62" s="219">
        <f>SUM(H63:H64)</f>
        <v>0</v>
      </c>
      <c r="I62" s="219">
        <f>SUM(I63:I64)</f>
        <v>0</v>
      </c>
      <c r="J62" s="219">
        <f>SUM(J63:J64)</f>
        <v>0</v>
      </c>
      <c r="K62" s="220">
        <f>SUM(K63:K64)</f>
        <v>0</v>
      </c>
      <c r="L62" s="502"/>
    </row>
    <row r="63" spans="1:12" s="499" customFormat="1" ht="15" customHeight="1" outlineLevel="1">
      <c r="B63" s="207"/>
      <c r="C63" s="722"/>
      <c r="D63" s="497"/>
      <c r="E63" s="724" t="s">
        <v>280</v>
      </c>
      <c r="F63" s="725"/>
      <c r="G63" s="210"/>
      <c r="H63" s="210"/>
      <c r="I63" s="210"/>
      <c r="J63" s="210"/>
      <c r="K63" s="211"/>
      <c r="L63" s="212"/>
    </row>
    <row r="64" spans="1:12" s="499" customFormat="1" ht="15" customHeight="1" outlineLevel="1">
      <c r="B64" s="207"/>
      <c r="C64" s="722"/>
      <c r="D64" s="495"/>
      <c r="E64" s="712" t="s">
        <v>281</v>
      </c>
      <c r="F64" s="713"/>
      <c r="G64" s="215"/>
      <c r="H64" s="215"/>
      <c r="I64" s="215"/>
      <c r="J64" s="215"/>
      <c r="K64" s="216"/>
      <c r="L64" s="212"/>
    </row>
    <row r="65" spans="1:12" s="501" customFormat="1" ht="15" customHeight="1" thickBot="1">
      <c r="B65" s="500"/>
      <c r="C65" s="723"/>
      <c r="D65" s="689" t="s">
        <v>282</v>
      </c>
      <c r="E65" s="690"/>
      <c r="F65" s="691"/>
      <c r="G65" s="221"/>
      <c r="H65" s="215"/>
      <c r="I65" s="215"/>
      <c r="J65" s="215"/>
      <c r="K65" s="222"/>
      <c r="L65" s="502"/>
    </row>
    <row r="66" spans="1:12" ht="16.5" customHeight="1" thickBot="1">
      <c r="A66" s="501"/>
      <c r="B66" s="479"/>
      <c r="C66" s="692" t="s">
        <v>283</v>
      </c>
      <c r="D66" s="693"/>
      <c r="E66" s="693"/>
      <c r="F66" s="693"/>
      <c r="G66" s="223">
        <f>G56-SUM(G58,G59,G62,G65)</f>
        <v>0</v>
      </c>
      <c r="H66" s="223">
        <f>H56-SUM(H58,H59,H62,H65)</f>
        <v>0</v>
      </c>
      <c r="I66" s="223">
        <f>I56-SUM(I58,I59,I62,I65)</f>
        <v>0</v>
      </c>
      <c r="J66" s="223">
        <f>J56-SUM(J58,J59,J62,J65)</f>
        <v>0</v>
      </c>
      <c r="K66" s="224">
        <f>K56-SUM(K58,K59,K62,K65)</f>
        <v>0</v>
      </c>
      <c r="L66" s="481"/>
    </row>
    <row r="67" spans="1:12" ht="7.5" customHeight="1">
      <c r="B67" s="479"/>
      <c r="C67" s="694"/>
      <c r="D67" s="695"/>
      <c r="E67" s="695"/>
      <c r="F67" s="695"/>
      <c r="G67" s="695"/>
      <c r="H67" s="695"/>
      <c r="I67" s="695"/>
      <c r="J67" s="695"/>
      <c r="K67" s="696"/>
      <c r="L67" s="481"/>
    </row>
    <row r="68" spans="1:12" s="501" customFormat="1" ht="15" customHeight="1">
      <c r="A68" s="480"/>
      <c r="B68" s="500"/>
      <c r="C68" s="722"/>
      <c r="D68" s="686" t="s">
        <v>284</v>
      </c>
      <c r="E68" s="688"/>
      <c r="F68" s="687"/>
      <c r="G68" s="235">
        <f>SUM(G69:G73)</f>
        <v>0</v>
      </c>
      <c r="H68" s="235">
        <f t="shared" ref="H68:K68" si="1">SUM(H69:H73)</f>
        <v>0</v>
      </c>
      <c r="I68" s="235">
        <f t="shared" si="1"/>
        <v>0</v>
      </c>
      <c r="J68" s="235">
        <f t="shared" si="1"/>
        <v>0</v>
      </c>
      <c r="K68" s="236">
        <f t="shared" si="1"/>
        <v>0</v>
      </c>
      <c r="L68" s="502"/>
    </row>
    <row r="69" spans="1:12" s="499" customFormat="1" ht="13.5" customHeight="1" outlineLevel="1">
      <c r="A69" s="501"/>
      <c r="B69" s="207"/>
      <c r="C69" s="722"/>
      <c r="D69" s="730"/>
      <c r="E69" s="720" t="s">
        <v>285</v>
      </c>
      <c r="F69" s="721"/>
      <c r="G69" s="237"/>
      <c r="H69" s="210"/>
      <c r="I69" s="210"/>
      <c r="J69" s="210"/>
      <c r="K69" s="211"/>
      <c r="L69" s="212"/>
    </row>
    <row r="70" spans="1:12" s="499" customFormat="1" ht="13.5" customHeight="1" outlineLevel="1">
      <c r="B70" s="207"/>
      <c r="C70" s="722"/>
      <c r="D70" s="731"/>
      <c r="E70" s="712" t="s">
        <v>286</v>
      </c>
      <c r="F70" s="713"/>
      <c r="G70" s="238"/>
      <c r="H70" s="215"/>
      <c r="I70" s="215"/>
      <c r="J70" s="215"/>
      <c r="K70" s="216"/>
      <c r="L70" s="212"/>
    </row>
    <row r="71" spans="1:12" s="499" customFormat="1" ht="13.5" customHeight="1" outlineLevel="1">
      <c r="B71" s="207"/>
      <c r="C71" s="722"/>
      <c r="D71" s="731"/>
      <c r="E71" s="712" t="s">
        <v>287</v>
      </c>
      <c r="F71" s="713"/>
      <c r="G71" s="238"/>
      <c r="H71" s="215"/>
      <c r="I71" s="215"/>
      <c r="J71" s="215"/>
      <c r="K71" s="216"/>
      <c r="L71" s="212"/>
    </row>
    <row r="72" spans="1:12" s="499" customFormat="1" ht="13.5" customHeight="1" outlineLevel="1">
      <c r="B72" s="207"/>
      <c r="C72" s="722"/>
      <c r="D72" s="731"/>
      <c r="E72" s="712" t="s">
        <v>288</v>
      </c>
      <c r="F72" s="713"/>
      <c r="G72" s="238"/>
      <c r="H72" s="215"/>
      <c r="I72" s="215"/>
      <c r="J72" s="215"/>
      <c r="K72" s="216"/>
      <c r="L72" s="212"/>
    </row>
    <row r="73" spans="1:12" s="499" customFormat="1" ht="27" customHeight="1" outlineLevel="1">
      <c r="B73" s="207"/>
      <c r="C73" s="722"/>
      <c r="E73" s="712" t="s">
        <v>289</v>
      </c>
      <c r="F73" s="713"/>
      <c r="G73" s="238"/>
      <c r="H73" s="215"/>
      <c r="I73" s="215"/>
      <c r="J73" s="215"/>
      <c r="K73" s="216"/>
      <c r="L73" s="212"/>
    </row>
    <row r="74" spans="1:12" s="501" customFormat="1" ht="15" customHeight="1">
      <c r="A74" s="499"/>
      <c r="B74" s="500"/>
      <c r="C74" s="722"/>
      <c r="D74" s="686" t="s">
        <v>290</v>
      </c>
      <c r="E74" s="688"/>
      <c r="F74" s="687"/>
      <c r="G74" s="217">
        <f>SUM(G75:G81)</f>
        <v>0</v>
      </c>
      <c r="H74" s="217">
        <f>SUM(H75:H81)</f>
        <v>0</v>
      </c>
      <c r="I74" s="217">
        <f>SUM(I75:I81)</f>
        <v>0</v>
      </c>
      <c r="J74" s="217">
        <f>SUM(J75:J81)</f>
        <v>0</v>
      </c>
      <c r="K74" s="218"/>
      <c r="L74" s="502"/>
    </row>
    <row r="75" spans="1:12" s="499" customFormat="1" ht="13.5" customHeight="1" outlineLevel="1">
      <c r="A75" s="501"/>
      <c r="B75" s="207"/>
      <c r="C75" s="722"/>
      <c r="D75" s="730"/>
      <c r="E75" s="724" t="s">
        <v>291</v>
      </c>
      <c r="F75" s="725"/>
      <c r="G75" s="210"/>
      <c r="H75" s="210"/>
      <c r="I75" s="210"/>
      <c r="J75" s="210"/>
      <c r="K75" s="211"/>
      <c r="L75" s="212"/>
    </row>
    <row r="76" spans="1:12" s="499" customFormat="1" ht="13.5" customHeight="1" outlineLevel="1">
      <c r="B76" s="207"/>
      <c r="C76" s="722"/>
      <c r="D76" s="731"/>
      <c r="E76" s="726" t="s">
        <v>292</v>
      </c>
      <c r="F76" s="727"/>
      <c r="G76" s="215"/>
      <c r="H76" s="215"/>
      <c r="I76" s="215"/>
      <c r="J76" s="215"/>
      <c r="K76" s="216"/>
      <c r="L76" s="212"/>
    </row>
    <row r="77" spans="1:12" s="499" customFormat="1" ht="13.5" customHeight="1" outlineLevel="1">
      <c r="B77" s="207"/>
      <c r="C77" s="722"/>
      <c r="D77" s="731"/>
      <c r="E77" s="726" t="s">
        <v>293</v>
      </c>
      <c r="F77" s="727"/>
      <c r="G77" s="215"/>
      <c r="H77" s="215"/>
      <c r="I77" s="215"/>
      <c r="J77" s="215"/>
      <c r="K77" s="216"/>
      <c r="L77" s="212"/>
    </row>
    <row r="78" spans="1:12" s="499" customFormat="1" ht="13.5" customHeight="1" outlineLevel="1">
      <c r="B78" s="207"/>
      <c r="C78" s="722"/>
      <c r="D78" s="731"/>
      <c r="E78" s="726" t="s">
        <v>294</v>
      </c>
      <c r="F78" s="727"/>
      <c r="G78" s="215"/>
      <c r="H78" s="215"/>
      <c r="I78" s="215"/>
      <c r="J78" s="215"/>
      <c r="K78" s="216"/>
      <c r="L78" s="212"/>
    </row>
    <row r="79" spans="1:12" s="499" customFormat="1" ht="13.5" customHeight="1" outlineLevel="1">
      <c r="B79" s="207"/>
      <c r="C79" s="722"/>
      <c r="D79" s="731"/>
      <c r="E79" s="726" t="s">
        <v>295</v>
      </c>
      <c r="F79" s="727"/>
      <c r="G79" s="215"/>
      <c r="H79" s="215"/>
      <c r="I79" s="215"/>
      <c r="J79" s="215"/>
      <c r="K79" s="216"/>
      <c r="L79" s="212"/>
    </row>
    <row r="80" spans="1:12" s="499" customFormat="1" ht="13.5" customHeight="1" outlineLevel="1">
      <c r="B80" s="207"/>
      <c r="C80" s="722"/>
      <c r="D80" s="731"/>
      <c r="E80" s="726" t="s">
        <v>296</v>
      </c>
      <c r="F80" s="727"/>
      <c r="G80" s="215"/>
      <c r="H80" s="215"/>
      <c r="I80" s="215"/>
      <c r="J80" s="215"/>
      <c r="K80" s="216"/>
      <c r="L80" s="212"/>
    </row>
    <row r="81" spans="1:12" s="499" customFormat="1" ht="13.5" customHeight="1" outlineLevel="1" thickBot="1">
      <c r="B81" s="207"/>
      <c r="C81" s="723"/>
      <c r="D81" s="732"/>
      <c r="E81" s="733" t="s">
        <v>124</v>
      </c>
      <c r="F81" s="734"/>
      <c r="G81" s="230"/>
      <c r="H81" s="230"/>
      <c r="I81" s="230"/>
      <c r="J81" s="230"/>
      <c r="K81" s="231"/>
      <c r="L81" s="212"/>
    </row>
    <row r="82" spans="1:12" ht="16.5" customHeight="1" thickBot="1">
      <c r="A82" s="499"/>
      <c r="B82" s="479"/>
      <c r="C82" s="728" t="s">
        <v>297</v>
      </c>
      <c r="D82" s="729"/>
      <c r="E82" s="729"/>
      <c r="F82" s="729"/>
      <c r="G82" s="232">
        <f>G66-G68+G74</f>
        <v>0</v>
      </c>
      <c r="H82" s="232">
        <f>H66-H68+H74</f>
        <v>0</v>
      </c>
      <c r="I82" s="232">
        <f>I66-I68+I74</f>
        <v>0</v>
      </c>
      <c r="J82" s="232">
        <f>J66-J68+J74</f>
        <v>0</v>
      </c>
      <c r="K82" s="233">
        <f>K66-K68+K74</f>
        <v>0</v>
      </c>
      <c r="L82" s="481"/>
    </row>
    <row r="83" spans="1:12" ht="7.5" customHeight="1">
      <c r="B83" s="479"/>
      <c r="C83" s="694"/>
      <c r="D83" s="695"/>
      <c r="E83" s="695"/>
      <c r="F83" s="695"/>
      <c r="G83" s="695"/>
      <c r="H83" s="695"/>
      <c r="I83" s="695"/>
      <c r="J83" s="695"/>
      <c r="K83" s="696"/>
      <c r="L83" s="481"/>
    </row>
    <row r="84" spans="1:12" s="501" customFormat="1" ht="15" customHeight="1" thickBot="1">
      <c r="A84" s="480"/>
      <c r="B84" s="500"/>
      <c r="C84" s="500"/>
      <c r="D84" s="740" t="s">
        <v>298</v>
      </c>
      <c r="E84" s="741"/>
      <c r="F84" s="742"/>
      <c r="G84" s="239"/>
      <c r="H84" s="219"/>
      <c r="I84" s="219"/>
      <c r="J84" s="219"/>
      <c r="K84" s="220"/>
      <c r="L84" s="240"/>
    </row>
    <row r="85" spans="1:12" ht="16.5" customHeight="1" thickBot="1">
      <c r="A85" s="501"/>
      <c r="B85" s="479"/>
      <c r="C85" s="692" t="s">
        <v>299</v>
      </c>
      <c r="D85" s="693"/>
      <c r="E85" s="693"/>
      <c r="F85" s="693"/>
      <c r="G85" s="223">
        <f>G82+G84</f>
        <v>0</v>
      </c>
      <c r="H85" s="223">
        <f>H82+H84</f>
        <v>0</v>
      </c>
      <c r="I85" s="223">
        <f>I82+I84</f>
        <v>0</v>
      </c>
      <c r="J85" s="223">
        <f>J82+J84</f>
        <v>0</v>
      </c>
      <c r="K85" s="224">
        <f>K82+K84</f>
        <v>0</v>
      </c>
      <c r="L85" s="481"/>
    </row>
    <row r="86" spans="1:12" ht="7.5" customHeight="1">
      <c r="B86" s="479"/>
      <c r="C86" s="743"/>
      <c r="D86" s="744"/>
      <c r="E86" s="744"/>
      <c r="F86" s="744"/>
      <c r="G86" s="744"/>
      <c r="H86" s="744"/>
      <c r="I86" s="744"/>
      <c r="J86" s="744"/>
      <c r="K86" s="745"/>
      <c r="L86" s="481"/>
    </row>
    <row r="87" spans="1:12" s="501" customFormat="1" ht="15" customHeight="1">
      <c r="B87" s="500"/>
      <c r="C87" s="500"/>
      <c r="D87" s="746" t="s">
        <v>300</v>
      </c>
      <c r="E87" s="746"/>
      <c r="F87" s="747"/>
      <c r="G87" s="201">
        <f>SUM(G88,G89)</f>
        <v>0</v>
      </c>
      <c r="H87" s="201">
        <f>SUM(H88,H89)</f>
        <v>0</v>
      </c>
      <c r="I87" s="201">
        <f>SUM(I88,I89)</f>
        <v>0</v>
      </c>
      <c r="J87" s="201">
        <f>SUM(J88,J89)</f>
        <v>0</v>
      </c>
      <c r="K87" s="202">
        <f>SUM(K88,K89)</f>
        <v>0</v>
      </c>
      <c r="L87" s="502"/>
    </row>
    <row r="88" spans="1:12" s="499" customFormat="1" ht="15" customHeight="1" outlineLevel="1">
      <c r="B88" s="207"/>
      <c r="C88" s="722"/>
      <c r="D88" s="505"/>
      <c r="E88" s="720" t="s">
        <v>301</v>
      </c>
      <c r="F88" s="721"/>
      <c r="G88" s="210"/>
      <c r="H88" s="210"/>
      <c r="I88" s="210"/>
      <c r="J88" s="210"/>
      <c r="K88" s="211"/>
      <c r="L88" s="212"/>
    </row>
    <row r="89" spans="1:12" s="499" customFormat="1" ht="15" customHeight="1" outlineLevel="1">
      <c r="B89" s="207"/>
      <c r="C89" s="722"/>
      <c r="E89" s="712" t="s">
        <v>302</v>
      </c>
      <c r="F89" s="713"/>
      <c r="G89" s="215"/>
      <c r="H89" s="215"/>
      <c r="I89" s="215"/>
      <c r="J89" s="215"/>
      <c r="K89" s="216"/>
      <c r="L89" s="212"/>
    </row>
    <row r="90" spans="1:12" s="501" customFormat="1" ht="15" customHeight="1">
      <c r="B90" s="500"/>
      <c r="C90" s="722"/>
      <c r="D90" s="686" t="s">
        <v>303</v>
      </c>
      <c r="E90" s="688"/>
      <c r="F90" s="687"/>
      <c r="G90" s="241" t="str">
        <f>IFERROR(G88/G85,"-")</f>
        <v>-</v>
      </c>
      <c r="H90" s="241" t="str">
        <f>IFERROR(H88/H85,"-")</f>
        <v>-</v>
      </c>
      <c r="I90" s="241" t="str">
        <f>IFERROR(I88/I85,"-")</f>
        <v>-</v>
      </c>
      <c r="J90" s="241" t="str">
        <f>IFERROR(J88/J85,"-")</f>
        <v>-</v>
      </c>
      <c r="K90" s="242" t="str">
        <f>IFERROR(K88/K85,"-")</f>
        <v>-</v>
      </c>
      <c r="L90" s="502"/>
    </row>
    <row r="91" spans="1:12" s="248" customFormat="1" ht="12.75">
      <c r="A91" s="243"/>
      <c r="B91" s="244"/>
      <c r="C91" s="735"/>
      <c r="D91" s="736" t="s">
        <v>304</v>
      </c>
      <c r="E91" s="736"/>
      <c r="F91" s="737"/>
      <c r="G91" s="245"/>
      <c r="H91" s="245"/>
      <c r="I91" s="245"/>
      <c r="J91" s="245"/>
      <c r="K91" s="246"/>
      <c r="L91" s="247"/>
    </row>
    <row r="92" spans="1:12" s="249" customFormat="1" ht="12" thickBot="1">
      <c r="B92" s="504"/>
      <c r="C92" s="735"/>
      <c r="D92" s="738" t="s">
        <v>305</v>
      </c>
      <c r="E92" s="738"/>
      <c r="F92" s="739"/>
      <c r="G92" s="251"/>
      <c r="H92" s="252">
        <f>IF((H91-G91)/30&lt;0,"No Data",(H91-G91)/30)</f>
        <v>0</v>
      </c>
      <c r="I92" s="252">
        <f>IF((I91-H91)/30&lt;0,"No Data",(I91-H91)/30)</f>
        <v>0</v>
      </c>
      <c r="J92" s="252">
        <f>IF((J91-I91)/30&lt;0,"No Data",(J91-I91)/30)</f>
        <v>0</v>
      </c>
      <c r="K92" s="253">
        <f>IF((K91-J91)/30&lt;0,"No Data",(K91-J91)/30)</f>
        <v>0</v>
      </c>
      <c r="L92" s="254"/>
    </row>
    <row r="93" spans="1:12" ht="16.5" customHeight="1" thickBot="1">
      <c r="A93" s="249"/>
      <c r="B93" s="479"/>
      <c r="C93" s="757" t="s">
        <v>9</v>
      </c>
      <c r="D93" s="758"/>
      <c r="E93" s="758"/>
      <c r="F93" s="758"/>
      <c r="G93" s="255">
        <f>G85-SUM(G88:G89)</f>
        <v>0</v>
      </c>
      <c r="H93" s="255">
        <f>H85-SUM(H88:H89)</f>
        <v>0</v>
      </c>
      <c r="I93" s="255">
        <f>I85-SUM(I88:I89)</f>
        <v>0</v>
      </c>
      <c r="J93" s="255">
        <f>J85-SUM(J88:J89)</f>
        <v>0</v>
      </c>
      <c r="K93" s="256">
        <f>K85-SUM(K88:K89)</f>
        <v>0</v>
      </c>
      <c r="L93" s="481"/>
    </row>
    <row r="94" spans="1:12" ht="7.5" customHeight="1">
      <c r="B94" s="479"/>
      <c r="C94" s="694"/>
      <c r="D94" s="695"/>
      <c r="E94" s="695"/>
      <c r="F94" s="695"/>
      <c r="G94" s="695"/>
      <c r="H94" s="695"/>
      <c r="I94" s="695"/>
      <c r="J94" s="695"/>
      <c r="K94" s="696"/>
      <c r="L94" s="481"/>
    </row>
    <row r="95" spans="1:12" ht="14.25" customHeight="1" thickBot="1">
      <c r="B95" s="479"/>
      <c r="C95" s="479"/>
      <c r="D95" s="686" t="s">
        <v>306</v>
      </c>
      <c r="E95" s="688"/>
      <c r="F95" s="687"/>
      <c r="G95" s="217"/>
      <c r="H95" s="217"/>
      <c r="I95" s="217"/>
      <c r="J95" s="217"/>
      <c r="K95" s="218"/>
      <c r="L95" s="481"/>
    </row>
    <row r="96" spans="1:12" ht="16.5" customHeight="1" thickBot="1">
      <c r="A96" s="249"/>
      <c r="B96" s="479"/>
      <c r="C96" s="757" t="s">
        <v>307</v>
      </c>
      <c r="D96" s="758"/>
      <c r="E96" s="758"/>
      <c r="F96" s="758"/>
      <c r="G96" s="255">
        <f>G93+G95</f>
        <v>0</v>
      </c>
      <c r="H96" s="255">
        <f>H93+H95</f>
        <v>0</v>
      </c>
      <c r="I96" s="255">
        <f>I93+I95</f>
        <v>0</v>
      </c>
      <c r="J96" s="255">
        <f>J93+J95</f>
        <v>0</v>
      </c>
      <c r="K96" s="256">
        <f>K93+K95</f>
        <v>0</v>
      </c>
      <c r="L96" s="481"/>
    </row>
    <row r="97" spans="1:12" ht="15" customHeight="1">
      <c r="B97" s="479"/>
      <c r="C97" s="479"/>
      <c r="D97" s="686" t="s">
        <v>308</v>
      </c>
      <c r="E97" s="688"/>
      <c r="F97" s="687"/>
      <c r="G97" s="217">
        <f>G98+G99</f>
        <v>0</v>
      </c>
      <c r="H97" s="217">
        <f>H98+H99</f>
        <v>0</v>
      </c>
      <c r="I97" s="217">
        <f>I98+I99</f>
        <v>0</v>
      </c>
      <c r="J97" s="217">
        <f>J98+J99</f>
        <v>0</v>
      </c>
      <c r="K97" s="218">
        <f>K98+K99</f>
        <v>0</v>
      </c>
      <c r="L97" s="481"/>
    </row>
    <row r="98" spans="1:12" s="499" customFormat="1" ht="15" customHeight="1" outlineLevel="1">
      <c r="B98" s="207"/>
      <c r="C98" s="207"/>
      <c r="D98" s="505"/>
      <c r="E98" s="724" t="s">
        <v>309</v>
      </c>
      <c r="F98" s="725"/>
      <c r="G98" s="210"/>
      <c r="H98" s="210"/>
      <c r="I98" s="210"/>
      <c r="J98" s="210"/>
      <c r="K98" s="211"/>
      <c r="L98" s="212"/>
    </row>
    <row r="99" spans="1:12" s="499" customFormat="1" ht="15" customHeight="1" outlineLevel="1">
      <c r="B99" s="207"/>
      <c r="C99" s="207"/>
      <c r="E99" s="726" t="s">
        <v>310</v>
      </c>
      <c r="F99" s="727"/>
      <c r="G99" s="215"/>
      <c r="H99" s="215"/>
      <c r="I99" s="215"/>
      <c r="J99" s="215"/>
      <c r="K99" s="216"/>
      <c r="L99" s="212"/>
    </row>
    <row r="100" spans="1:12" s="501" customFormat="1" ht="15" customHeight="1">
      <c r="A100" s="480"/>
      <c r="B100" s="500"/>
      <c r="C100" s="748" t="s">
        <v>311</v>
      </c>
      <c r="D100" s="749"/>
      <c r="E100" s="749"/>
      <c r="F100" s="750"/>
      <c r="G100" s="257">
        <f>G93-G97</f>
        <v>0</v>
      </c>
      <c r="H100" s="257">
        <f>H93-H97</f>
        <v>0</v>
      </c>
      <c r="I100" s="257">
        <f>I93-I97</f>
        <v>0</v>
      </c>
      <c r="J100" s="257">
        <f>J93-J97</f>
        <v>0</v>
      </c>
      <c r="K100" s="258">
        <f>K93-K97</f>
        <v>0</v>
      </c>
      <c r="L100" s="502"/>
    </row>
    <row r="101" spans="1:12" s="501" customFormat="1" ht="15" customHeight="1">
      <c r="B101" s="500"/>
      <c r="C101" s="748" t="s">
        <v>312</v>
      </c>
      <c r="D101" s="749"/>
      <c r="E101" s="749"/>
      <c r="F101" s="750"/>
      <c r="G101" s="257">
        <f>G93+G58+G59+G64+G50</f>
        <v>0</v>
      </c>
      <c r="H101" s="257">
        <f>H93+H58+H59+H64+H50</f>
        <v>0</v>
      </c>
      <c r="I101" s="257">
        <f>I93+I58+I59+I64+I50</f>
        <v>0</v>
      </c>
      <c r="J101" s="257">
        <f>J93+J58+J59+J64+J50</f>
        <v>0</v>
      </c>
      <c r="K101" s="258">
        <f>K93+K58+K59+K64+K50</f>
        <v>0</v>
      </c>
      <c r="L101" s="502"/>
    </row>
    <row r="102" spans="1:12" ht="13.5" customHeight="1" thickBot="1">
      <c r="A102" s="501"/>
      <c r="B102" s="479"/>
      <c r="C102" s="490"/>
      <c r="D102" s="260"/>
      <c r="E102" s="260"/>
      <c r="F102" s="508"/>
      <c r="G102" s="262"/>
      <c r="H102" s="263"/>
      <c r="I102" s="263"/>
      <c r="J102" s="263"/>
      <c r="K102" s="264"/>
      <c r="L102" s="481"/>
    </row>
    <row r="103" spans="1:12" ht="20.25" thickBot="1">
      <c r="B103" s="479"/>
      <c r="C103" s="751" t="s">
        <v>313</v>
      </c>
      <c r="D103" s="752"/>
      <c r="E103" s="752"/>
      <c r="F103" s="752"/>
      <c r="G103" s="752"/>
      <c r="H103" s="752"/>
      <c r="I103" s="752"/>
      <c r="J103" s="752"/>
      <c r="K103" s="753"/>
      <c r="L103" s="481"/>
    </row>
    <row r="104" spans="1:12" ht="16.5" customHeight="1" thickBot="1">
      <c r="B104" s="479"/>
      <c r="C104" s="754" t="s">
        <v>163</v>
      </c>
      <c r="D104" s="755"/>
      <c r="E104" s="755"/>
      <c r="F104" s="756" t="s">
        <v>313</v>
      </c>
      <c r="G104" s="265" t="str">
        <f>G6</f>
        <v>-</v>
      </c>
      <c r="H104" s="265" t="str">
        <f>H6</f>
        <v>-</v>
      </c>
      <c r="I104" s="265" t="str">
        <f>I6</f>
        <v>-</v>
      </c>
      <c r="J104" s="265">
        <f>J6</f>
        <v>0</v>
      </c>
      <c r="K104" s="266">
        <f>K6</f>
        <v>366</v>
      </c>
      <c r="L104" s="481"/>
    </row>
    <row r="105" spans="1:12" ht="15" thickBot="1">
      <c r="B105" s="479"/>
      <c r="C105" s="743"/>
      <c r="D105" s="744"/>
      <c r="E105" s="744"/>
      <c r="F105" s="744"/>
      <c r="G105" s="744"/>
      <c r="H105" s="744"/>
      <c r="I105" s="744"/>
      <c r="J105" s="744"/>
      <c r="K105" s="745"/>
      <c r="L105" s="481"/>
    </row>
    <row r="106" spans="1:12" ht="18.75" thickBot="1">
      <c r="B106" s="479"/>
      <c r="C106" s="763" t="s">
        <v>314</v>
      </c>
      <c r="D106" s="764"/>
      <c r="E106" s="764"/>
      <c r="F106" s="764"/>
      <c r="G106" s="764"/>
      <c r="H106" s="764"/>
      <c r="I106" s="764"/>
      <c r="J106" s="764"/>
      <c r="K106" s="765"/>
      <c r="L106" s="481"/>
    </row>
    <row r="107" spans="1:12" ht="16.5" customHeight="1">
      <c r="B107" s="479"/>
      <c r="C107" s="705" t="s">
        <v>315</v>
      </c>
      <c r="D107" s="706"/>
      <c r="E107" s="706"/>
      <c r="F107" s="706"/>
      <c r="G107" s="284"/>
      <c r="H107" s="285"/>
      <c r="I107" s="285"/>
      <c r="J107" s="285"/>
      <c r="K107" s="286"/>
      <c r="L107" s="481"/>
    </row>
    <row r="108" spans="1:12" ht="16.5" customHeight="1">
      <c r="B108" s="479"/>
      <c r="C108" s="489"/>
      <c r="D108" s="766" t="s">
        <v>316</v>
      </c>
      <c r="E108" s="766"/>
      <c r="F108" s="767"/>
      <c r="G108" s="404">
        <f>SUM(G109:G113)</f>
        <v>0</v>
      </c>
      <c r="H108" s="404">
        <f>SUM(H109:H113)</f>
        <v>0</v>
      </c>
      <c r="I108" s="404">
        <f>SUM(I109:I113)</f>
        <v>0</v>
      </c>
      <c r="J108" s="404">
        <f>SUM(J109:J113)</f>
        <v>0</v>
      </c>
      <c r="K108" s="218">
        <f>SUM(K109:K113)</f>
        <v>0</v>
      </c>
      <c r="L108" s="481"/>
    </row>
    <row r="109" spans="1:12" s="499" customFormat="1" ht="15" customHeight="1" outlineLevel="1">
      <c r="B109" s="207"/>
      <c r="C109" s="722"/>
      <c r="D109" s="505"/>
      <c r="E109" s="720" t="s">
        <v>317</v>
      </c>
      <c r="F109" s="721"/>
      <c r="G109" s="210"/>
      <c r="H109" s="210"/>
      <c r="I109" s="271"/>
      <c r="J109" s="271"/>
      <c r="K109" s="405"/>
      <c r="L109" s="212"/>
    </row>
    <row r="110" spans="1:12" s="499" customFormat="1" ht="15" customHeight="1" outlineLevel="1">
      <c r="B110" s="207"/>
      <c r="C110" s="722"/>
      <c r="D110" s="399"/>
      <c r="E110" s="759" t="s">
        <v>318</v>
      </c>
      <c r="F110" s="727"/>
      <c r="G110" s="400"/>
      <c r="H110" s="400"/>
      <c r="I110" s="400"/>
      <c r="J110" s="400"/>
      <c r="K110" s="216"/>
      <c r="L110" s="212"/>
    </row>
    <row r="111" spans="1:12" s="499" customFormat="1" ht="15" customHeight="1" outlineLevel="1">
      <c r="B111" s="207"/>
      <c r="C111" s="722"/>
      <c r="D111" s="399"/>
      <c r="E111" s="759" t="s">
        <v>319</v>
      </c>
      <c r="F111" s="727"/>
      <c r="G111" s="400"/>
      <c r="H111" s="400"/>
      <c r="I111" s="400"/>
      <c r="J111" s="400"/>
      <c r="K111" s="216"/>
      <c r="L111" s="212"/>
    </row>
    <row r="112" spans="1:12" s="499" customFormat="1" ht="15" customHeight="1" outlineLevel="1">
      <c r="B112" s="207"/>
      <c r="C112" s="722"/>
      <c r="D112" s="399"/>
      <c r="E112" s="759" t="s">
        <v>320</v>
      </c>
      <c r="F112" s="727"/>
      <c r="G112" s="400"/>
      <c r="H112" s="400"/>
      <c r="I112" s="400"/>
      <c r="J112" s="400"/>
      <c r="K112" s="216"/>
      <c r="L112" s="212"/>
    </row>
    <row r="113" spans="1:12" s="499" customFormat="1" ht="15" customHeight="1" outlineLevel="1">
      <c r="B113" s="207"/>
      <c r="C113" s="722"/>
      <c r="D113" s="399"/>
      <c r="E113" s="759" t="s">
        <v>321</v>
      </c>
      <c r="F113" s="727"/>
      <c r="G113" s="400"/>
      <c r="H113" s="400"/>
      <c r="I113" s="400"/>
      <c r="J113" s="400"/>
      <c r="K113" s="216"/>
      <c r="L113" s="212"/>
    </row>
    <row r="114" spans="1:12" s="501" customFormat="1" ht="15" customHeight="1">
      <c r="B114" s="500"/>
      <c r="C114" s="722"/>
      <c r="D114" s="768" t="s">
        <v>322</v>
      </c>
      <c r="E114" s="769"/>
      <c r="F114" s="687"/>
      <c r="G114" s="404">
        <f>SUM(G115:G120)</f>
        <v>0</v>
      </c>
      <c r="H114" s="404">
        <f t="shared" ref="H114:K114" si="2">SUM(H115:H120)</f>
        <v>0</v>
      </c>
      <c r="I114" s="404">
        <f t="shared" si="2"/>
        <v>0</v>
      </c>
      <c r="J114" s="404">
        <f t="shared" si="2"/>
        <v>0</v>
      </c>
      <c r="K114" s="218">
        <f t="shared" si="2"/>
        <v>0</v>
      </c>
      <c r="L114" s="502"/>
    </row>
    <row r="115" spans="1:12" s="499" customFormat="1" ht="15" customHeight="1" outlineLevel="1">
      <c r="B115" s="207"/>
      <c r="C115" s="722"/>
      <c r="D115" s="505"/>
      <c r="E115" s="724" t="s">
        <v>323</v>
      </c>
      <c r="F115" s="725"/>
      <c r="G115" s="237"/>
      <c r="H115" s="237"/>
      <c r="I115" s="237"/>
      <c r="J115" s="237"/>
      <c r="K115" s="405"/>
      <c r="L115" s="212"/>
    </row>
    <row r="116" spans="1:12" s="499" customFormat="1" ht="15" customHeight="1" outlineLevel="1">
      <c r="B116" s="207"/>
      <c r="C116" s="722"/>
      <c r="D116" s="399"/>
      <c r="E116" s="759" t="s">
        <v>324</v>
      </c>
      <c r="F116" s="727"/>
      <c r="G116" s="400"/>
      <c r="H116" s="400"/>
      <c r="I116" s="400"/>
      <c r="J116" s="400"/>
      <c r="K116" s="216"/>
      <c r="L116" s="212"/>
    </row>
    <row r="117" spans="1:12" s="499" customFormat="1" ht="15" customHeight="1" outlineLevel="1">
      <c r="B117" s="207"/>
      <c r="C117" s="722"/>
      <c r="D117" s="399"/>
      <c r="E117" s="760" t="s">
        <v>13</v>
      </c>
      <c r="F117" s="713"/>
      <c r="G117" s="503"/>
      <c r="H117" s="400"/>
      <c r="I117" s="400"/>
      <c r="J117" s="400"/>
      <c r="K117" s="216"/>
      <c r="L117" s="212"/>
    </row>
    <row r="118" spans="1:12" s="499" customFormat="1" ht="15" customHeight="1" outlineLevel="1">
      <c r="B118" s="207"/>
      <c r="C118" s="722"/>
      <c r="D118" s="399"/>
      <c r="E118" s="760" t="s">
        <v>325</v>
      </c>
      <c r="F118" s="713"/>
      <c r="G118" s="400"/>
      <c r="H118" s="400"/>
      <c r="I118" s="400"/>
      <c r="J118" s="400"/>
      <c r="K118" s="216"/>
      <c r="L118" s="212"/>
    </row>
    <row r="119" spans="1:12" s="499" customFormat="1" ht="15" customHeight="1" outlineLevel="1" thickBot="1">
      <c r="B119" s="207"/>
      <c r="C119" s="722"/>
      <c r="D119" s="399"/>
      <c r="E119" s="760" t="s">
        <v>326</v>
      </c>
      <c r="F119" s="713"/>
      <c r="G119" s="503"/>
      <c r="H119" s="401"/>
      <c r="I119" s="401"/>
      <c r="J119" s="401"/>
      <c r="K119" s="216"/>
      <c r="L119" s="212"/>
    </row>
    <row r="120" spans="1:12" s="499" customFormat="1" ht="15" customHeight="1" outlineLevel="1" thickBot="1">
      <c r="B120" s="207"/>
      <c r="C120" s="402"/>
      <c r="D120" s="403"/>
      <c r="E120" s="761" t="s">
        <v>440</v>
      </c>
      <c r="F120" s="762"/>
      <c r="G120" s="272"/>
      <c r="H120" s="272"/>
      <c r="I120" s="272"/>
      <c r="J120" s="272"/>
      <c r="K120" s="407"/>
      <c r="L120" s="212"/>
    </row>
    <row r="121" spans="1:12" ht="16.5" customHeight="1" thickBot="1">
      <c r="A121" s="501"/>
      <c r="B121" s="479"/>
      <c r="C121" s="692" t="s">
        <v>327</v>
      </c>
      <c r="D121" s="693"/>
      <c r="E121" s="693"/>
      <c r="F121" s="693"/>
      <c r="G121" s="223">
        <f>SUM(G108,G114)</f>
        <v>0</v>
      </c>
      <c r="H121" s="223">
        <f>SUM(H108,H114)</f>
        <v>0</v>
      </c>
      <c r="I121" s="223">
        <f>SUM(I108,I114)</f>
        <v>0</v>
      </c>
      <c r="J121" s="223">
        <f>SUM(J108,J114)</f>
        <v>0</v>
      </c>
      <c r="K121" s="224">
        <f>SUM(K108,K114)</f>
        <v>0</v>
      </c>
      <c r="L121" s="481"/>
    </row>
    <row r="122" spans="1:12" s="501" customFormat="1" ht="7.5" customHeight="1" thickBot="1">
      <c r="A122" s="480"/>
      <c r="B122" s="500"/>
      <c r="C122" s="722"/>
      <c r="D122" s="770"/>
      <c r="E122" s="770"/>
      <c r="F122" s="770"/>
      <c r="G122" s="770"/>
      <c r="H122" s="770"/>
      <c r="I122" s="770"/>
      <c r="J122" s="770"/>
      <c r="K122" s="771"/>
      <c r="L122" s="502"/>
    </row>
    <row r="123" spans="1:12" ht="16.5" customHeight="1" thickBot="1">
      <c r="A123" s="273"/>
      <c r="B123" s="479"/>
      <c r="C123" s="692" t="s">
        <v>328</v>
      </c>
      <c r="D123" s="693"/>
      <c r="E123" s="693"/>
      <c r="F123" s="693" t="s">
        <v>329</v>
      </c>
      <c r="G123" s="223">
        <f>G121-G117+G131+G151-G162-G182-G205</f>
        <v>0</v>
      </c>
      <c r="H123" s="223">
        <f>H121-H117+H131+H151-H162-H182-H205</f>
        <v>0</v>
      </c>
      <c r="I123" s="223">
        <f>I121-I117+I131+I151-I162-I182-I205</f>
        <v>0</v>
      </c>
      <c r="J123" s="223">
        <f>J121-J117+J131+J151-J162-J182-J205</f>
        <v>0</v>
      </c>
      <c r="K123" s="224">
        <f>K121-K117+K131+K151-K162-K182-K205</f>
        <v>0</v>
      </c>
      <c r="L123" s="481"/>
    </row>
    <row r="124" spans="1:12" ht="7.5" customHeight="1">
      <c r="B124" s="479"/>
      <c r="C124" s="694"/>
      <c r="D124" s="695"/>
      <c r="E124" s="695"/>
      <c r="F124" s="695"/>
      <c r="G124" s="695"/>
      <c r="H124" s="695"/>
      <c r="I124" s="695"/>
      <c r="J124" s="695"/>
      <c r="K124" s="696"/>
      <c r="L124" s="481"/>
    </row>
    <row r="125" spans="1:12" ht="16.5" customHeight="1">
      <c r="B125" s="479"/>
      <c r="C125" s="772" t="s">
        <v>330</v>
      </c>
      <c r="D125" s="773"/>
      <c r="E125" s="773"/>
      <c r="F125" s="773"/>
      <c r="G125" s="267"/>
      <c r="H125" s="268"/>
      <c r="I125" s="268"/>
      <c r="J125" s="268"/>
      <c r="K125" s="269"/>
      <c r="L125" s="481"/>
    </row>
    <row r="126" spans="1:12" ht="16.5" customHeight="1">
      <c r="B126" s="479"/>
      <c r="C126" s="772" t="s">
        <v>331</v>
      </c>
      <c r="D126" s="773"/>
      <c r="E126" s="773"/>
      <c r="F126" s="773"/>
      <c r="G126" s="267"/>
      <c r="H126" s="268"/>
      <c r="I126" s="268"/>
      <c r="J126" s="268"/>
      <c r="K126" s="269"/>
      <c r="L126" s="481"/>
    </row>
    <row r="127" spans="1:12" s="501" customFormat="1" ht="15" customHeight="1">
      <c r="A127" s="480"/>
      <c r="B127" s="500"/>
      <c r="C127" s="274"/>
      <c r="D127" s="686" t="s">
        <v>332</v>
      </c>
      <c r="E127" s="688"/>
      <c r="F127" s="687"/>
      <c r="G127" s="217">
        <f>SUM(G128:G134)</f>
        <v>0</v>
      </c>
      <c r="H127" s="217">
        <f>SUM(H128:H134)</f>
        <v>0</v>
      </c>
      <c r="I127" s="217">
        <f>SUM(I128:I134)</f>
        <v>0</v>
      </c>
      <c r="J127" s="217">
        <f>SUM(J128:J134)</f>
        <v>0</v>
      </c>
      <c r="K127" s="218">
        <f>SUM(K128:K134)</f>
        <v>0</v>
      </c>
      <c r="L127" s="502"/>
    </row>
    <row r="128" spans="1:12" s="499" customFormat="1" ht="13.5" customHeight="1" outlineLevel="1">
      <c r="A128" s="501"/>
      <c r="B128" s="207"/>
      <c r="C128" s="274"/>
      <c r="D128" s="505"/>
      <c r="E128" s="720" t="s">
        <v>333</v>
      </c>
      <c r="F128" s="721"/>
      <c r="G128" s="237"/>
      <c r="H128" s="210"/>
      <c r="I128" s="210"/>
      <c r="J128" s="210"/>
      <c r="K128" s="211"/>
      <c r="L128" s="212"/>
    </row>
    <row r="129" spans="1:12" s="499" customFormat="1" ht="13.5" customHeight="1" outlineLevel="1">
      <c r="B129" s="207"/>
      <c r="C129" s="274"/>
      <c r="E129" s="712" t="s">
        <v>334</v>
      </c>
      <c r="F129" s="713"/>
      <c r="G129" s="215"/>
      <c r="H129" s="215"/>
      <c r="I129" s="215"/>
      <c r="J129" s="215"/>
      <c r="K129" s="216"/>
      <c r="L129" s="212"/>
    </row>
    <row r="130" spans="1:12" s="499" customFormat="1" ht="13.5" customHeight="1" outlineLevel="1">
      <c r="B130" s="207"/>
      <c r="C130" s="274"/>
      <c r="E130" s="712" t="s">
        <v>335</v>
      </c>
      <c r="F130" s="713"/>
      <c r="G130" s="215"/>
      <c r="H130" s="215"/>
      <c r="I130" s="215"/>
      <c r="J130" s="215"/>
      <c r="K130" s="216"/>
      <c r="L130" s="212"/>
    </row>
    <row r="131" spans="1:12" s="501" customFormat="1" ht="15" customHeight="1" outlineLevel="1">
      <c r="B131" s="275"/>
      <c r="C131" s="500"/>
      <c r="E131" s="712" t="s">
        <v>336</v>
      </c>
      <c r="F131" s="713"/>
      <c r="G131" s="215"/>
      <c r="H131" s="215"/>
      <c r="I131" s="215"/>
      <c r="J131" s="215"/>
      <c r="K131" s="216"/>
      <c r="L131" s="502"/>
    </row>
    <row r="132" spans="1:12" s="499" customFormat="1" ht="13.5" customHeight="1" outlineLevel="1">
      <c r="B132" s="207"/>
      <c r="C132" s="274"/>
      <c r="E132" s="712" t="s">
        <v>337</v>
      </c>
      <c r="F132" s="713"/>
      <c r="G132" s="215"/>
      <c r="H132" s="215"/>
      <c r="I132" s="215"/>
      <c r="J132" s="215"/>
      <c r="K132" s="216"/>
      <c r="L132" s="212"/>
    </row>
    <row r="133" spans="1:12" s="499" customFormat="1" ht="13.5" customHeight="1" outlineLevel="1">
      <c r="B133" s="207"/>
      <c r="C133" s="274"/>
      <c r="E133" s="712" t="s">
        <v>338</v>
      </c>
      <c r="F133" s="713"/>
      <c r="G133" s="215"/>
      <c r="H133" s="215"/>
      <c r="I133" s="215"/>
      <c r="J133" s="215"/>
      <c r="K133" s="216"/>
      <c r="L133" s="212"/>
    </row>
    <row r="134" spans="1:12" s="501" customFormat="1" ht="15" customHeight="1" outlineLevel="1">
      <c r="B134" s="500"/>
      <c r="C134" s="274"/>
      <c r="E134" s="712" t="s">
        <v>339</v>
      </c>
      <c r="F134" s="713"/>
      <c r="G134" s="215"/>
      <c r="H134" s="215"/>
      <c r="I134" s="215"/>
      <c r="J134" s="215"/>
      <c r="K134" s="216"/>
      <c r="L134" s="502"/>
    </row>
    <row r="135" spans="1:12" s="501" customFormat="1" ht="15" customHeight="1">
      <c r="A135" s="499"/>
      <c r="B135" s="500"/>
      <c r="C135" s="274"/>
      <c r="D135" s="686" t="s">
        <v>340</v>
      </c>
      <c r="E135" s="688"/>
      <c r="F135" s="687"/>
      <c r="G135" s="215"/>
      <c r="H135" s="219"/>
      <c r="I135" s="219"/>
      <c r="J135" s="219"/>
      <c r="K135" s="220"/>
      <c r="L135" s="502"/>
    </row>
    <row r="136" spans="1:12" s="501" customFormat="1" ht="15" customHeight="1">
      <c r="B136" s="500"/>
      <c r="C136" s="274"/>
      <c r="D136" s="686" t="s">
        <v>341</v>
      </c>
      <c r="E136" s="688"/>
      <c r="F136" s="687"/>
      <c r="G136" s="217">
        <f>SUM(G137:G138)</f>
        <v>0</v>
      </c>
      <c r="H136" s="217">
        <f>SUM(H137:H138)</f>
        <v>0</v>
      </c>
      <c r="I136" s="217">
        <f>SUM(I137:I138)</f>
        <v>0</v>
      </c>
      <c r="J136" s="217">
        <f>SUM(J137:J138)</f>
        <v>0</v>
      </c>
      <c r="K136" s="218">
        <f>SUM(K137:K138)</f>
        <v>0</v>
      </c>
      <c r="L136" s="502"/>
    </row>
    <row r="137" spans="1:12" s="501" customFormat="1" ht="15" customHeight="1" outlineLevel="1">
      <c r="B137" s="500"/>
      <c r="C137" s="274"/>
      <c r="D137" s="505"/>
      <c r="E137" s="720" t="s">
        <v>342</v>
      </c>
      <c r="F137" s="721"/>
      <c r="G137" s="237"/>
      <c r="H137" s="210"/>
      <c r="I137" s="210"/>
      <c r="J137" s="210"/>
      <c r="K137" s="211"/>
      <c r="L137" s="502"/>
    </row>
    <row r="138" spans="1:12" s="501" customFormat="1" ht="15" customHeight="1" outlineLevel="1">
      <c r="B138" s="500"/>
      <c r="C138" s="274"/>
      <c r="D138" s="486"/>
      <c r="E138" s="712" t="s">
        <v>124</v>
      </c>
      <c r="F138" s="713"/>
      <c r="G138" s="215"/>
      <c r="H138" s="219"/>
      <c r="I138" s="219"/>
      <c r="J138" s="219"/>
      <c r="K138" s="220"/>
      <c r="L138" s="502"/>
    </row>
    <row r="139" spans="1:12" s="501" customFormat="1" ht="15" customHeight="1">
      <c r="B139" s="500"/>
      <c r="C139" s="274"/>
      <c r="D139" s="686" t="s">
        <v>343</v>
      </c>
      <c r="E139" s="688"/>
      <c r="F139" s="687"/>
      <c r="G139" s="219">
        <f>SUM(G140:G141)</f>
        <v>0</v>
      </c>
      <c r="H139" s="219">
        <f t="shared" ref="H139:K139" si="3">SUM(H140:H141)</f>
        <v>0</v>
      </c>
      <c r="I139" s="219">
        <f t="shared" si="3"/>
        <v>0</v>
      </c>
      <c r="J139" s="219">
        <f t="shared" si="3"/>
        <v>0</v>
      </c>
      <c r="K139" s="220">
        <f t="shared" si="3"/>
        <v>0</v>
      </c>
      <c r="L139" s="502"/>
    </row>
    <row r="140" spans="1:12" s="501" customFormat="1" ht="15" customHeight="1" outlineLevel="1">
      <c r="B140" s="500"/>
      <c r="C140" s="274"/>
      <c r="D140" s="505"/>
      <c r="E140" s="720" t="s">
        <v>344</v>
      </c>
      <c r="F140" s="721"/>
      <c r="G140" s="237"/>
      <c r="H140" s="210"/>
      <c r="I140" s="210"/>
      <c r="J140" s="210"/>
      <c r="K140" s="211"/>
      <c r="L140" s="502"/>
    </row>
    <row r="141" spans="1:12" s="499" customFormat="1" ht="13.5" customHeight="1" outlineLevel="1">
      <c r="B141" s="207"/>
      <c r="C141" s="274"/>
      <c r="E141" s="712" t="s">
        <v>124</v>
      </c>
      <c r="F141" s="713"/>
      <c r="G141" s="215"/>
      <c r="H141" s="215"/>
      <c r="I141" s="215"/>
      <c r="J141" s="215"/>
      <c r="K141" s="216"/>
      <c r="L141" s="212"/>
    </row>
    <row r="142" spans="1:12" s="501" customFormat="1" ht="15" customHeight="1" thickBot="1">
      <c r="B142" s="500"/>
      <c r="C142" s="277"/>
      <c r="D142" s="689" t="s">
        <v>345</v>
      </c>
      <c r="E142" s="690"/>
      <c r="F142" s="691"/>
      <c r="G142" s="278"/>
      <c r="H142" s="221"/>
      <c r="I142" s="221"/>
      <c r="J142" s="221"/>
      <c r="K142" s="222"/>
      <c r="L142" s="502"/>
    </row>
    <row r="143" spans="1:12" ht="16.5" customHeight="1" thickBot="1">
      <c r="A143" s="501"/>
      <c r="B143" s="479"/>
      <c r="C143" s="728" t="s">
        <v>346</v>
      </c>
      <c r="D143" s="729"/>
      <c r="E143" s="729"/>
      <c r="F143" s="729"/>
      <c r="G143" s="232">
        <f>G127+G135+G136+G139+G142</f>
        <v>0</v>
      </c>
      <c r="H143" s="232">
        <f>H127+H135+H136+H139+H142</f>
        <v>0</v>
      </c>
      <c r="I143" s="232">
        <f>I127+I135+I136+I139+I142</f>
        <v>0</v>
      </c>
      <c r="J143" s="232">
        <f>SUM(J135,J136,J139,J142,J127)</f>
        <v>0</v>
      </c>
      <c r="K143" s="233">
        <f>SUM(K135:K142,K127)</f>
        <v>0</v>
      </c>
      <c r="L143" s="481"/>
    </row>
    <row r="144" spans="1:12" ht="7.5" customHeight="1">
      <c r="B144" s="479"/>
      <c r="C144" s="694"/>
      <c r="D144" s="695"/>
      <c r="E144" s="695"/>
      <c r="F144" s="695"/>
      <c r="G144" s="695"/>
      <c r="H144" s="695"/>
      <c r="I144" s="695"/>
      <c r="J144" s="695"/>
      <c r="K144" s="696"/>
      <c r="L144" s="481"/>
    </row>
    <row r="145" spans="1:12" ht="16.5" customHeight="1">
      <c r="B145" s="479"/>
      <c r="C145" s="772" t="s">
        <v>347</v>
      </c>
      <c r="D145" s="773"/>
      <c r="E145" s="773"/>
      <c r="F145" s="773"/>
      <c r="G145" s="267"/>
      <c r="H145" s="268"/>
      <c r="I145" s="268"/>
      <c r="J145" s="268"/>
      <c r="K145" s="269"/>
      <c r="L145" s="481"/>
    </row>
    <row r="146" spans="1:12" s="501" customFormat="1" ht="15" customHeight="1">
      <c r="A146" s="480"/>
      <c r="B146" s="500"/>
      <c r="C146" s="772"/>
      <c r="D146" s="686" t="s">
        <v>348</v>
      </c>
      <c r="E146" s="688"/>
      <c r="F146" s="687"/>
      <c r="G146" s="217">
        <f>SUM(G147:G153)</f>
        <v>0</v>
      </c>
      <c r="H146" s="217">
        <f>SUM(H147:H153)</f>
        <v>0</v>
      </c>
      <c r="I146" s="217">
        <f>SUM(I147:I153)</f>
        <v>0</v>
      </c>
      <c r="J146" s="217">
        <f>SUM(J147:J153)</f>
        <v>0</v>
      </c>
      <c r="K146" s="218">
        <f>SUM(K147:K153)</f>
        <v>0</v>
      </c>
      <c r="L146" s="502"/>
    </row>
    <row r="147" spans="1:12" s="499" customFormat="1" ht="13.5" customHeight="1" outlineLevel="1">
      <c r="B147" s="207"/>
      <c r="C147" s="772"/>
      <c r="D147" s="505"/>
      <c r="E147" s="720" t="s">
        <v>349</v>
      </c>
      <c r="F147" s="721"/>
      <c r="G147" s="237"/>
      <c r="H147" s="210"/>
      <c r="I147" s="210"/>
      <c r="J147" s="210"/>
      <c r="K147" s="211"/>
      <c r="L147" s="212"/>
    </row>
    <row r="148" spans="1:12" s="499" customFormat="1" ht="15" customHeight="1" outlineLevel="1">
      <c r="B148" s="279"/>
      <c r="C148" s="772"/>
      <c r="E148" s="712" t="s">
        <v>350</v>
      </c>
      <c r="F148" s="713"/>
      <c r="G148" s="238"/>
      <c r="H148" s="238"/>
      <c r="I148" s="238"/>
      <c r="J148" s="238"/>
      <c r="K148" s="280"/>
      <c r="L148" s="212"/>
    </row>
    <row r="149" spans="1:12" s="499" customFormat="1" ht="15" customHeight="1" outlineLevel="1">
      <c r="B149" s="279"/>
      <c r="C149" s="772"/>
      <c r="E149" s="712" t="s">
        <v>351</v>
      </c>
      <c r="F149" s="713"/>
      <c r="G149" s="238"/>
      <c r="H149" s="238"/>
      <c r="I149" s="238"/>
      <c r="J149" s="238"/>
      <c r="K149" s="280"/>
      <c r="L149" s="212"/>
    </row>
    <row r="150" spans="1:12" s="499" customFormat="1" ht="15" customHeight="1" outlineLevel="1">
      <c r="B150" s="279"/>
      <c r="C150" s="772"/>
      <c r="E150" s="712" t="s">
        <v>335</v>
      </c>
      <c r="F150" s="713"/>
      <c r="G150" s="238"/>
      <c r="H150" s="238"/>
      <c r="I150" s="238"/>
      <c r="J150" s="238"/>
      <c r="K150" s="280"/>
      <c r="L150" s="212"/>
    </row>
    <row r="151" spans="1:12" s="499" customFormat="1" ht="13.5" customHeight="1" outlineLevel="1">
      <c r="B151" s="207"/>
      <c r="C151" s="772"/>
      <c r="E151" s="726" t="s">
        <v>336</v>
      </c>
      <c r="F151" s="727"/>
      <c r="G151" s="238"/>
      <c r="H151" s="215"/>
      <c r="I151" s="215"/>
      <c r="J151" s="215"/>
      <c r="K151" s="216"/>
      <c r="L151" s="212"/>
    </row>
    <row r="152" spans="1:12" s="499" customFormat="1" ht="13.5" customHeight="1" outlineLevel="1">
      <c r="B152" s="207"/>
      <c r="C152" s="772"/>
      <c r="E152" s="712" t="s">
        <v>337</v>
      </c>
      <c r="F152" s="713"/>
      <c r="G152" s="238"/>
      <c r="H152" s="215"/>
      <c r="I152" s="215"/>
      <c r="J152" s="215"/>
      <c r="K152" s="216"/>
      <c r="L152" s="212"/>
    </row>
    <row r="153" spans="1:12" s="499" customFormat="1" ht="13.5" customHeight="1" outlineLevel="1">
      <c r="B153" s="207"/>
      <c r="C153" s="772"/>
      <c r="E153" s="712" t="s">
        <v>124</v>
      </c>
      <c r="F153" s="713"/>
      <c r="G153" s="238"/>
      <c r="H153" s="238"/>
      <c r="I153" s="215"/>
      <c r="J153" s="215"/>
      <c r="K153" s="216"/>
      <c r="L153" s="212"/>
    </row>
    <row r="154" spans="1:12" s="501" customFormat="1" ht="15" customHeight="1">
      <c r="A154" s="499"/>
      <c r="B154" s="500"/>
      <c r="C154" s="772"/>
      <c r="D154" s="686" t="s">
        <v>352</v>
      </c>
      <c r="E154" s="688"/>
      <c r="F154" s="687"/>
      <c r="G154" s="217">
        <f>SUM(G155:G158)</f>
        <v>0</v>
      </c>
      <c r="H154" s="217">
        <f>SUM(H155:H158)</f>
        <v>0</v>
      </c>
      <c r="I154" s="217">
        <f>SUM(I155:I158)</f>
        <v>0</v>
      </c>
      <c r="J154" s="217">
        <f>SUM(J155:J158)</f>
        <v>0</v>
      </c>
      <c r="K154" s="218">
        <f>SUM(K155:K158)</f>
        <v>0</v>
      </c>
      <c r="L154" s="502"/>
    </row>
    <row r="155" spans="1:12" s="499" customFormat="1" ht="15" customHeight="1" outlineLevel="1">
      <c r="B155" s="207"/>
      <c r="C155" s="772"/>
      <c r="D155" s="497"/>
      <c r="E155" s="720" t="s">
        <v>353</v>
      </c>
      <c r="F155" s="721"/>
      <c r="G155" s="237"/>
      <c r="H155" s="210"/>
      <c r="I155" s="210"/>
      <c r="J155" s="210"/>
      <c r="K155" s="211"/>
      <c r="L155" s="212"/>
    </row>
    <row r="156" spans="1:12" s="499" customFormat="1" ht="15" customHeight="1" outlineLevel="1">
      <c r="B156" s="207"/>
      <c r="C156" s="772"/>
      <c r="E156" s="731" t="s">
        <v>354</v>
      </c>
      <c r="F156" s="777"/>
      <c r="G156" s="215"/>
      <c r="H156" s="215"/>
      <c r="I156" s="215"/>
      <c r="J156" s="215"/>
      <c r="K156" s="216"/>
      <c r="L156" s="212"/>
    </row>
    <row r="157" spans="1:12" s="499" customFormat="1" ht="15" customHeight="1" outlineLevel="1">
      <c r="B157" s="207"/>
      <c r="C157" s="772"/>
      <c r="E157" s="778" t="s">
        <v>344</v>
      </c>
      <c r="F157" s="779"/>
      <c r="G157" s="215"/>
      <c r="H157" s="215"/>
      <c r="I157" s="215"/>
      <c r="J157" s="215"/>
      <c r="K157" s="216"/>
      <c r="L157" s="212"/>
    </row>
    <row r="158" spans="1:12" s="499" customFormat="1" ht="15" customHeight="1" outlineLevel="1">
      <c r="B158" s="207"/>
      <c r="C158" s="772"/>
      <c r="E158" s="778" t="s">
        <v>124</v>
      </c>
      <c r="F158" s="779"/>
      <c r="G158" s="215"/>
      <c r="H158" s="215"/>
      <c r="I158" s="238"/>
      <c r="J158" s="238"/>
      <c r="K158" s="216"/>
      <c r="L158" s="212"/>
    </row>
    <row r="159" spans="1:12" s="501" customFormat="1" ht="15" customHeight="1">
      <c r="B159" s="500"/>
      <c r="C159" s="772"/>
      <c r="D159" s="686" t="s">
        <v>355</v>
      </c>
      <c r="E159" s="688"/>
      <c r="F159" s="687"/>
      <c r="G159" s="219"/>
      <c r="H159" s="219"/>
      <c r="I159" s="217"/>
      <c r="J159" s="217"/>
      <c r="K159" s="220"/>
      <c r="L159" s="502"/>
    </row>
    <row r="160" spans="1:12" s="501" customFormat="1" ht="15" customHeight="1">
      <c r="B160" s="500"/>
      <c r="C160" s="772"/>
      <c r="D160" s="686" t="s">
        <v>356</v>
      </c>
      <c r="E160" s="688"/>
      <c r="F160" s="687"/>
      <c r="G160" s="217">
        <f>SUM(G161:G163)</f>
        <v>0</v>
      </c>
      <c r="H160" s="217">
        <f>SUM(H161:H163)</f>
        <v>0</v>
      </c>
      <c r="I160" s="217">
        <f>SUM(I161:I163)</f>
        <v>0</v>
      </c>
      <c r="J160" s="217">
        <f>SUM(J161:J163)</f>
        <v>0</v>
      </c>
      <c r="K160" s="218">
        <f>SUM(K161:K163)</f>
        <v>0</v>
      </c>
      <c r="L160" s="502"/>
    </row>
    <row r="161" spans="1:13" s="499" customFormat="1" ht="15" customHeight="1" outlineLevel="1">
      <c r="B161" s="207"/>
      <c r="C161" s="772"/>
      <c r="D161" s="497"/>
      <c r="E161" s="720" t="s">
        <v>357</v>
      </c>
      <c r="F161" s="721"/>
      <c r="G161" s="237"/>
      <c r="H161" s="210"/>
      <c r="I161" s="210"/>
      <c r="J161" s="210"/>
      <c r="K161" s="211"/>
      <c r="L161" s="212"/>
    </row>
    <row r="162" spans="1:13" s="499" customFormat="1" ht="15" customHeight="1" outlineLevel="1">
      <c r="B162" s="207"/>
      <c r="C162" s="772"/>
      <c r="D162" s="495"/>
      <c r="E162" s="712" t="s">
        <v>358</v>
      </c>
      <c r="F162" s="713"/>
      <c r="G162" s="238"/>
      <c r="H162" s="215"/>
      <c r="I162" s="215"/>
      <c r="J162" s="215"/>
      <c r="K162" s="216"/>
      <c r="L162" s="212"/>
    </row>
    <row r="163" spans="1:13" s="499" customFormat="1" ht="15" customHeight="1" outlineLevel="1" thickBot="1">
      <c r="B163" s="207"/>
      <c r="C163" s="774"/>
      <c r="D163" s="507"/>
      <c r="E163" s="733" t="s">
        <v>124</v>
      </c>
      <c r="F163" s="734"/>
      <c r="G163" s="272"/>
      <c r="H163" s="230"/>
      <c r="I163" s="230"/>
      <c r="J163" s="230"/>
      <c r="K163" s="231"/>
      <c r="L163" s="212"/>
    </row>
    <row r="164" spans="1:13" ht="16.5" customHeight="1" thickBot="1">
      <c r="A164" s="501"/>
      <c r="B164" s="479"/>
      <c r="C164" s="692" t="s">
        <v>359</v>
      </c>
      <c r="D164" s="693"/>
      <c r="E164" s="693"/>
      <c r="F164" s="693" t="s">
        <v>360</v>
      </c>
      <c r="G164" s="223">
        <f>G146+G154+G159+G160</f>
        <v>0</v>
      </c>
      <c r="H164" s="223">
        <f>H146+H154+H159+H160</f>
        <v>0</v>
      </c>
      <c r="I164" s="223">
        <f>I146+I154+I159+I160</f>
        <v>0</v>
      </c>
      <c r="J164" s="223">
        <f>SUM(J146,J154,J159,J160)</f>
        <v>0</v>
      </c>
      <c r="K164" s="224">
        <f>SUM(K146,K154,K159,K160)</f>
        <v>0</v>
      </c>
      <c r="L164" s="481"/>
    </row>
    <row r="165" spans="1:13" ht="16.5" customHeight="1" thickBot="1">
      <c r="A165" s="501"/>
      <c r="B165" s="479"/>
      <c r="C165" s="775" t="s">
        <v>360</v>
      </c>
      <c r="D165" s="776"/>
      <c r="E165" s="776"/>
      <c r="F165" s="776"/>
      <c r="G165" s="282">
        <f>G121+G143+G164</f>
        <v>0</v>
      </c>
      <c r="H165" s="282">
        <f>H121+H143+H164</f>
        <v>0</v>
      </c>
      <c r="I165" s="282">
        <f>I121+I143+I164</f>
        <v>0</v>
      </c>
      <c r="J165" s="282">
        <f>J121+J143+J164</f>
        <v>0</v>
      </c>
      <c r="K165" s="283">
        <f>K121+K143+K164</f>
        <v>0</v>
      </c>
      <c r="L165" s="481"/>
    </row>
    <row r="166" spans="1:13" ht="16.5" customHeight="1" thickBot="1">
      <c r="B166" s="479"/>
      <c r="C166" s="694"/>
      <c r="D166" s="695"/>
      <c r="E166" s="695"/>
      <c r="F166" s="695"/>
      <c r="G166" s="695"/>
      <c r="H166" s="695"/>
      <c r="I166" s="695"/>
      <c r="J166" s="695"/>
      <c r="K166" s="696"/>
      <c r="L166" s="481"/>
    </row>
    <row r="167" spans="1:13" ht="18.75" thickBot="1">
      <c r="B167" s="479"/>
      <c r="C167" s="780" t="s">
        <v>361</v>
      </c>
      <c r="D167" s="781"/>
      <c r="E167" s="781"/>
      <c r="F167" s="781" t="s">
        <v>361</v>
      </c>
      <c r="G167" s="781"/>
      <c r="H167" s="781"/>
      <c r="I167" s="781"/>
      <c r="J167" s="781"/>
      <c r="K167" s="782"/>
      <c r="L167" s="481"/>
      <c r="M167" s="215"/>
    </row>
    <row r="168" spans="1:13" ht="16.5" customHeight="1">
      <c r="B168" s="479"/>
      <c r="C168" s="705" t="s">
        <v>362</v>
      </c>
      <c r="D168" s="706"/>
      <c r="E168" s="706"/>
      <c r="F168" s="706"/>
      <c r="G168" s="284"/>
      <c r="H168" s="285"/>
      <c r="I168" s="285"/>
      <c r="J168" s="285"/>
      <c r="K168" s="286"/>
      <c r="L168" s="481"/>
    </row>
    <row r="169" spans="1:13" s="501" customFormat="1" ht="15" customHeight="1">
      <c r="A169" s="480"/>
      <c r="B169" s="500"/>
      <c r="C169" s="772"/>
      <c r="D169" s="686" t="s">
        <v>363</v>
      </c>
      <c r="E169" s="688"/>
      <c r="F169" s="687"/>
      <c r="G169" s="217">
        <f>G170-G174+G175-G176+G177+G178</f>
        <v>0</v>
      </c>
      <c r="H169" s="217">
        <f>H170-H174+H175-H176+H177+H178</f>
        <v>0</v>
      </c>
      <c r="I169" s="217">
        <f>I170-I174+I175-I176+I177+I178</f>
        <v>0</v>
      </c>
      <c r="J169" s="217">
        <f>J170-J174+J175-J176+J177+J178</f>
        <v>0</v>
      </c>
      <c r="K169" s="218">
        <f>K170-K174+K175-K176+K177+K178</f>
        <v>0</v>
      </c>
      <c r="L169" s="502"/>
    </row>
    <row r="170" spans="1:13" s="501" customFormat="1" ht="12.75" outlineLevel="1">
      <c r="B170" s="500"/>
      <c r="C170" s="772"/>
      <c r="D170" s="204"/>
      <c r="E170" s="783" t="s">
        <v>364</v>
      </c>
      <c r="F170" s="784"/>
      <c r="G170" s="205">
        <f>SUM(G171:G173)</f>
        <v>0</v>
      </c>
      <c r="H170" s="205">
        <f>SUM(H171:H173)</f>
        <v>0</v>
      </c>
      <c r="I170" s="205">
        <f>SUM(I171:I173)</f>
        <v>0</v>
      </c>
      <c r="J170" s="205">
        <f>SUM(J171:J173)</f>
        <v>0</v>
      </c>
      <c r="K170" s="206">
        <f>SUM(K171:K173)</f>
        <v>0</v>
      </c>
      <c r="L170" s="502"/>
    </row>
    <row r="171" spans="1:13" s="499" customFormat="1" ht="13.5" customHeight="1" outlineLevel="1">
      <c r="B171" s="207"/>
      <c r="C171" s="772"/>
      <c r="E171" s="497"/>
      <c r="F171" s="498" t="s">
        <v>365</v>
      </c>
      <c r="G171" s="237"/>
      <c r="H171" s="210"/>
      <c r="I171" s="271"/>
      <c r="J171" s="271"/>
      <c r="K171" s="211"/>
      <c r="L171" s="212"/>
    </row>
    <row r="172" spans="1:13" s="499" customFormat="1" ht="13.5" customHeight="1" outlineLevel="1">
      <c r="B172" s="207"/>
      <c r="C172" s="772"/>
      <c r="E172" s="495"/>
      <c r="F172" s="496" t="s">
        <v>366</v>
      </c>
      <c r="G172" s="215"/>
      <c r="H172" s="215"/>
      <c r="I172" s="215"/>
      <c r="J172" s="215"/>
      <c r="K172" s="216"/>
      <c r="L172" s="212"/>
    </row>
    <row r="173" spans="1:13" s="499" customFormat="1" ht="13.5" customHeight="1" outlineLevel="1">
      <c r="B173" s="207"/>
      <c r="C173" s="772"/>
      <c r="E173" s="495"/>
      <c r="F173" s="496" t="s">
        <v>263</v>
      </c>
      <c r="G173" s="215"/>
      <c r="H173" s="215"/>
      <c r="I173" s="287"/>
      <c r="J173" s="287"/>
      <c r="K173" s="216"/>
      <c r="L173" s="212"/>
    </row>
    <row r="174" spans="1:13" s="499" customFormat="1" ht="15" customHeight="1" outlineLevel="1">
      <c r="B174" s="207"/>
      <c r="C174" s="772"/>
      <c r="E174" s="712" t="s">
        <v>367</v>
      </c>
      <c r="F174" s="713"/>
      <c r="G174" s="238"/>
      <c r="H174" s="215"/>
      <c r="I174" s="215"/>
      <c r="J174" s="215"/>
      <c r="K174" s="216"/>
      <c r="L174" s="212"/>
    </row>
    <row r="175" spans="1:13" s="499" customFormat="1" ht="13.5" customHeight="1" outlineLevel="1">
      <c r="B175" s="207"/>
      <c r="C175" s="772"/>
      <c r="E175" s="712" t="s">
        <v>368</v>
      </c>
      <c r="F175" s="713"/>
      <c r="G175" s="215"/>
      <c r="H175" s="215"/>
      <c r="I175" s="215"/>
      <c r="J175" s="215"/>
      <c r="K175" s="216"/>
      <c r="L175" s="212"/>
    </row>
    <row r="176" spans="1:13" s="499" customFormat="1" ht="13.5" customHeight="1" outlineLevel="1">
      <c r="B176" s="207"/>
      <c r="C176" s="772"/>
      <c r="E176" s="712" t="s">
        <v>367</v>
      </c>
      <c r="F176" s="713"/>
      <c r="G176" s="215"/>
      <c r="H176" s="215"/>
      <c r="I176" s="215"/>
      <c r="J176" s="215"/>
      <c r="K176" s="216"/>
      <c r="L176" s="212"/>
    </row>
    <row r="177" spans="1:12" s="499" customFormat="1" ht="13.5" customHeight="1" outlineLevel="1">
      <c r="B177" s="207"/>
      <c r="C177" s="772"/>
      <c r="E177" s="712" t="s">
        <v>369</v>
      </c>
      <c r="F177" s="713"/>
      <c r="G177" s="238"/>
      <c r="H177" s="215"/>
      <c r="I177" s="215"/>
      <c r="J177" s="215"/>
      <c r="K177" s="216"/>
      <c r="L177" s="212"/>
    </row>
    <row r="178" spans="1:12" s="499" customFormat="1" ht="13.5" customHeight="1" outlineLevel="1">
      <c r="B178" s="207"/>
      <c r="C178" s="772"/>
      <c r="E178" s="712" t="s">
        <v>370</v>
      </c>
      <c r="F178" s="713"/>
      <c r="G178" s="238"/>
      <c r="H178" s="215"/>
      <c r="I178" s="215"/>
      <c r="J178" s="215"/>
      <c r="K178" s="216"/>
      <c r="L178" s="212"/>
    </row>
    <row r="179" spans="1:12" s="501" customFormat="1" ht="15" customHeight="1">
      <c r="A179" s="499"/>
      <c r="B179" s="500"/>
      <c r="C179" s="772"/>
      <c r="D179" s="686" t="s">
        <v>371</v>
      </c>
      <c r="E179" s="688"/>
      <c r="F179" s="687"/>
      <c r="G179" s="217">
        <f>SUM(G180:G183)</f>
        <v>0</v>
      </c>
      <c r="H179" s="217">
        <f>SUM(H180:H183)</f>
        <v>0</v>
      </c>
      <c r="I179" s="217">
        <f>SUM(I180:I183)</f>
        <v>0</v>
      </c>
      <c r="J179" s="217">
        <f>SUM(J180:J183)</f>
        <v>0</v>
      </c>
      <c r="K179" s="218">
        <f>SUM(K180:K183)</f>
        <v>0</v>
      </c>
      <c r="L179" s="502"/>
    </row>
    <row r="180" spans="1:12" s="499" customFormat="1" ht="13.5" customHeight="1" outlineLevel="1">
      <c r="B180" s="207"/>
      <c r="C180" s="772"/>
      <c r="D180" s="505"/>
      <c r="E180" s="791" t="s">
        <v>372</v>
      </c>
      <c r="F180" s="792"/>
      <c r="G180" s="210"/>
      <c r="H180" s="210"/>
      <c r="I180" s="210"/>
      <c r="J180" s="210"/>
      <c r="K180" s="211"/>
      <c r="L180" s="212"/>
    </row>
    <row r="181" spans="1:12" s="499" customFormat="1" ht="13.5" customHeight="1" outlineLevel="1">
      <c r="B181" s="207"/>
      <c r="C181" s="772"/>
      <c r="E181" s="793" t="s">
        <v>373</v>
      </c>
      <c r="F181" s="794"/>
      <c r="G181" s="215"/>
      <c r="H181" s="215"/>
      <c r="I181" s="215"/>
      <c r="J181" s="215"/>
      <c r="K181" s="216"/>
      <c r="L181" s="212"/>
    </row>
    <row r="182" spans="1:12" s="499" customFormat="1" ht="13.5" customHeight="1" outlineLevel="1">
      <c r="B182" s="207"/>
      <c r="C182" s="772"/>
      <c r="E182" s="793" t="s">
        <v>374</v>
      </c>
      <c r="F182" s="794"/>
      <c r="G182" s="215"/>
      <c r="H182" s="215"/>
      <c r="I182" s="215"/>
      <c r="J182" s="215"/>
      <c r="K182" s="216"/>
      <c r="L182" s="212"/>
    </row>
    <row r="183" spans="1:12" s="499" customFormat="1" ht="13.5" customHeight="1" outlineLevel="1">
      <c r="B183" s="207"/>
      <c r="C183" s="772"/>
      <c r="E183" s="793" t="s">
        <v>375</v>
      </c>
      <c r="F183" s="794"/>
      <c r="G183" s="215">
        <f>SUM(G184:G185)</f>
        <v>0</v>
      </c>
      <c r="H183" s="215">
        <f t="shared" ref="H183:K183" si="4">SUM(H184:H185)</f>
        <v>0</v>
      </c>
      <c r="I183" s="215">
        <f t="shared" si="4"/>
        <v>0</v>
      </c>
      <c r="J183" s="215">
        <f t="shared" si="4"/>
        <v>0</v>
      </c>
      <c r="K183" s="216">
        <f t="shared" si="4"/>
        <v>0</v>
      </c>
      <c r="L183" s="212"/>
    </row>
    <row r="184" spans="1:12" s="499" customFormat="1" ht="13.5" customHeight="1" outlineLevel="1">
      <c r="B184" s="207"/>
      <c r="C184" s="772"/>
      <c r="E184" s="491"/>
      <c r="F184" s="498" t="s">
        <v>365</v>
      </c>
      <c r="G184" s="288"/>
      <c r="H184" s="288"/>
      <c r="I184" s="288"/>
      <c r="J184" s="288"/>
      <c r="K184" s="289"/>
      <c r="L184" s="212"/>
    </row>
    <row r="185" spans="1:12" s="499" customFormat="1" ht="13.5" customHeight="1" outlineLevel="1">
      <c r="B185" s="207"/>
      <c r="C185" s="772"/>
      <c r="E185" s="493"/>
      <c r="F185" s="494" t="s">
        <v>263</v>
      </c>
      <c r="G185" s="215"/>
      <c r="H185" s="215"/>
      <c r="I185" s="215"/>
      <c r="J185" s="215"/>
      <c r="K185" s="216"/>
      <c r="L185" s="212"/>
    </row>
    <row r="186" spans="1:12" s="501" customFormat="1" ht="15" customHeight="1">
      <c r="A186" s="499"/>
      <c r="B186" s="500"/>
      <c r="C186" s="772"/>
      <c r="D186" s="686" t="s">
        <v>376</v>
      </c>
      <c r="E186" s="688"/>
      <c r="F186" s="687"/>
      <c r="G186" s="217">
        <f>SUM(G187,G191)</f>
        <v>0</v>
      </c>
      <c r="H186" s="217">
        <f>SUM(H187,H191)</f>
        <v>0</v>
      </c>
      <c r="I186" s="217">
        <f>SUM(I187,I191)</f>
        <v>0</v>
      </c>
      <c r="J186" s="217">
        <f>SUM(J187,J191)</f>
        <v>0</v>
      </c>
      <c r="K186" s="218">
        <f>SUM(K187,K191)</f>
        <v>0</v>
      </c>
      <c r="L186" s="502"/>
    </row>
    <row r="187" spans="1:12" s="499" customFormat="1" ht="13.5" customHeight="1" outlineLevel="1">
      <c r="B187" s="207"/>
      <c r="C187" s="772"/>
      <c r="D187" s="505"/>
      <c r="E187" s="785" t="s">
        <v>344</v>
      </c>
      <c r="F187" s="786"/>
      <c r="G187" s="288">
        <f>SUM(G188:G190)</f>
        <v>0</v>
      </c>
      <c r="H187" s="288">
        <f>SUM(H188:H190)</f>
        <v>0</v>
      </c>
      <c r="I187" s="288">
        <f>SUM(I188:I190)</f>
        <v>0</v>
      </c>
      <c r="J187" s="288">
        <f>SUM(J188:J190)</f>
        <v>0</v>
      </c>
      <c r="K187" s="289">
        <f>SUM(K188:K190)</f>
        <v>0</v>
      </c>
      <c r="L187" s="212"/>
    </row>
    <row r="188" spans="1:12" s="499" customFormat="1" ht="13.5" customHeight="1" outlineLevel="1">
      <c r="B188" s="207"/>
      <c r="C188" s="772"/>
      <c r="E188" s="482"/>
      <c r="F188" s="483" t="s">
        <v>377</v>
      </c>
      <c r="G188" s="288"/>
      <c r="H188" s="288"/>
      <c r="I188" s="288"/>
      <c r="J188" s="288"/>
      <c r="K188" s="289"/>
      <c r="L188" s="212"/>
    </row>
    <row r="189" spans="1:12" s="499" customFormat="1" ht="13.5" customHeight="1" outlineLevel="1">
      <c r="B189" s="207"/>
      <c r="C189" s="772"/>
      <c r="E189" s="484"/>
      <c r="F189" s="485" t="s">
        <v>378</v>
      </c>
      <c r="G189" s="294"/>
      <c r="H189" s="294"/>
      <c r="I189" s="294"/>
      <c r="J189" s="294"/>
      <c r="K189" s="295"/>
      <c r="L189" s="212"/>
    </row>
    <row r="190" spans="1:12" s="499" customFormat="1" ht="13.5" customHeight="1" outlineLevel="1">
      <c r="B190" s="207"/>
      <c r="C190" s="772"/>
      <c r="E190" s="484"/>
      <c r="F190" s="485" t="s">
        <v>379</v>
      </c>
      <c r="G190" s="294"/>
      <c r="H190" s="294"/>
      <c r="I190" s="294"/>
      <c r="J190" s="294"/>
      <c r="K190" s="295"/>
      <c r="L190" s="212"/>
    </row>
    <row r="191" spans="1:12" s="499" customFormat="1" ht="13.5" customHeight="1" outlineLevel="1">
      <c r="B191" s="207"/>
      <c r="C191" s="772"/>
      <c r="E191" s="787" t="s">
        <v>124</v>
      </c>
      <c r="F191" s="788"/>
      <c r="G191" s="215"/>
      <c r="H191" s="215"/>
      <c r="I191" s="215"/>
      <c r="J191" s="215"/>
      <c r="K191" s="216"/>
      <c r="L191" s="212"/>
    </row>
    <row r="192" spans="1:12" s="501" customFormat="1" ht="15" customHeight="1">
      <c r="A192" s="499"/>
      <c r="B192" s="500"/>
      <c r="C192" s="772"/>
      <c r="D192" s="686" t="s">
        <v>380</v>
      </c>
      <c r="E192" s="688"/>
      <c r="F192" s="687"/>
      <c r="G192" s="296"/>
      <c r="H192" s="296"/>
      <c r="I192" s="296"/>
      <c r="J192" s="296"/>
      <c r="K192" s="297"/>
      <c r="L192" s="502"/>
    </row>
    <row r="193" spans="1:12" s="501" customFormat="1" ht="15" customHeight="1">
      <c r="A193" s="499"/>
      <c r="B193" s="500"/>
      <c r="C193" s="772"/>
      <c r="D193" s="686" t="s">
        <v>381</v>
      </c>
      <c r="E193" s="688"/>
      <c r="F193" s="687"/>
      <c r="G193" s="296">
        <f>SUM(G194:G196)</f>
        <v>0</v>
      </c>
      <c r="H193" s="296">
        <f>SUM(H194:H196)</f>
        <v>0</v>
      </c>
      <c r="I193" s="296">
        <f>SUM(I194:I196)</f>
        <v>0</v>
      </c>
      <c r="J193" s="296">
        <f>SUM(J194:J196)</f>
        <v>0</v>
      </c>
      <c r="K193" s="297">
        <f>SUM(K194:K196)</f>
        <v>0</v>
      </c>
      <c r="L193" s="502"/>
    </row>
    <row r="194" spans="1:12" s="499" customFormat="1" ht="15" customHeight="1" outlineLevel="1">
      <c r="B194" s="207"/>
      <c r="C194" s="772"/>
      <c r="D194" s="482"/>
      <c r="E194" s="789" t="s">
        <v>382</v>
      </c>
      <c r="F194" s="790"/>
      <c r="G194" s="298"/>
      <c r="H194" s="298"/>
      <c r="I194" s="298"/>
      <c r="J194" s="298"/>
      <c r="K194" s="299"/>
      <c r="L194" s="212"/>
    </row>
    <row r="195" spans="1:12" s="499" customFormat="1" ht="15" customHeight="1" outlineLevel="1">
      <c r="B195" s="207"/>
      <c r="C195" s="772"/>
      <c r="D195" s="484"/>
      <c r="E195" s="795" t="s">
        <v>383</v>
      </c>
      <c r="F195" s="796"/>
      <c r="G195" s="300"/>
      <c r="H195" s="300"/>
      <c r="I195" s="300"/>
      <c r="J195" s="300"/>
      <c r="K195" s="301"/>
      <c r="L195" s="212"/>
    </row>
    <row r="196" spans="1:12" s="499" customFormat="1" ht="15" customHeight="1" outlineLevel="1" thickBot="1">
      <c r="B196" s="207"/>
      <c r="C196" s="774"/>
      <c r="D196" s="302"/>
      <c r="E196" s="797" t="s">
        <v>124</v>
      </c>
      <c r="F196" s="798"/>
      <c r="G196" s="303"/>
      <c r="H196" s="304"/>
      <c r="I196" s="304"/>
      <c r="J196" s="304"/>
      <c r="K196" s="222"/>
      <c r="L196" s="212"/>
    </row>
    <row r="197" spans="1:12" ht="16.5" customHeight="1" thickBot="1">
      <c r="A197" s="501"/>
      <c r="B197" s="479"/>
      <c r="C197" s="692" t="s">
        <v>384</v>
      </c>
      <c r="D197" s="693"/>
      <c r="E197" s="693"/>
      <c r="F197" s="693" t="s">
        <v>385</v>
      </c>
      <c r="G197" s="223">
        <f>SUM(G169,G179,G186,G192,G193)</f>
        <v>0</v>
      </c>
      <c r="H197" s="223">
        <f>SUM(H169,H179,H186,H192,H193)</f>
        <v>0</v>
      </c>
      <c r="I197" s="223">
        <f>SUM(I169,I179,I186,I192,I193)</f>
        <v>0</v>
      </c>
      <c r="J197" s="223">
        <f>SUM(J169,J179,J186,J192,J193)</f>
        <v>0</v>
      </c>
      <c r="K197" s="224">
        <f>SUM(K169,K179,K186,K192,K193)</f>
        <v>0</v>
      </c>
      <c r="L197" s="481"/>
    </row>
    <row r="198" spans="1:12" ht="7.5" customHeight="1">
      <c r="B198" s="479"/>
      <c r="C198" s="694"/>
      <c r="D198" s="695"/>
      <c r="E198" s="695"/>
      <c r="F198" s="695"/>
      <c r="G198" s="695"/>
      <c r="H198" s="695"/>
      <c r="I198" s="695"/>
      <c r="J198" s="695"/>
      <c r="K198" s="696"/>
      <c r="L198" s="481"/>
    </row>
    <row r="199" spans="1:12" ht="16.5" customHeight="1">
      <c r="B199" s="479"/>
      <c r="C199" s="772" t="s">
        <v>20</v>
      </c>
      <c r="D199" s="773"/>
      <c r="E199" s="773"/>
      <c r="F199" s="773"/>
      <c r="G199" s="267"/>
      <c r="H199" s="268"/>
      <c r="I199" s="268"/>
      <c r="J199" s="268"/>
      <c r="K199" s="269"/>
      <c r="L199" s="481"/>
    </row>
    <row r="200" spans="1:12" s="501" customFormat="1" ht="15" customHeight="1">
      <c r="A200" s="480"/>
      <c r="B200" s="500"/>
      <c r="C200" s="743"/>
      <c r="D200" s="686" t="s">
        <v>386</v>
      </c>
      <c r="E200" s="688"/>
      <c r="F200" s="687"/>
      <c r="G200" s="217">
        <f>SUM(G201,G204,G205,G206)</f>
        <v>0</v>
      </c>
      <c r="H200" s="217">
        <f t="shared" ref="H200:K200" si="5">SUM(H201,H204,H205,H206)</f>
        <v>0</v>
      </c>
      <c r="I200" s="217">
        <f t="shared" si="5"/>
        <v>0</v>
      </c>
      <c r="J200" s="217">
        <f t="shared" si="5"/>
        <v>0</v>
      </c>
      <c r="K200" s="218">
        <f t="shared" si="5"/>
        <v>0</v>
      </c>
      <c r="L200" s="502"/>
    </row>
    <row r="201" spans="1:12" s="499" customFormat="1" ht="13.5" customHeight="1" outlineLevel="1">
      <c r="B201" s="207"/>
      <c r="C201" s="743"/>
      <c r="D201" s="505"/>
      <c r="E201" s="791" t="s">
        <v>372</v>
      </c>
      <c r="F201" s="792"/>
      <c r="G201" s="210">
        <f>SUM(G202:G203)</f>
        <v>0</v>
      </c>
      <c r="H201" s="210">
        <f>SUM(H202:H203)</f>
        <v>0</v>
      </c>
      <c r="I201" s="210">
        <f>SUM(I202:I203)</f>
        <v>0</v>
      </c>
      <c r="J201" s="210">
        <f>SUM(J202:J203)</f>
        <v>0</v>
      </c>
      <c r="K201" s="211">
        <f>SUM(K202:K203)</f>
        <v>0</v>
      </c>
      <c r="L201" s="212"/>
    </row>
    <row r="202" spans="1:12" s="499" customFormat="1" ht="13.5" customHeight="1" outlineLevel="2">
      <c r="B202" s="207"/>
      <c r="C202" s="743"/>
      <c r="E202" s="491"/>
      <c r="F202" s="492" t="s">
        <v>387</v>
      </c>
      <c r="G202" s="210"/>
      <c r="H202" s="210"/>
      <c r="I202" s="210"/>
      <c r="J202" s="210"/>
      <c r="K202" s="211"/>
      <c r="L202" s="212"/>
    </row>
    <row r="203" spans="1:12" s="499" customFormat="1" ht="13.5" customHeight="1" outlineLevel="2">
      <c r="B203" s="207"/>
      <c r="C203" s="743"/>
      <c r="E203" s="493"/>
      <c r="F203" s="494" t="s">
        <v>388</v>
      </c>
      <c r="G203" s="215"/>
      <c r="H203" s="215"/>
      <c r="I203" s="215"/>
      <c r="J203" s="215"/>
      <c r="K203" s="216"/>
      <c r="L203" s="212"/>
    </row>
    <row r="204" spans="1:12" s="499" customFormat="1" ht="13.5" customHeight="1" outlineLevel="1">
      <c r="B204" s="207"/>
      <c r="C204" s="743"/>
      <c r="E204" s="793" t="s">
        <v>373</v>
      </c>
      <c r="F204" s="794"/>
      <c r="G204" s="215"/>
      <c r="H204" s="215"/>
      <c r="I204" s="215"/>
      <c r="J204" s="215"/>
      <c r="K204" s="216"/>
      <c r="L204" s="212"/>
    </row>
    <row r="205" spans="1:12" s="499" customFormat="1" ht="13.5" customHeight="1" outlineLevel="1">
      <c r="B205" s="207"/>
      <c r="C205" s="743"/>
      <c r="E205" s="793" t="s">
        <v>374</v>
      </c>
      <c r="F205" s="794"/>
      <c r="G205" s="215"/>
      <c r="H205" s="215"/>
      <c r="I205" s="215"/>
      <c r="J205" s="215"/>
      <c r="K205" s="216"/>
      <c r="L205" s="212"/>
    </row>
    <row r="206" spans="1:12" s="499" customFormat="1" ht="13.5" customHeight="1" outlineLevel="1">
      <c r="B206" s="207"/>
      <c r="C206" s="743"/>
      <c r="E206" s="793" t="s">
        <v>375</v>
      </c>
      <c r="F206" s="794"/>
      <c r="G206" s="215"/>
      <c r="H206" s="215"/>
      <c r="I206" s="215"/>
      <c r="J206" s="215"/>
      <c r="K206" s="216"/>
      <c r="L206" s="212"/>
    </row>
    <row r="207" spans="1:12" s="501" customFormat="1" ht="15" customHeight="1">
      <c r="A207" s="499"/>
      <c r="B207" s="500"/>
      <c r="C207" s="743"/>
      <c r="D207" s="686" t="s">
        <v>389</v>
      </c>
      <c r="E207" s="688"/>
      <c r="F207" s="687"/>
      <c r="G207" s="296">
        <f>SUM(G208:G211)</f>
        <v>0</v>
      </c>
      <c r="H207" s="296">
        <f>SUM(H208:H211)</f>
        <v>0</v>
      </c>
      <c r="I207" s="296">
        <f>SUM(I208:I211)</f>
        <v>0</v>
      </c>
      <c r="J207" s="296">
        <f>SUM(J208:J211)</f>
        <v>0</v>
      </c>
      <c r="K207" s="297">
        <f>SUM(K208:K211)</f>
        <v>0</v>
      </c>
      <c r="L207" s="502"/>
    </row>
    <row r="208" spans="1:12" s="499" customFormat="1" ht="15" customHeight="1" outlineLevel="1">
      <c r="B208" s="207"/>
      <c r="C208" s="743"/>
      <c r="D208" s="482"/>
      <c r="E208" s="800" t="s">
        <v>390</v>
      </c>
      <c r="F208" s="801"/>
      <c r="G208" s="298"/>
      <c r="H208" s="298"/>
      <c r="I208" s="298"/>
      <c r="J208" s="298"/>
      <c r="K208" s="299"/>
      <c r="L208" s="212"/>
    </row>
    <row r="209" spans="1:12" s="499" customFormat="1" ht="15" customHeight="1" outlineLevel="1">
      <c r="B209" s="207"/>
      <c r="C209" s="743"/>
      <c r="D209" s="484"/>
      <c r="E209" s="802" t="s">
        <v>391</v>
      </c>
      <c r="F209" s="803"/>
      <c r="G209" s="300"/>
      <c r="H209" s="300"/>
      <c r="I209" s="300"/>
      <c r="J209" s="300"/>
      <c r="K209" s="301"/>
      <c r="L209" s="212"/>
    </row>
    <row r="210" spans="1:12" s="499" customFormat="1" ht="15" customHeight="1" outlineLevel="1">
      <c r="B210" s="207"/>
      <c r="C210" s="743"/>
      <c r="D210" s="484"/>
      <c r="E210" s="802" t="s">
        <v>392</v>
      </c>
      <c r="F210" s="803"/>
      <c r="G210" s="300"/>
      <c r="H210" s="300"/>
      <c r="I210" s="300"/>
      <c r="J210" s="300"/>
      <c r="K210" s="301"/>
      <c r="L210" s="212"/>
    </row>
    <row r="211" spans="1:12" s="499" customFormat="1" ht="15" customHeight="1" outlineLevel="1">
      <c r="B211" s="207"/>
      <c r="C211" s="743"/>
      <c r="D211" s="484"/>
      <c r="E211" s="802" t="s">
        <v>393</v>
      </c>
      <c r="F211" s="803"/>
      <c r="G211" s="300"/>
      <c r="H211" s="300"/>
      <c r="I211" s="300"/>
      <c r="J211" s="300"/>
      <c r="K211" s="301"/>
      <c r="L211" s="212"/>
    </row>
    <row r="212" spans="1:12" s="501" customFormat="1" ht="15" customHeight="1">
      <c r="B212" s="500"/>
      <c r="C212" s="743"/>
      <c r="D212" s="686" t="s">
        <v>394</v>
      </c>
      <c r="E212" s="688"/>
      <c r="F212" s="687"/>
      <c r="G212" s="217">
        <f>SUM(G213:G215)-G216</f>
        <v>0</v>
      </c>
      <c r="H212" s="217">
        <f t="shared" ref="H212:K212" si="6">SUM(H213:H215)-H216</f>
        <v>0</v>
      </c>
      <c r="I212" s="217">
        <f t="shared" si="6"/>
        <v>0</v>
      </c>
      <c r="J212" s="217">
        <f t="shared" si="6"/>
        <v>0</v>
      </c>
      <c r="K212" s="218">
        <f t="shared" si="6"/>
        <v>0</v>
      </c>
      <c r="L212" s="502"/>
    </row>
    <row r="213" spans="1:12" s="499" customFormat="1" ht="13.5" customHeight="1" outlineLevel="1">
      <c r="B213" s="207"/>
      <c r="C213" s="743"/>
      <c r="D213" s="505"/>
      <c r="E213" s="785" t="s">
        <v>395</v>
      </c>
      <c r="F213" s="786"/>
      <c r="G213" s="298"/>
      <c r="H213" s="298"/>
      <c r="I213" s="298"/>
      <c r="J213" s="298"/>
      <c r="K213" s="299"/>
      <c r="L213" s="212"/>
    </row>
    <row r="214" spans="1:12" s="499" customFormat="1" ht="13.5" customHeight="1" outlineLevel="1">
      <c r="B214" s="207"/>
      <c r="C214" s="743"/>
      <c r="E214" s="787" t="s">
        <v>396</v>
      </c>
      <c r="F214" s="788"/>
      <c r="G214" s="300"/>
      <c r="H214" s="300"/>
      <c r="I214" s="300"/>
      <c r="J214" s="300"/>
      <c r="K214" s="301"/>
      <c r="L214" s="212"/>
    </row>
    <row r="215" spans="1:12" s="499" customFormat="1" ht="13.5" customHeight="1" outlineLevel="1">
      <c r="B215" s="207"/>
      <c r="C215" s="743"/>
      <c r="E215" s="787" t="s">
        <v>344</v>
      </c>
      <c r="F215" s="788"/>
      <c r="G215" s="300"/>
      <c r="H215" s="300"/>
      <c r="I215" s="300"/>
      <c r="J215" s="300"/>
      <c r="K215" s="301"/>
      <c r="L215" s="212"/>
    </row>
    <row r="216" spans="1:12" s="499" customFormat="1" ht="13.5" customHeight="1" outlineLevel="1">
      <c r="B216" s="207"/>
      <c r="C216" s="743"/>
      <c r="E216" s="795" t="s">
        <v>397</v>
      </c>
      <c r="F216" s="796"/>
      <c r="G216" s="300"/>
      <c r="H216" s="300"/>
      <c r="I216" s="300"/>
      <c r="J216" s="300"/>
      <c r="K216" s="301"/>
      <c r="L216" s="212"/>
    </row>
    <row r="217" spans="1:12" s="501" customFormat="1" ht="15" customHeight="1">
      <c r="A217" s="499"/>
      <c r="B217" s="500"/>
      <c r="C217" s="743"/>
      <c r="D217" s="686" t="s">
        <v>398</v>
      </c>
      <c r="E217" s="688"/>
      <c r="F217" s="687"/>
      <c r="G217" s="296"/>
      <c r="H217" s="296"/>
      <c r="I217" s="296"/>
      <c r="J217" s="296"/>
      <c r="K217" s="297"/>
      <c r="L217" s="502"/>
    </row>
    <row r="218" spans="1:12" s="501" customFormat="1" ht="15" customHeight="1">
      <c r="B218" s="500"/>
      <c r="C218" s="743"/>
      <c r="D218" s="686" t="s">
        <v>399</v>
      </c>
      <c r="E218" s="688"/>
      <c r="F218" s="687"/>
      <c r="G218" s="217">
        <f>SUM(G219,G223)</f>
        <v>0</v>
      </c>
      <c r="H218" s="217">
        <f>SUM(H219,H223)</f>
        <v>0</v>
      </c>
      <c r="I218" s="217">
        <f>SUM(I219,I223)</f>
        <v>0</v>
      </c>
      <c r="J218" s="217">
        <f>SUM(J219,J223)</f>
        <v>0</v>
      </c>
      <c r="K218" s="218">
        <f>SUM(K219,K223)</f>
        <v>0</v>
      </c>
      <c r="L218" s="502"/>
    </row>
    <row r="219" spans="1:12" s="499" customFormat="1" ht="13.5" customHeight="1" outlineLevel="1">
      <c r="A219" s="501"/>
      <c r="B219" s="207"/>
      <c r="C219" s="743"/>
      <c r="D219" s="505"/>
      <c r="E219" s="785" t="s">
        <v>344</v>
      </c>
      <c r="F219" s="786"/>
      <c r="G219" s="309">
        <f>SUM(G220:G222)</f>
        <v>0</v>
      </c>
      <c r="H219" s="309">
        <f>SUM(H220:H222)</f>
        <v>0</v>
      </c>
      <c r="I219" s="309">
        <f>SUM(I220:I222)</f>
        <v>0</v>
      </c>
      <c r="J219" s="309">
        <f>SUM(J220:J222)</f>
        <v>0</v>
      </c>
      <c r="K219" s="310">
        <f>SUM(K220:K222)</f>
        <v>0</v>
      </c>
      <c r="L219" s="212"/>
    </row>
    <row r="220" spans="1:12" s="499" customFormat="1" ht="13.5" customHeight="1" outlineLevel="1">
      <c r="A220" s="501"/>
      <c r="B220" s="207"/>
      <c r="C220" s="743"/>
      <c r="E220" s="482"/>
      <c r="F220" s="483" t="s">
        <v>377</v>
      </c>
      <c r="G220" s="309"/>
      <c r="H220" s="309"/>
      <c r="I220" s="309"/>
      <c r="J220" s="309"/>
      <c r="K220" s="310"/>
      <c r="L220" s="212"/>
    </row>
    <row r="221" spans="1:12" s="499" customFormat="1" ht="13.5" customHeight="1" outlineLevel="1">
      <c r="A221" s="501"/>
      <c r="B221" s="207"/>
      <c r="C221" s="743"/>
      <c r="E221" s="484"/>
      <c r="F221" s="485" t="s">
        <v>378</v>
      </c>
      <c r="G221" s="311"/>
      <c r="H221" s="311"/>
      <c r="I221" s="311"/>
      <c r="J221" s="311"/>
      <c r="K221" s="312"/>
      <c r="L221" s="212"/>
    </row>
    <row r="222" spans="1:12" s="499" customFormat="1" ht="13.5" customHeight="1" outlineLevel="1">
      <c r="A222" s="501"/>
      <c r="B222" s="207"/>
      <c r="C222" s="743"/>
      <c r="E222" s="484"/>
      <c r="F222" s="485" t="s">
        <v>379</v>
      </c>
      <c r="G222" s="311"/>
      <c r="H222" s="311"/>
      <c r="I222" s="311"/>
      <c r="J222" s="311"/>
      <c r="K222" s="312"/>
      <c r="L222" s="212"/>
    </row>
    <row r="223" spans="1:12" s="499" customFormat="1" ht="13.5" customHeight="1" outlineLevel="1">
      <c r="B223" s="207"/>
      <c r="C223" s="743"/>
      <c r="E223" s="787" t="s">
        <v>124</v>
      </c>
      <c r="F223" s="788"/>
      <c r="G223" s="215"/>
      <c r="H223" s="215"/>
      <c r="I223" s="215"/>
      <c r="J223" s="215"/>
      <c r="K223" s="216"/>
      <c r="L223" s="212"/>
    </row>
    <row r="224" spans="1:12" s="501" customFormat="1" ht="15" customHeight="1" thickBot="1">
      <c r="A224" s="499"/>
      <c r="B224" s="500"/>
      <c r="C224" s="799"/>
      <c r="D224" s="686" t="s">
        <v>135</v>
      </c>
      <c r="E224" s="688"/>
      <c r="F224" s="687"/>
      <c r="G224" s="304"/>
      <c r="H224" s="304"/>
      <c r="I224" s="304"/>
      <c r="J224" s="304"/>
      <c r="K224" s="313"/>
      <c r="L224" s="502"/>
    </row>
    <row r="225" spans="1:12" ht="16.5" customHeight="1" thickBot="1">
      <c r="A225" s="501"/>
      <c r="B225" s="479"/>
      <c r="C225" s="757" t="s">
        <v>400</v>
      </c>
      <c r="D225" s="758"/>
      <c r="E225" s="758"/>
      <c r="F225" s="812" t="s">
        <v>385</v>
      </c>
      <c r="G225" s="223">
        <f>SUM(G200,G207,G212,G217:G218,G224)</f>
        <v>0</v>
      </c>
      <c r="H225" s="223">
        <f>SUM(H200,H207,H212,H217:H218,H224)</f>
        <v>0</v>
      </c>
      <c r="I225" s="223">
        <f>SUM(I200,I207,I212,I217:I218,I224)</f>
        <v>0</v>
      </c>
      <c r="J225" s="223">
        <f>SUM(J200,J207,J212,J217:J218,J224)</f>
        <v>0</v>
      </c>
      <c r="K225" s="224">
        <f>SUM(K200,K207,K212,K217:K218,K224)</f>
        <v>0</v>
      </c>
      <c r="L225" s="481"/>
    </row>
    <row r="226" spans="1:12" ht="16.5" customHeight="1" thickBot="1">
      <c r="A226" s="501"/>
      <c r="B226" s="479"/>
      <c r="C226" s="775" t="s">
        <v>401</v>
      </c>
      <c r="D226" s="776"/>
      <c r="E226" s="776"/>
      <c r="F226" s="776" t="s">
        <v>401</v>
      </c>
      <c r="G226" s="282">
        <f>SUM(G197,G225)</f>
        <v>0</v>
      </c>
      <c r="H226" s="282">
        <f>SUM(H197,H225)</f>
        <v>0</v>
      </c>
      <c r="I226" s="282">
        <f>SUM(I197,I225)</f>
        <v>0</v>
      </c>
      <c r="J226" s="282">
        <f>SUM(J197,J225)</f>
        <v>0</v>
      </c>
      <c r="K226" s="283">
        <f>SUM(K197,K225)</f>
        <v>0</v>
      </c>
      <c r="L226" s="481"/>
    </row>
    <row r="227" spans="1:12" ht="13.5" customHeight="1">
      <c r="B227" s="479"/>
      <c r="F227" s="314"/>
      <c r="G227" s="315"/>
      <c r="H227" s="316"/>
      <c r="I227" s="316"/>
      <c r="J227" s="316"/>
      <c r="K227" s="316"/>
      <c r="L227" s="481"/>
    </row>
    <row r="228" spans="1:12" s="499" customFormat="1" ht="15" customHeight="1">
      <c r="B228" s="207"/>
      <c r="C228" s="804" t="s">
        <v>402</v>
      </c>
      <c r="D228" s="805"/>
      <c r="E228" s="805"/>
      <c r="F228" s="805"/>
      <c r="G228" s="317">
        <f>G165-G226</f>
        <v>0</v>
      </c>
      <c r="H228" s="317">
        <f>H165-H226</f>
        <v>0</v>
      </c>
      <c r="I228" s="317">
        <f>I165-I226</f>
        <v>0</v>
      </c>
      <c r="J228" s="317">
        <f>J165-J226</f>
        <v>0</v>
      </c>
      <c r="K228" s="318">
        <f>K165-K226</f>
        <v>0</v>
      </c>
      <c r="L228" s="212"/>
    </row>
    <row r="229" spans="1:12" s="273" customFormat="1" ht="13.5" customHeight="1" thickBot="1">
      <c r="A229" s="501"/>
      <c r="B229" s="479"/>
      <c r="C229" s="480"/>
      <c r="D229" s="480"/>
      <c r="E229" s="480"/>
      <c r="F229" s="319"/>
      <c r="G229" s="320"/>
      <c r="H229" s="321"/>
      <c r="I229" s="321"/>
      <c r="J229" s="321"/>
      <c r="K229" s="321"/>
      <c r="L229" s="481"/>
    </row>
    <row r="230" spans="1:12" s="273" customFormat="1" ht="20.25" thickBot="1">
      <c r="A230" s="480"/>
      <c r="B230" s="479"/>
      <c r="C230" s="751" t="s">
        <v>403</v>
      </c>
      <c r="D230" s="752"/>
      <c r="E230" s="752"/>
      <c r="F230" s="752"/>
      <c r="G230" s="752"/>
      <c r="H230" s="752"/>
      <c r="I230" s="752"/>
      <c r="J230" s="752"/>
      <c r="K230" s="753"/>
      <c r="L230" s="481"/>
    </row>
    <row r="231" spans="1:12" s="273" customFormat="1" ht="16.5" customHeight="1" thickBot="1">
      <c r="A231" s="480"/>
      <c r="B231" s="479"/>
      <c r="C231" s="754" t="s">
        <v>163</v>
      </c>
      <c r="D231" s="755"/>
      <c r="E231" s="755"/>
      <c r="F231" s="756" t="s">
        <v>313</v>
      </c>
      <c r="G231" s="265" t="str">
        <f>G6</f>
        <v>-</v>
      </c>
      <c r="H231" s="265" t="str">
        <f>H6</f>
        <v>-</v>
      </c>
      <c r="I231" s="265" t="str">
        <f>I6</f>
        <v>-</v>
      </c>
      <c r="J231" s="265">
        <f>J6</f>
        <v>0</v>
      </c>
      <c r="K231" s="266">
        <f>K6</f>
        <v>366</v>
      </c>
      <c r="L231" s="481"/>
    </row>
    <row r="232" spans="1:12" s="324" customFormat="1" ht="16.5">
      <c r="A232" s="480"/>
      <c r="B232" s="322"/>
      <c r="C232" s="806" t="s">
        <v>404</v>
      </c>
      <c r="D232" s="807"/>
      <c r="E232" s="807"/>
      <c r="F232" s="807"/>
      <c r="G232" s="807"/>
      <c r="H232" s="807"/>
      <c r="I232" s="807"/>
      <c r="J232" s="807"/>
      <c r="K232" s="808"/>
      <c r="L232" s="323"/>
    </row>
    <row r="233" spans="1:12" s="273" customFormat="1" ht="15" customHeight="1">
      <c r="A233" s="325"/>
      <c r="B233" s="500"/>
      <c r="C233" s="809" t="s">
        <v>405</v>
      </c>
      <c r="D233" s="810"/>
      <c r="E233" s="810"/>
      <c r="F233" s="811"/>
      <c r="G233" s="326"/>
      <c r="H233" s="327" t="str">
        <f>IFERROR((H24-G24)/G24,"-")</f>
        <v>-</v>
      </c>
      <c r="I233" s="327" t="str">
        <f>IFERROR((I24-H24)/H24,"-")</f>
        <v>-</v>
      </c>
      <c r="J233" s="327" t="str">
        <f>IFERROR((J24-I24)/I24,"-")</f>
        <v>-</v>
      </c>
      <c r="K233" s="328" t="str">
        <f>IFERROR((K24-J24)/J24,"-")</f>
        <v>-</v>
      </c>
      <c r="L233" s="502"/>
    </row>
    <row r="234" spans="1:12" s="273" customFormat="1" ht="15" customHeight="1">
      <c r="A234" s="501"/>
      <c r="B234" s="500"/>
      <c r="C234" s="809" t="s">
        <v>406</v>
      </c>
      <c r="D234" s="810"/>
      <c r="E234" s="810"/>
      <c r="F234" s="811"/>
      <c r="G234" s="326"/>
      <c r="H234" s="327" t="str">
        <f>IFERROR(H56/G56-1,"-")</f>
        <v>-</v>
      </c>
      <c r="I234" s="327" t="str">
        <f>IFERROR(I56/H56-1,"-")</f>
        <v>-</v>
      </c>
      <c r="J234" s="327" t="str">
        <f>IFERROR(J56/I56-1,"-")</f>
        <v>-</v>
      </c>
      <c r="K234" s="328" t="str">
        <f>IFERROR(K56/J56-1,"-")</f>
        <v>-</v>
      </c>
      <c r="L234" s="502"/>
    </row>
    <row r="235" spans="1:12" s="273" customFormat="1" ht="15" customHeight="1">
      <c r="A235" s="501"/>
      <c r="B235" s="500"/>
      <c r="C235" s="809" t="s">
        <v>407</v>
      </c>
      <c r="D235" s="810"/>
      <c r="E235" s="810"/>
      <c r="F235" s="811"/>
      <c r="G235" s="326"/>
      <c r="H235" s="327" t="str">
        <f>IFERROR((H93-G93)/G93,"-")</f>
        <v>-</v>
      </c>
      <c r="I235" s="327" t="str">
        <f>IFERROR((I93-H93)/H93,"-")</f>
        <v>-</v>
      </c>
      <c r="J235" s="327" t="str">
        <f>IFERROR((J93-I93)/I93,"-")</f>
        <v>-</v>
      </c>
      <c r="K235" s="328" t="str">
        <f>IFERROR((K93-J93)/J93,"-")</f>
        <v>-</v>
      </c>
      <c r="L235" s="502"/>
    </row>
    <row r="236" spans="1:12" ht="7.5" customHeight="1" thickBot="1">
      <c r="A236" s="501"/>
      <c r="B236" s="479"/>
      <c r="C236" s="743"/>
      <c r="D236" s="744"/>
      <c r="E236" s="744"/>
      <c r="F236" s="744"/>
      <c r="G236" s="744"/>
      <c r="H236" s="744"/>
      <c r="I236" s="744"/>
      <c r="J236" s="744"/>
      <c r="K236" s="745"/>
      <c r="L236" s="481"/>
    </row>
    <row r="237" spans="1:12" s="324" customFormat="1" ht="16.5">
      <c r="A237" s="480"/>
      <c r="B237" s="322"/>
      <c r="C237" s="806" t="s">
        <v>408</v>
      </c>
      <c r="D237" s="807"/>
      <c r="E237" s="807"/>
      <c r="F237" s="807"/>
      <c r="G237" s="807"/>
      <c r="H237" s="807"/>
      <c r="I237" s="807"/>
      <c r="J237" s="807"/>
      <c r="K237" s="808"/>
      <c r="L237" s="323"/>
    </row>
    <row r="238" spans="1:12" s="273" customFormat="1" ht="15" customHeight="1">
      <c r="A238" s="325"/>
      <c r="B238" s="500"/>
      <c r="C238" s="813" t="s">
        <v>409</v>
      </c>
      <c r="D238" s="814"/>
      <c r="E238" s="814"/>
      <c r="F238" s="815"/>
      <c r="G238" s="327" t="str">
        <f>IFERROR(G56/G24,"-")</f>
        <v>-</v>
      </c>
      <c r="H238" s="327" t="str">
        <f>IFERROR(H56/H24,"-")</f>
        <v>-</v>
      </c>
      <c r="I238" s="327" t="str">
        <f>IFERROR(I56/I24,"-")</f>
        <v>-</v>
      </c>
      <c r="J238" s="327" t="str">
        <f>IFERROR(J56/J24,"-")</f>
        <v>-</v>
      </c>
      <c r="K238" s="328" t="str">
        <f>IFERROR(K56/K24,"-")</f>
        <v>-</v>
      </c>
      <c r="L238" s="502"/>
    </row>
    <row r="239" spans="1:12" s="273" customFormat="1" ht="15" customHeight="1">
      <c r="A239" s="501"/>
      <c r="B239" s="500"/>
      <c r="C239" s="816" t="s">
        <v>410</v>
      </c>
      <c r="D239" s="817"/>
      <c r="E239" s="817"/>
      <c r="F239" s="818"/>
      <c r="G239" s="327" t="str">
        <f>IFERROR((G93-G74)/G24,"-")</f>
        <v>-</v>
      </c>
      <c r="H239" s="327" t="str">
        <f>IFERROR((H93-H74)/H24,"-")</f>
        <v>-</v>
      </c>
      <c r="I239" s="327" t="str">
        <f>IFERROR((I93-I74)/I24,"-")</f>
        <v>-</v>
      </c>
      <c r="J239" s="327" t="str">
        <f>IFERROR((J93-J74)/J24,"-")</f>
        <v>-</v>
      </c>
      <c r="K239" s="328" t="str">
        <f>IFERROR((K93-K74)/K24,"-")</f>
        <v>-</v>
      </c>
      <c r="L239" s="502"/>
    </row>
    <row r="240" spans="1:12" s="273" customFormat="1" ht="15" customHeight="1">
      <c r="A240" s="501"/>
      <c r="B240" s="500"/>
      <c r="C240" s="813" t="s">
        <v>411</v>
      </c>
      <c r="D240" s="814"/>
      <c r="E240" s="814"/>
      <c r="F240" s="815"/>
      <c r="G240" s="327" t="str">
        <f>IFERROR((G101-G74)/G24,"-")</f>
        <v>-</v>
      </c>
      <c r="H240" s="327" t="str">
        <f>IFERROR((H101-H74)/H24,"-")</f>
        <v>-</v>
      </c>
      <c r="I240" s="327" t="str">
        <f>IFERROR((I101-I74)/I24,"-")</f>
        <v>-</v>
      </c>
      <c r="J240" s="327" t="str">
        <f>IFERROR((J101-J74)/J24,"-")</f>
        <v>-</v>
      </c>
      <c r="K240" s="328" t="str">
        <f>IFERROR((K101-K74)/K24,"-")</f>
        <v>-</v>
      </c>
      <c r="L240" s="502"/>
    </row>
    <row r="241" spans="1:12" s="273" customFormat="1" ht="15" customHeight="1">
      <c r="A241" s="501"/>
      <c r="B241" s="500"/>
      <c r="C241" s="813" t="s">
        <v>412</v>
      </c>
      <c r="D241" s="814"/>
      <c r="E241" s="814"/>
      <c r="F241" s="815"/>
      <c r="G241" s="327" t="str">
        <f>IFERROR(G66/(G226-G164),"-")</f>
        <v>-</v>
      </c>
      <c r="H241" s="327" t="str">
        <f>IFERROR(H66/(H226-H164),"-")</f>
        <v>-</v>
      </c>
      <c r="I241" s="327" t="str">
        <f>IFERROR(I66/(I226-I164),"-")</f>
        <v>-</v>
      </c>
      <c r="J241" s="327" t="str">
        <f>IFERROR(J66/(J226-J164),"-")</f>
        <v>-</v>
      </c>
      <c r="K241" s="328" t="str">
        <f>IFERROR(K66/(K226-K164),"-")</f>
        <v>-</v>
      </c>
      <c r="L241" s="502"/>
    </row>
    <row r="242" spans="1:12" s="273" customFormat="1" ht="15" customHeight="1">
      <c r="A242" s="501"/>
      <c r="B242" s="500"/>
      <c r="C242" s="813" t="s">
        <v>413</v>
      </c>
      <c r="D242" s="814"/>
      <c r="E242" s="814"/>
      <c r="F242" s="815"/>
      <c r="G242" s="327" t="str">
        <f>IFERROR(G93/G121,"-")</f>
        <v>-</v>
      </c>
      <c r="H242" s="327" t="str">
        <f>IFERROR(H93/H121,"-")</f>
        <v>-</v>
      </c>
      <c r="I242" s="327" t="str">
        <f>IFERROR(I93/I121,"-")</f>
        <v>-</v>
      </c>
      <c r="J242" s="327" t="str">
        <f>IFERROR(J93/J121,"-")</f>
        <v>-</v>
      </c>
      <c r="K242" s="328" t="str">
        <f>IFERROR(K93/K121,"-")</f>
        <v>-</v>
      </c>
      <c r="L242" s="502"/>
    </row>
    <row r="243" spans="1:12" s="273" customFormat="1" ht="15" customHeight="1">
      <c r="A243" s="501"/>
      <c r="B243" s="500"/>
      <c r="C243" s="813" t="s">
        <v>414</v>
      </c>
      <c r="D243" s="814"/>
      <c r="E243" s="814"/>
      <c r="F243" s="815"/>
      <c r="G243" s="327" t="str">
        <f>IFERROR(G93/G226,"-")</f>
        <v>-</v>
      </c>
      <c r="H243" s="327" t="str">
        <f>IFERROR(H93/H226,"-")</f>
        <v>-</v>
      </c>
      <c r="I243" s="327" t="str">
        <f>IFERROR(I93/I226,"-")</f>
        <v>-</v>
      </c>
      <c r="J243" s="327" t="str">
        <f>IFERROR(J93/J226,"-")</f>
        <v>-</v>
      </c>
      <c r="K243" s="328" t="str">
        <f>IFERROR(K93/K226,"-")</f>
        <v>-</v>
      </c>
      <c r="L243" s="502"/>
    </row>
    <row r="244" spans="1:12" ht="7.5" customHeight="1" thickBot="1">
      <c r="A244" s="501"/>
      <c r="B244" s="479"/>
      <c r="C244" s="743"/>
      <c r="D244" s="744"/>
      <c r="E244" s="744"/>
      <c r="F244" s="744"/>
      <c r="G244" s="744"/>
      <c r="H244" s="744"/>
      <c r="I244" s="744"/>
      <c r="J244" s="744"/>
      <c r="K244" s="745"/>
      <c r="L244" s="481"/>
    </row>
    <row r="245" spans="1:12" s="324" customFormat="1" ht="16.5">
      <c r="A245" s="480"/>
      <c r="B245" s="322"/>
      <c r="C245" s="806" t="s">
        <v>415</v>
      </c>
      <c r="D245" s="807"/>
      <c r="E245" s="807"/>
      <c r="F245" s="807"/>
      <c r="G245" s="807"/>
      <c r="H245" s="807"/>
      <c r="I245" s="807"/>
      <c r="J245" s="807"/>
      <c r="K245" s="808"/>
      <c r="L245" s="323"/>
    </row>
    <row r="246" spans="1:12" s="273" customFormat="1" ht="15" customHeight="1">
      <c r="A246" s="325"/>
      <c r="B246" s="500"/>
      <c r="C246" s="813" t="s">
        <v>416</v>
      </c>
      <c r="D246" s="814"/>
      <c r="E246" s="814"/>
      <c r="F246" s="815"/>
      <c r="G246" s="329" t="str">
        <f>IFERROR(G225/G164,"-")</f>
        <v>-</v>
      </c>
      <c r="H246" s="329" t="str">
        <f>IFERROR(H225/H164,"-")</f>
        <v>-</v>
      </c>
      <c r="I246" s="329" t="str">
        <f>IFERROR(I225/I164,"-")</f>
        <v>-</v>
      </c>
      <c r="J246" s="329" t="str">
        <f>IFERROR(J225/J164,"-")</f>
        <v>-</v>
      </c>
      <c r="K246" s="330" t="str">
        <f>IFERROR(K225/K164,"-")</f>
        <v>-</v>
      </c>
      <c r="L246" s="502"/>
    </row>
    <row r="247" spans="1:12" s="273" customFormat="1" ht="15" customHeight="1">
      <c r="A247" s="501"/>
      <c r="B247" s="500"/>
      <c r="C247" s="813" t="s">
        <v>417</v>
      </c>
      <c r="D247" s="814"/>
      <c r="E247" s="814"/>
      <c r="F247" s="815"/>
      <c r="G247" s="329">
        <f>G225-G164</f>
        <v>0</v>
      </c>
      <c r="H247" s="329">
        <f>H225-H164</f>
        <v>0</v>
      </c>
      <c r="I247" s="329">
        <f>I225-I164</f>
        <v>0</v>
      </c>
      <c r="J247" s="329">
        <f>J225-J164</f>
        <v>0</v>
      </c>
      <c r="K247" s="330">
        <f>K225-K164</f>
        <v>0</v>
      </c>
      <c r="L247" s="502"/>
    </row>
    <row r="248" spans="1:12" s="273" customFormat="1" ht="15" customHeight="1">
      <c r="A248" s="501"/>
      <c r="B248" s="500"/>
      <c r="C248" s="813" t="s">
        <v>418</v>
      </c>
      <c r="D248" s="814"/>
      <c r="E248" s="814"/>
      <c r="F248" s="815"/>
      <c r="G248" s="329" t="str">
        <f>IFERROR((G24/G247),"-")</f>
        <v>-</v>
      </c>
      <c r="H248" s="329" t="str">
        <f>IFERROR((H24/H247),"-")</f>
        <v>-</v>
      </c>
      <c r="I248" s="329" t="str">
        <f>IFERROR((I24/I247),"-")</f>
        <v>-</v>
      </c>
      <c r="J248" s="329" t="str">
        <f>IFERROR((J24/J247),"-")</f>
        <v>-</v>
      </c>
      <c r="K248" s="330" t="str">
        <f>IFERROR((K24/K247),"-")</f>
        <v>-</v>
      </c>
      <c r="L248" s="502"/>
    </row>
    <row r="249" spans="1:12" s="273" customFormat="1" ht="15" customHeight="1">
      <c r="A249" s="501"/>
      <c r="B249" s="500"/>
      <c r="C249" s="813" t="s">
        <v>99</v>
      </c>
      <c r="D249" s="814"/>
      <c r="E249" s="814"/>
      <c r="F249" s="815"/>
      <c r="G249" s="329" t="str">
        <f>IFERROR((G225-G224-G207)/G164,"-")</f>
        <v>-</v>
      </c>
      <c r="H249" s="329" t="str">
        <f>IFERROR((H225-H224-H207)/H164,"-")</f>
        <v>-</v>
      </c>
      <c r="I249" s="329" t="str">
        <f>IFERROR((I225-I224-I207)/I164,"-")</f>
        <v>-</v>
      </c>
      <c r="J249" s="329" t="str">
        <f>IFERROR((J225-J224-J207)/J164,"-")</f>
        <v>-</v>
      </c>
      <c r="K249" s="330" t="str">
        <f>IFERROR((K225-K224-K207)/K164,"-")</f>
        <v>-</v>
      </c>
      <c r="L249" s="502"/>
    </row>
    <row r="250" spans="1:12" ht="7.5" customHeight="1" thickBot="1">
      <c r="A250" s="501"/>
      <c r="B250" s="479"/>
      <c r="C250" s="743"/>
      <c r="D250" s="744"/>
      <c r="E250" s="744"/>
      <c r="F250" s="744"/>
      <c r="G250" s="744"/>
      <c r="H250" s="744"/>
      <c r="I250" s="744"/>
      <c r="J250" s="744"/>
      <c r="K250" s="745"/>
      <c r="L250" s="481"/>
    </row>
    <row r="251" spans="1:12" s="324" customFormat="1" ht="16.5">
      <c r="A251" s="480"/>
      <c r="B251" s="322"/>
      <c r="C251" s="806" t="s">
        <v>419</v>
      </c>
      <c r="D251" s="807"/>
      <c r="E251" s="807"/>
      <c r="F251" s="807"/>
      <c r="G251" s="807"/>
      <c r="H251" s="807"/>
      <c r="I251" s="807"/>
      <c r="J251" s="807"/>
      <c r="K251" s="808"/>
      <c r="L251" s="323"/>
    </row>
    <row r="252" spans="1:12" s="273" customFormat="1" ht="15" customHeight="1">
      <c r="A252" s="325"/>
      <c r="B252" s="500"/>
      <c r="C252" s="813" t="s">
        <v>420</v>
      </c>
      <c r="D252" s="814"/>
      <c r="E252" s="814"/>
      <c r="F252" s="815"/>
      <c r="G252" s="329" t="str">
        <f>IFERROR((G27/G207),"-")</f>
        <v>-</v>
      </c>
      <c r="H252" s="329" t="str">
        <f>IFERROR((H27/H207),"-")</f>
        <v>-</v>
      </c>
      <c r="I252" s="329" t="str">
        <f>IFERROR((I27/I207),"-")</f>
        <v>-</v>
      </c>
      <c r="J252" s="329" t="str">
        <f>IFERROR((J27/J207),"-")</f>
        <v>-</v>
      </c>
      <c r="K252" s="330" t="str">
        <f>IFERROR((K27/K207),"-")</f>
        <v>-</v>
      </c>
      <c r="L252" s="502"/>
    </row>
    <row r="253" spans="1:12" s="273" customFormat="1" ht="15" customHeight="1">
      <c r="A253" s="501"/>
      <c r="B253" s="500"/>
      <c r="C253" s="813" t="s">
        <v>421</v>
      </c>
      <c r="D253" s="814"/>
      <c r="E253" s="814"/>
      <c r="F253" s="815"/>
      <c r="G253" s="329" t="str">
        <f>IFERROR(365/G252,"-")</f>
        <v>-</v>
      </c>
      <c r="H253" s="329" t="str">
        <f>IFERROR(365/H252,"-")</f>
        <v>-</v>
      </c>
      <c r="I253" s="329" t="str">
        <f>IFERROR(365/I252,"-")</f>
        <v>-</v>
      </c>
      <c r="J253" s="329" t="str">
        <f>IFERROR(365/J252,"-")</f>
        <v>-</v>
      </c>
      <c r="K253" s="330" t="str">
        <f>IFERROR(365/K252,"-")</f>
        <v>-</v>
      </c>
      <c r="L253" s="502"/>
    </row>
    <row r="254" spans="1:12" s="273" customFormat="1" ht="15" customHeight="1">
      <c r="A254" s="501"/>
      <c r="B254" s="500"/>
      <c r="C254" s="813" t="s">
        <v>422</v>
      </c>
      <c r="D254" s="814"/>
      <c r="E254" s="814"/>
      <c r="F254" s="815"/>
      <c r="G254" s="329" t="str">
        <f>IFERROR(G24/G212,"-")</f>
        <v>-</v>
      </c>
      <c r="H254" s="329" t="str">
        <f>IFERROR(H24/H212,"-")</f>
        <v>-</v>
      </c>
      <c r="I254" s="329" t="str">
        <f>IFERROR(I24/I212,"-")</f>
        <v>-</v>
      </c>
      <c r="J254" s="329" t="str">
        <f>IFERROR(J24/J212,"-")</f>
        <v>-</v>
      </c>
      <c r="K254" s="330" t="str">
        <f>IFERROR(K24/K212,"-")</f>
        <v>-</v>
      </c>
      <c r="L254" s="502"/>
    </row>
    <row r="255" spans="1:12" s="273" customFormat="1" ht="15" customHeight="1">
      <c r="A255" s="501"/>
      <c r="B255" s="500"/>
      <c r="C255" s="813" t="s">
        <v>423</v>
      </c>
      <c r="D255" s="814"/>
      <c r="E255" s="814"/>
      <c r="F255" s="815"/>
      <c r="G255" s="329" t="str">
        <f>IFERROR(365/G254,"-")</f>
        <v>-</v>
      </c>
      <c r="H255" s="329" t="str">
        <f>IFERROR(365/H254,"-")</f>
        <v>-</v>
      </c>
      <c r="I255" s="329" t="str">
        <f>IFERROR(365/I254,"-")</f>
        <v>-</v>
      </c>
      <c r="J255" s="329" t="str">
        <f>IFERROR(365/J254,"-")</f>
        <v>-</v>
      </c>
      <c r="K255" s="330" t="str">
        <f>IFERROR(365/K254,"-")</f>
        <v>-</v>
      </c>
      <c r="L255" s="502"/>
    </row>
    <row r="256" spans="1:12" s="273" customFormat="1" ht="15" customHeight="1">
      <c r="A256" s="501"/>
      <c r="B256" s="500"/>
      <c r="C256" s="813" t="s">
        <v>424</v>
      </c>
      <c r="D256" s="814"/>
      <c r="E256" s="814"/>
      <c r="F256" s="815"/>
      <c r="G256" s="329" t="str">
        <f>IFERROR((G27+G39)/G154,"-")</f>
        <v>-</v>
      </c>
      <c r="H256" s="329" t="str">
        <f>IFERROR((H27+H39)/H154,"-")</f>
        <v>-</v>
      </c>
      <c r="I256" s="329" t="str">
        <f>IFERROR((I27+I39)/I154,"-")</f>
        <v>-</v>
      </c>
      <c r="J256" s="329" t="str">
        <f>IFERROR((J27+J39)/J154,"-")</f>
        <v>-</v>
      </c>
      <c r="K256" s="330" t="str">
        <f>IFERROR((K27+K39)/K154,"-")</f>
        <v>-</v>
      </c>
      <c r="L256" s="502"/>
    </row>
    <row r="257" spans="1:12" s="273" customFormat="1" ht="15" customHeight="1">
      <c r="A257" s="501"/>
      <c r="B257" s="500"/>
      <c r="C257" s="813" t="s">
        <v>425</v>
      </c>
      <c r="D257" s="814"/>
      <c r="E257" s="814"/>
      <c r="F257" s="815"/>
      <c r="G257" s="329" t="str">
        <f>IFERROR(365/G256,"-")</f>
        <v>-</v>
      </c>
      <c r="H257" s="329" t="str">
        <f>IFERROR(365/H256,"-")</f>
        <v>-</v>
      </c>
      <c r="I257" s="329" t="str">
        <f>IFERROR(365/I256,"-")</f>
        <v>-</v>
      </c>
      <c r="J257" s="329" t="str">
        <f>IFERROR(365/J256,"-")</f>
        <v>-</v>
      </c>
      <c r="K257" s="330" t="str">
        <f>IFERROR(365/K256,"-")</f>
        <v>-</v>
      </c>
      <c r="L257" s="502"/>
    </row>
    <row r="258" spans="1:12" s="273" customFormat="1" ht="15" customHeight="1">
      <c r="A258" s="501"/>
      <c r="B258" s="500"/>
      <c r="C258" s="813" t="s">
        <v>426</v>
      </c>
      <c r="D258" s="814"/>
      <c r="E258" s="814"/>
      <c r="F258" s="815"/>
      <c r="G258" s="329" t="str">
        <f>IFERROR(G253+G255-G257,"-")</f>
        <v>-</v>
      </c>
      <c r="H258" s="329" t="str">
        <f>IFERROR(H253+H255-H257,"-")</f>
        <v>-</v>
      </c>
      <c r="I258" s="329" t="str">
        <f>IFERROR(I253+I255-I257,"-")</f>
        <v>-</v>
      </c>
      <c r="J258" s="329" t="str">
        <f>IFERROR(J253+J255-J257,"-")</f>
        <v>-</v>
      </c>
      <c r="K258" s="330" t="str">
        <f>IFERROR(K253+K255-K257,"-")</f>
        <v>-</v>
      </c>
      <c r="L258" s="502"/>
    </row>
    <row r="259" spans="1:12" s="273" customFormat="1" ht="15" customHeight="1">
      <c r="A259" s="501"/>
      <c r="B259" s="500"/>
      <c r="C259" s="813" t="s">
        <v>427</v>
      </c>
      <c r="D259" s="814"/>
      <c r="E259" s="814"/>
      <c r="F259" s="815"/>
      <c r="G259" s="329" t="str">
        <f>IFERROR(G24/(G170-G174),"-")</f>
        <v>-</v>
      </c>
      <c r="H259" s="329" t="str">
        <f>IFERROR(H24/(H170-H174),"-")</f>
        <v>-</v>
      </c>
      <c r="I259" s="329" t="str">
        <f>IFERROR(I24/(I170-I174),"-")</f>
        <v>-</v>
      </c>
      <c r="J259" s="329" t="str">
        <f>IFERROR(J24/(J170-J174),"-")</f>
        <v>-</v>
      </c>
      <c r="K259" s="330" t="str">
        <f>IFERROR(K24/(K170-K174),"-")</f>
        <v>-</v>
      </c>
      <c r="L259" s="502"/>
    </row>
    <row r="260" spans="1:12" s="273" customFormat="1" ht="15" customHeight="1">
      <c r="A260" s="501"/>
      <c r="B260" s="500"/>
      <c r="C260" s="813" t="s">
        <v>428</v>
      </c>
      <c r="D260" s="814"/>
      <c r="E260" s="814"/>
      <c r="F260" s="815"/>
      <c r="G260" s="329" t="str">
        <f>IFERROR(G24/G226,"-")</f>
        <v>-</v>
      </c>
      <c r="H260" s="329" t="str">
        <f>IFERROR(H24/H226,"-")</f>
        <v>-</v>
      </c>
      <c r="I260" s="329" t="str">
        <f>IFERROR(I24/I226,"-")</f>
        <v>-</v>
      </c>
      <c r="J260" s="329" t="str">
        <f>IFERROR(J24/J226,"-")</f>
        <v>-</v>
      </c>
      <c r="K260" s="330" t="str">
        <f>IFERROR(K24/K226,"-")</f>
        <v>-</v>
      </c>
      <c r="L260" s="502"/>
    </row>
    <row r="261" spans="1:12" s="273" customFormat="1" ht="7.5" customHeight="1" thickBot="1">
      <c r="A261" s="501"/>
      <c r="B261" s="500"/>
      <c r="C261" s="743"/>
      <c r="D261" s="744"/>
      <c r="E261" s="744"/>
      <c r="F261" s="744"/>
      <c r="G261" s="744"/>
      <c r="H261" s="744"/>
      <c r="I261" s="744"/>
      <c r="J261" s="744"/>
      <c r="K261" s="745"/>
      <c r="L261" s="502"/>
    </row>
    <row r="262" spans="1:12" s="324" customFormat="1" ht="16.5">
      <c r="A262" s="501"/>
      <c r="B262" s="322"/>
      <c r="C262" s="806" t="s">
        <v>429</v>
      </c>
      <c r="D262" s="807"/>
      <c r="E262" s="807"/>
      <c r="F262" s="807"/>
      <c r="G262" s="807"/>
      <c r="H262" s="807"/>
      <c r="I262" s="807"/>
      <c r="J262" s="807"/>
      <c r="K262" s="808"/>
      <c r="L262" s="323"/>
    </row>
    <row r="263" spans="1:12" s="501" customFormat="1" ht="15" customHeight="1">
      <c r="A263" s="325"/>
      <c r="B263" s="500"/>
      <c r="C263" s="813" t="s">
        <v>430</v>
      </c>
      <c r="D263" s="814"/>
      <c r="E263" s="814"/>
      <c r="F263" s="815"/>
      <c r="G263" s="329" t="str">
        <f>IFERROR(G56/G68,"-")</f>
        <v>-</v>
      </c>
      <c r="H263" s="329" t="str">
        <f>IFERROR(H66/H68,"-")</f>
        <v>-</v>
      </c>
      <c r="I263" s="329" t="str">
        <f>IFERROR(I66/I68,"-")</f>
        <v>-</v>
      </c>
      <c r="J263" s="329" t="str">
        <f>IFERROR(J56/J68,"-")</f>
        <v>-</v>
      </c>
      <c r="K263" s="330" t="str">
        <f>IFERROR(K56/K68,"-")</f>
        <v>-</v>
      </c>
      <c r="L263" s="502"/>
    </row>
    <row r="264" spans="1:12" s="501" customFormat="1" ht="27.75" customHeight="1">
      <c r="B264" s="500"/>
      <c r="C264" s="813" t="s">
        <v>431</v>
      </c>
      <c r="D264" s="814"/>
      <c r="E264" s="814"/>
      <c r="F264" s="815"/>
      <c r="G264" s="331" t="str">
        <f>IF(G146+G154=0,"No Short Term Obligation", G56/(G146+G154))</f>
        <v>No Short Term Obligation</v>
      </c>
      <c r="H264" s="331" t="str">
        <f>IF(H146+H154=0,"No Short Term Obligation", H56/(H146+H154))</f>
        <v>No Short Term Obligation</v>
      </c>
      <c r="I264" s="331" t="str">
        <f>IF(I146+I154=0,"No Short Term Obligation", I56/(I146+I154))</f>
        <v>No Short Term Obligation</v>
      </c>
      <c r="J264" s="331" t="str">
        <f>IF(J146+J154=0,"No Short Term Obligation", J56/(J146+J154))</f>
        <v>No Short Term Obligation</v>
      </c>
      <c r="K264" s="332" t="str">
        <f>IF(K146+K154=0,"No Short Term Obligation", K56/(K146+K154))</f>
        <v>No Short Term Obligation</v>
      </c>
      <c r="L264" s="502"/>
    </row>
    <row r="265" spans="1:12" s="501" customFormat="1" ht="15" customHeight="1">
      <c r="B265" s="500"/>
      <c r="C265" s="813" t="s">
        <v>432</v>
      </c>
      <c r="D265" s="814"/>
      <c r="E265" s="814"/>
      <c r="F265" s="815"/>
      <c r="G265" s="329" t="str">
        <f>IFERROR((G143+G164+#REF!)/G121,"-")</f>
        <v>-</v>
      </c>
      <c r="H265" s="329" t="str">
        <f>IFERROR((H143+H164+#REF!)/H121,"-")</f>
        <v>-</v>
      </c>
      <c r="I265" s="329" t="str">
        <f>IFERROR((I143+I164+#REF!)/I121,"-")</f>
        <v>-</v>
      </c>
      <c r="J265" s="329" t="str">
        <f>IFERROR((J143+J164+#REF!)/J121,"-")</f>
        <v>-</v>
      </c>
      <c r="K265" s="330" t="str">
        <f>IFERROR((K143+K164+#REF!)/K121,"-")</f>
        <v>-</v>
      </c>
      <c r="L265" s="502"/>
    </row>
    <row r="266" spans="1:12" s="501" customFormat="1" ht="40.5" customHeight="1">
      <c r="B266" s="500"/>
      <c r="C266" s="813" t="s">
        <v>433</v>
      </c>
      <c r="D266" s="814"/>
      <c r="E266" s="814"/>
      <c r="F266" s="815"/>
      <c r="G266" s="329" t="str">
        <f>IFERROR((G127+SUM(G146,G154))/(G93+G58),"-")</f>
        <v>-</v>
      </c>
      <c r="H266" s="329" t="str">
        <f>IFERROR((H127+SUM(H146,H154))/(H93+H58),"-")</f>
        <v>-</v>
      </c>
      <c r="I266" s="329" t="str">
        <f>IFERROR((I127+SUM(I146,I154))/(I93+I58),"-")</f>
        <v>-</v>
      </c>
      <c r="J266" s="329" t="str">
        <f>IFERROR((J127+SUM(J146,J154))/(J93+J58),"-")</f>
        <v>-</v>
      </c>
      <c r="K266" s="330" t="str">
        <f>IFERROR((K127+SUM(K146,K154))/(K93+K58),"-")</f>
        <v>-</v>
      </c>
      <c r="L266" s="502"/>
    </row>
    <row r="267" spans="1:12" s="501" customFormat="1" ht="15" customHeight="1">
      <c r="B267" s="500"/>
      <c r="C267" s="813" t="s">
        <v>434</v>
      </c>
      <c r="D267" s="814"/>
      <c r="E267" s="814"/>
      <c r="F267" s="815"/>
      <c r="G267" s="329" t="str">
        <f>IFERROR((SUM(G146,G154,G127))/G121,"-")</f>
        <v>-</v>
      </c>
      <c r="H267" s="329" t="str">
        <f>IFERROR((SUM(H146,H154,H127))/H121,"-")</f>
        <v>-</v>
      </c>
      <c r="I267" s="329" t="str">
        <f>IFERROR((SUM(I146,I154,I127))/I121,"-")</f>
        <v>-</v>
      </c>
      <c r="J267" s="329" t="str">
        <f>IFERROR((SUM(J146,J154,J127))/J121,"-")</f>
        <v>-</v>
      </c>
      <c r="K267" s="330" t="str">
        <f>IFERROR((SUM(K146,K154,K127))/K121,"-")</f>
        <v>-</v>
      </c>
      <c r="L267" s="502"/>
    </row>
    <row r="268" spans="1:12" s="501" customFormat="1" ht="15" customHeight="1" thickBot="1">
      <c r="B268" s="500"/>
      <c r="C268" s="819" t="s">
        <v>435</v>
      </c>
      <c r="D268" s="820"/>
      <c r="E268" s="820"/>
      <c r="F268" s="821"/>
      <c r="G268" s="333" t="str">
        <f>IF((G127+G146+G154)=0,"No Debt", ((G226-(G175+G176)-G195)-(G164-(G146+G154)))/(G127+G146+G154))</f>
        <v>No Debt</v>
      </c>
      <c r="H268" s="333" t="str">
        <f>IF((H127+H146+H154)=0,"No Debt", ((H226-(H175+H176)-H195)-(H164-(H146+H154)))/(H127+H146+H154))</f>
        <v>No Debt</v>
      </c>
      <c r="I268" s="333" t="str">
        <f>IF((I127+I146+I154)=0,"No Debt", ((I226-(I175+I176)-I195)-(I164-(I146+I154)))/(I127+I146+I154))</f>
        <v>No Debt</v>
      </c>
      <c r="J268" s="333" t="str">
        <f>IF((J127+J146+J154)=0,"No Debt", ((J226-(J175+J176)-J195)-(J164-(J146+J154)))/(J127+J146+J154))</f>
        <v>No Debt</v>
      </c>
      <c r="K268" s="334" t="str">
        <f>IF((K127+K146+K154)=0,"No Debt", ((K226-(K175+K176)-K195)-(K164-(K146+K154)))/(K127+K146+K154))</f>
        <v>No Debt</v>
      </c>
      <c r="L268" s="502"/>
    </row>
    <row r="269" spans="1:12" ht="12.75" customHeight="1" thickBot="1">
      <c r="A269" s="501"/>
      <c r="B269" s="490"/>
      <c r="C269" s="260"/>
      <c r="D269" s="260"/>
      <c r="E269" s="260"/>
      <c r="F269" s="335"/>
      <c r="G269" s="260"/>
      <c r="H269" s="260"/>
      <c r="I269" s="260"/>
      <c r="J269" s="260"/>
      <c r="K269" s="260"/>
      <c r="L269" s="336"/>
    </row>
  </sheetData>
  <mergeCells count="255"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B2:L2"/>
    <mergeCell ref="C3:E3"/>
    <mergeCell ref="C4:E4"/>
    <mergeCell ref="C5:K5"/>
    <mergeCell ref="C6:F6"/>
    <mergeCell ref="C7:F7"/>
    <mergeCell ref="E21:F21"/>
    <mergeCell ref="D22:F22"/>
    <mergeCell ref="D23:F23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78" priority="10">
      <formula>G$7=""</formula>
    </cfRule>
  </conditionalFormatting>
  <conditionalFormatting sqref="H120:I120 K120">
    <cfRule type="expression" dxfId="177" priority="8">
      <formula>H$7=""</formula>
    </cfRule>
  </conditionalFormatting>
  <conditionalFormatting sqref="G120">
    <cfRule type="expression" dxfId="176" priority="9">
      <formula>G$7=""</formula>
    </cfRule>
  </conditionalFormatting>
  <conditionalFormatting sqref="J12:J23">
    <cfRule type="expression" dxfId="175" priority="7">
      <formula>J$7=""</formula>
    </cfRule>
  </conditionalFormatting>
  <conditionalFormatting sqref="J27:J43">
    <cfRule type="expression" dxfId="174" priority="6">
      <formula>J$7=""</formula>
    </cfRule>
  </conditionalFormatting>
  <conditionalFormatting sqref="J46:J55">
    <cfRule type="expression" dxfId="173" priority="5">
      <formula>J$7=""</formula>
    </cfRule>
  </conditionalFormatting>
  <conditionalFormatting sqref="J108:J119">
    <cfRule type="expression" dxfId="172" priority="4">
      <formula>J$7=""</formula>
    </cfRule>
  </conditionalFormatting>
  <conditionalFormatting sqref="J120">
    <cfRule type="expression" dxfId="171" priority="3">
      <formula>J$7=""</formula>
    </cfRule>
  </conditionalFormatting>
  <conditionalFormatting sqref="J169:J196">
    <cfRule type="expression" dxfId="170" priority="2">
      <formula>J$7=""</formula>
    </cfRule>
  </conditionalFormatting>
  <conditionalFormatting sqref="J200:J224">
    <cfRule type="expression" dxfId="169" priority="1">
      <formula>J$7=""</formula>
    </cfRule>
  </conditionalFormatting>
  <dataValidations count="4">
    <dataValidation type="list" allowBlank="1" showInputMessage="1" showErrorMessage="1" sqref="G7:K7" xr:uid="{FB6ADAD7-82D2-4B87-8ACB-730272DEF7CC}">
      <formula1>"Audited,Unaudited,Provisional,Projection"</formula1>
    </dataValidation>
    <dataValidation type="list" allowBlank="1" showInputMessage="1" showErrorMessage="1" sqref="K3:K4 J3" xr:uid="{A9E29A0E-2D2A-4DAB-86FA-9794C88AD8B9}">
      <formula1>"Actuals, Thousands, Lakhs, Millions, Crores"</formula1>
    </dataValidation>
    <dataValidation type="date" operator="lessThan" allowBlank="1" showInputMessage="1" showErrorMessage="1" sqref="G10:K10" xr:uid="{1CCCAD95-5A4C-4A58-8745-E8CB4611E8A2}">
      <formula1>H10</formula1>
    </dataValidation>
    <dataValidation type="list" allowBlank="1" showInputMessage="1" showErrorMessage="1" sqref="G9:K9" xr:uid="{3F6DEEA5-64D7-4A9D-8B0D-11D1D4944C16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C153"/>
  <sheetViews>
    <sheetView showGridLines="0" workbookViewId="0">
      <selection activeCell="C8" sqref="C8"/>
    </sheetView>
  </sheetViews>
  <sheetFormatPr defaultRowHeight="15"/>
  <cols>
    <col min="1" max="1" width="33.5" style="4" customWidth="1"/>
    <col min="2" max="2" width="11.875" style="4" customWidth="1"/>
    <col min="3" max="3" width="10.5" style="4" customWidth="1"/>
    <col min="4" max="4" width="11.125" style="24" customWidth="1"/>
    <col min="5" max="5" width="10.5" style="24" customWidth="1"/>
    <col min="6" max="6" width="10.125" style="24" customWidth="1"/>
    <col min="7" max="7" width="10.5" style="24" customWidth="1"/>
    <col min="8" max="8" width="10.375" style="24" customWidth="1"/>
    <col min="9" max="9" width="10.5" style="24" customWidth="1"/>
    <col min="10" max="10" width="16.125" style="4" customWidth="1"/>
    <col min="11" max="237" width="9" style="4"/>
    <col min="238" max="16384" width="9" style="1"/>
  </cols>
  <sheetData>
    <row r="1" spans="1:12" ht="15.75" thickBot="1"/>
    <row r="2" spans="1:12">
      <c r="A2" s="826">
        <f>'Financial Statement4'!F3</f>
        <v>0</v>
      </c>
      <c r="B2" s="827"/>
      <c r="C2" s="827"/>
      <c r="D2" s="827"/>
      <c r="E2" s="827"/>
      <c r="F2" s="827"/>
      <c r="G2" s="827"/>
      <c r="H2" s="827"/>
      <c r="I2" s="828"/>
    </row>
    <row r="3" spans="1:12">
      <c r="A3" s="829"/>
      <c r="B3" s="830"/>
      <c r="C3" s="830"/>
      <c r="D3" s="830"/>
      <c r="E3" s="830"/>
      <c r="F3" s="830"/>
      <c r="G3" s="830"/>
      <c r="H3" s="830"/>
      <c r="I3" s="831"/>
    </row>
    <row r="4" spans="1:12">
      <c r="A4" s="392" t="s">
        <v>101</v>
      </c>
      <c r="B4" s="859">
        <f>'Financial Statement4'!F4</f>
        <v>0</v>
      </c>
      <c r="C4" s="860"/>
      <c r="D4" s="860"/>
      <c r="E4" s="860"/>
      <c r="F4" s="860"/>
      <c r="G4" s="393"/>
      <c r="H4" s="394" t="s">
        <v>437</v>
      </c>
      <c r="I4" s="395" t="str">
        <f>'Ratio Sheet 2'!I4</f>
        <v>Actuals</v>
      </c>
    </row>
    <row r="5" spans="1:12" ht="15" customHeight="1">
      <c r="A5" s="853" t="s">
        <v>4</v>
      </c>
      <c r="B5" s="396">
        <f>'Financial Statement4'!J6</f>
        <v>0</v>
      </c>
      <c r="C5" s="397" t="s">
        <v>5</v>
      </c>
      <c r="D5" s="396" t="str">
        <f>IFERROR(EDATE(B5,-12),"-")</f>
        <v>-</v>
      </c>
      <c r="E5" s="397" t="s">
        <v>5</v>
      </c>
      <c r="F5" s="396" t="str">
        <f>IFERROR(EDATE(D5,-12),"-")</f>
        <v>-</v>
      </c>
      <c r="G5" s="397" t="s">
        <v>5</v>
      </c>
      <c r="H5" s="396" t="str">
        <f>IFERROR(EDATE(F5,-12),"-")</f>
        <v>-</v>
      </c>
      <c r="I5" s="398">
        <f>IF('Financial Statement4'!$K$4="Actuals",1, IF('Financial Statement4'!$K$4="Thousands",1000, IF('Financial Statement4'!$K$4="Lakhs",100000, IF('Financial Statement4'!$K$4="Millions",1000000, IF('Financial Statement4'!$K$4="Crores",10000000,"")))))</f>
        <v>1</v>
      </c>
    </row>
    <row r="6" spans="1:12" ht="14.25" customHeight="1" thickBot="1">
      <c r="A6" s="854"/>
      <c r="B6" s="454" t="str">
        <f>CONCATENATE("Rs."," ",$I$4)</f>
        <v>Rs. Actuals</v>
      </c>
      <c r="C6" s="455">
        <f>B5</f>
        <v>0</v>
      </c>
      <c r="D6" s="454" t="str">
        <f>CONCATENATE("Rs."," ",$I$4)</f>
        <v>Rs. Actuals</v>
      </c>
      <c r="E6" s="455" t="str">
        <f>D5</f>
        <v>-</v>
      </c>
      <c r="F6" s="454" t="str">
        <f>CONCATENATE("Rs."," ",$I$4)</f>
        <v>Rs. Actuals</v>
      </c>
      <c r="G6" s="455" t="str">
        <f>F5</f>
        <v>-</v>
      </c>
      <c r="H6" s="454" t="str">
        <f>CONCATENATE("Rs."," ",$I$4)</f>
        <v>Rs. Actuals</v>
      </c>
      <c r="I6" s="456">
        <f>IF(I4="Actuals",1, IF(I4="Thousands",1000, IF(I4="Lakhs",100000, IF(I4="Millions",1000000, IF(I4="Crores",10000000,"")))))</f>
        <v>1</v>
      </c>
    </row>
    <row r="7" spans="1:12">
      <c r="A7" s="457" t="s">
        <v>61</v>
      </c>
      <c r="B7" s="458">
        <f>IFERROR('Financial Statement4'!J91,"-")</f>
        <v>0</v>
      </c>
      <c r="C7" s="459"/>
      <c r="D7" s="458">
        <f>IFERROR('Financial Statement4'!I91,"-")</f>
        <v>0</v>
      </c>
      <c r="E7" s="459"/>
      <c r="F7" s="458">
        <f>IFERROR('Financial Statement4'!H91,"-")</f>
        <v>0</v>
      </c>
      <c r="G7" s="459"/>
      <c r="H7" s="458">
        <f>IFERROR('Financial Statement4'!G91,"-")</f>
        <v>0</v>
      </c>
      <c r="I7" s="460"/>
    </row>
    <row r="8" spans="1:12">
      <c r="A8" s="341" t="s">
        <v>103</v>
      </c>
      <c r="B8" s="342">
        <f>IFERROR(('Financial Statement4'!J13+'Financial Statement4'!J17+'Financial Statement4'!J21-'Financial Statement4'!J23)*$I$5/$I$6,"-")</f>
        <v>0</v>
      </c>
      <c r="C8" s="342" t="str">
        <f>IFERROR((B8-D8)/D8*100,"-")</f>
        <v>-</v>
      </c>
      <c r="D8" s="342">
        <f>IFERROR(('Financial Statement4'!I13+'Financial Statement4'!I17+'Financial Statement4'!I21-'Financial Statement4'!I23)*$I$5/$I$6,"-")</f>
        <v>0</v>
      </c>
      <c r="E8" s="342" t="str">
        <f>IFERROR((D8-F8)/F8*100,"-")</f>
        <v>-</v>
      </c>
      <c r="F8" s="342">
        <f>IFERROR(('Financial Statement4'!H13+'Financial Statement4'!H17+'Financial Statement4'!H21-'Financial Statement4'!H23)*$I$5/$I$6,"-")</f>
        <v>0</v>
      </c>
      <c r="G8" s="342" t="str">
        <f>IFERROR((F8-H8)/H8*100,"-")</f>
        <v>-</v>
      </c>
      <c r="H8" s="342">
        <f>IFERROR(('Financial Statement4'!G13+'Financial Statement4'!G17+'Financial Statement4'!G21-'Financial Statement4'!G23)*$I$5/$I$6,"-")</f>
        <v>0</v>
      </c>
      <c r="I8" s="347" t="str">
        <f>IFERROR((H8-J8)/J8*100,"-")</f>
        <v>-</v>
      </c>
    </row>
    <row r="9" spans="1:12">
      <c r="A9" s="341" t="s">
        <v>104</v>
      </c>
      <c r="B9" s="342">
        <f>IFERROR(('Financial Statement4'!J22)*$I$5/$I$6,"-")</f>
        <v>0</v>
      </c>
      <c r="C9" s="342" t="str">
        <f>IFERROR((B9-D9)/D9*100,"-")</f>
        <v>-</v>
      </c>
      <c r="D9" s="342">
        <f>IFERROR(('Financial Statement4'!I22)*$I$5/$I$6,"-")</f>
        <v>0</v>
      </c>
      <c r="E9" s="342" t="str">
        <f>IFERROR((D9-F9)/F9*100,"-")</f>
        <v>-</v>
      </c>
      <c r="F9" s="342">
        <f>IFERROR(('Financial Statement4'!H22)*$I$5/$I$6,"-")</f>
        <v>0</v>
      </c>
      <c r="G9" s="342" t="str">
        <f>IFERROR((F9-H9)/H9*100,"-")</f>
        <v>-</v>
      </c>
      <c r="H9" s="342">
        <f>IFERROR(('Financial Statement4'!G22)*$I$5/$I$6,"-")</f>
        <v>0</v>
      </c>
      <c r="I9" s="347" t="str">
        <f>IFERROR((H9-J9)/J9*100,"-")</f>
        <v>-</v>
      </c>
    </row>
    <row r="10" spans="1:12">
      <c r="A10" s="384" t="s">
        <v>7</v>
      </c>
      <c r="B10" s="385">
        <f>IFERROR(+B9+B8,"0.00")</f>
        <v>0</v>
      </c>
      <c r="C10" s="386" t="str">
        <f>IFERROR((B10-D10)/D10*100,"-")</f>
        <v>-</v>
      </c>
      <c r="D10" s="385">
        <f>IFERROR(+D9+D8,"0.00")</f>
        <v>0</v>
      </c>
      <c r="E10" s="386" t="str">
        <f>IFERROR((D10-F10)/F10*100,"-")</f>
        <v>-</v>
      </c>
      <c r="F10" s="385">
        <f>IFERROR(+F9+F8,"0.00")</f>
        <v>0</v>
      </c>
      <c r="G10" s="386" t="str">
        <f>IFERROR((F10-H10)/H10*100,"-")</f>
        <v>-</v>
      </c>
      <c r="H10" s="385">
        <f>IFERROR(+H9+H8,"0.00")</f>
        <v>0</v>
      </c>
      <c r="I10" s="449" t="str">
        <f>IFERROR((H10-J10)/J10*100,"-")</f>
        <v>-</v>
      </c>
    </row>
    <row r="11" spans="1:12" s="4" customFormat="1" ht="29.25" customHeight="1">
      <c r="A11" s="343"/>
      <c r="B11" s="344"/>
      <c r="C11" s="345" t="str">
        <f>CONCATENATE("Cost % of sales of ",YEAR(B5))</f>
        <v>Cost % of sales of 1900</v>
      </c>
      <c r="D11" s="344"/>
      <c r="E11" s="345" t="e">
        <f>CONCATENATE("Cost % of sales of ",YEAR(D5))</f>
        <v>#VALUE!</v>
      </c>
      <c r="F11" s="344"/>
      <c r="G11" s="345" t="e">
        <f>CONCATENATE("Cost % of sales of ",YEAR(F5))</f>
        <v>#VALUE!</v>
      </c>
      <c r="H11" s="344"/>
      <c r="I11" s="346" t="e">
        <f>CONCATENATE("Cost % of sales of ",YEAR(H5))</f>
        <v>#VALUE!</v>
      </c>
    </row>
    <row r="12" spans="1:12">
      <c r="A12" s="384" t="s">
        <v>142</v>
      </c>
      <c r="B12" s="385">
        <f>IFERROR(B13+B17+B18,"0.00")</f>
        <v>0</v>
      </c>
      <c r="C12" s="386"/>
      <c r="D12" s="385">
        <f>IFERROR(D13+D17+D18,"0.00")</f>
        <v>0</v>
      </c>
      <c r="E12" s="386"/>
      <c r="F12" s="385">
        <f>IFERROR(F13+F17+F18,"0.00")</f>
        <v>0</v>
      </c>
      <c r="G12" s="386"/>
      <c r="H12" s="385">
        <f>IFERROR(H13+H17+H18,"0.00")</f>
        <v>0</v>
      </c>
      <c r="I12" s="449"/>
    </row>
    <row r="13" spans="1:12" ht="30">
      <c r="A13" s="384" t="s">
        <v>141</v>
      </c>
      <c r="B13" s="385">
        <f>IFERROR(+B14+B15-B16,"0.00")</f>
        <v>0</v>
      </c>
      <c r="C13" s="386" t="str">
        <f>IFERROR(B13/$B$8*100,"-")</f>
        <v>-</v>
      </c>
      <c r="D13" s="385">
        <f>IFERROR(+D14+D15-D16,"0.00")</f>
        <v>0</v>
      </c>
      <c r="E13" s="386" t="str">
        <f>IFERROR(D13/$B$8*100,"-")</f>
        <v>-</v>
      </c>
      <c r="F13" s="385">
        <f>IFERROR(+F14+F15-F16,"0.00")</f>
        <v>0</v>
      </c>
      <c r="G13" s="386" t="str">
        <f>IFERROR(F13/$B$8*100,"-")</f>
        <v>-</v>
      </c>
      <c r="H13" s="385">
        <f>IFERROR(+H14+H15-H16,"0.00")</f>
        <v>0</v>
      </c>
      <c r="I13" s="449" t="str">
        <f>IFERROR(H13/$B$8*100,"-")</f>
        <v>-</v>
      </c>
    </row>
    <row r="14" spans="1:12">
      <c r="A14" s="348" t="s">
        <v>138</v>
      </c>
      <c r="B14" s="342">
        <f>IFERROR(('Financial Statement4'!J29+'Financial Statement4'!J33+'Financial Statement4'!J36)*$I$5/$I$6,"-")</f>
        <v>0</v>
      </c>
      <c r="C14" s="342"/>
      <c r="D14" s="342">
        <f>IFERROR(('Financial Statement4'!I29+'Financial Statement4'!I33+'Financial Statement4'!I36)*$I$5/$I$6,"-")</f>
        <v>0</v>
      </c>
      <c r="E14" s="342"/>
      <c r="F14" s="342">
        <f>IFERROR(('Financial Statement4'!H29+'Financial Statement4'!H33+'Financial Statement4'!H36)*$I$5/$I$6,"-")</f>
        <v>0</v>
      </c>
      <c r="G14" s="342"/>
      <c r="H14" s="342">
        <f>IFERROR(('Financial Statement4'!G29+'Financial Statement4'!G33+'Financial Statement4'!G36)*$I$5/$I$6,"-")</f>
        <v>0</v>
      </c>
      <c r="I14" s="347"/>
    </row>
    <row r="15" spans="1:12">
      <c r="A15" s="348" t="s">
        <v>139</v>
      </c>
      <c r="B15" s="342">
        <f>IFERROR(('Financial Statement4'!J30+'Financial Statement4'!J37)*$I$5/$I$6,"-")</f>
        <v>0</v>
      </c>
      <c r="C15" s="342"/>
      <c r="D15" s="342">
        <f>IFERROR(('Financial Statement4'!I30+'Financial Statement4'!I37)*$I$5/$I$6,"-")</f>
        <v>0</v>
      </c>
      <c r="E15" s="342"/>
      <c r="F15" s="342">
        <f>IFERROR(('Financial Statement4'!H30+'Financial Statement4'!H37)*$I$5/$I$6,"-")</f>
        <v>0</v>
      </c>
      <c r="G15" s="342"/>
      <c r="H15" s="342">
        <f>IFERROR(('Financial Statement4'!G30+'Financial Statement4'!G37)*$I$5/$I$6,"-")</f>
        <v>0</v>
      </c>
      <c r="I15" s="347"/>
      <c r="L15" s="4" t="s">
        <v>229</v>
      </c>
    </row>
    <row r="16" spans="1:12">
      <c r="A16" s="348" t="s">
        <v>140</v>
      </c>
      <c r="B16" s="342">
        <f>IFERROR(('Financial Statement4'!J31+'Financial Statement4'!J34+'Financial Statement4'!J38)*$I$5/$I$6,"-")</f>
        <v>0</v>
      </c>
      <c r="C16" s="342"/>
      <c r="D16" s="342">
        <f>IFERROR(('Financial Statement4'!I31+'Financial Statement4'!I34+'Financial Statement4'!I38)*$I$5/$I$6,"-")</f>
        <v>0</v>
      </c>
      <c r="E16" s="342"/>
      <c r="F16" s="342">
        <f>IFERROR(('Financial Statement4'!H31+'Financial Statement4'!H34+'Financial Statement4'!H38)*$I$5/$I$6,"-")</f>
        <v>0</v>
      </c>
      <c r="G16" s="342"/>
      <c r="H16" s="342">
        <f>IFERROR(('Financial Statement4'!G31+'Financial Statement4'!G34+'Financial Statement4'!G38)*$I$5/$I$6,"-")</f>
        <v>0</v>
      </c>
      <c r="I16" s="347"/>
    </row>
    <row r="17" spans="1:237" s="102" customFormat="1" ht="45">
      <c r="A17" s="348" t="s">
        <v>96</v>
      </c>
      <c r="B17" s="342">
        <f>IFERROR(('Financial Statement4'!J41+'Financial Statement4'!J42+'Financial Statement4'!J43)*$I$5/$I$6,"-")</f>
        <v>0</v>
      </c>
      <c r="C17" s="345" t="str">
        <f>IFERROR(B17/$B$8*100,"-")</f>
        <v>-</v>
      </c>
      <c r="D17" s="342">
        <f>IFERROR(('Financial Statement4'!I41+'Financial Statement4'!I42+'Financial Statement4'!I43)*$I$5/$I$6,"-")</f>
        <v>0</v>
      </c>
      <c r="E17" s="345" t="str">
        <f>IFERROR(D17/$B$8*100,"-")</f>
        <v>-</v>
      </c>
      <c r="F17" s="342">
        <f>IFERROR(('Financial Statement4'!H41+'Financial Statement4'!H42+'Financial Statement4'!H43)*$I$5/$I$6,"-")</f>
        <v>0</v>
      </c>
      <c r="G17" s="345" t="str">
        <f>IFERROR(F17/$B$8*100,"-")</f>
        <v>-</v>
      </c>
      <c r="H17" s="342">
        <f>IFERROR(('Financial Statement4'!G41+'Financial Statement4'!G42+'Financial Statement4'!G43)*$I$5/$I$6,"-")</f>
        <v>0</v>
      </c>
      <c r="I17" s="346" t="str">
        <f>IFERROR(H17/$B$8*100,"-")</f>
        <v>-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</row>
    <row r="18" spans="1:237" s="102" customFormat="1">
      <c r="A18" s="348" t="s">
        <v>93</v>
      </c>
      <c r="B18" s="342">
        <f>IFERROR(('Financial Statement4'!J40)*$I$5/$I$6,"-")</f>
        <v>0</v>
      </c>
      <c r="C18" s="345" t="str">
        <f>IFERROR(B18/$B$8*100,"-")</f>
        <v>-</v>
      </c>
      <c r="D18" s="342">
        <f>IFERROR(('Financial Statement4'!I40)*$I$5/$I$6,"-")</f>
        <v>0</v>
      </c>
      <c r="E18" s="345" t="str">
        <f>IFERROR(D18/$B$8*100,"-")</f>
        <v>-</v>
      </c>
      <c r="F18" s="342">
        <f>IFERROR(('Financial Statement4'!H40)*$I$5/$I$6,"-")</f>
        <v>0</v>
      </c>
      <c r="G18" s="345" t="str">
        <f>IFERROR(F18/$B$8*100,"-")</f>
        <v>-</v>
      </c>
      <c r="H18" s="342">
        <f>IFERROR(('Financial Statement4'!G40)*$I$5/$I$6,"-")</f>
        <v>0</v>
      </c>
      <c r="I18" s="346" t="str">
        <f>IFERROR(H18/$B$8*100,"-")</f>
        <v>-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101"/>
      <c r="EX18" s="101"/>
      <c r="EY18" s="101"/>
      <c r="EZ18" s="101"/>
      <c r="FA18" s="101"/>
      <c r="FB18" s="101"/>
      <c r="FC18" s="101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01"/>
      <c r="GF18" s="101"/>
      <c r="GG18" s="101"/>
      <c r="GH18" s="101"/>
      <c r="GI18" s="101"/>
      <c r="GJ18" s="101"/>
      <c r="GK18" s="101"/>
      <c r="GL18" s="101"/>
      <c r="GM18" s="101"/>
      <c r="GN18" s="101"/>
      <c r="GO18" s="101"/>
      <c r="GP18" s="101"/>
      <c r="GQ18" s="101"/>
      <c r="GR18" s="101"/>
      <c r="GS18" s="101"/>
      <c r="GT18" s="101"/>
      <c r="GU18" s="101"/>
      <c r="GV18" s="101"/>
      <c r="GW18" s="101"/>
      <c r="GX18" s="101"/>
      <c r="GY18" s="101"/>
      <c r="GZ18" s="101"/>
      <c r="HA18" s="101"/>
      <c r="HB18" s="101"/>
      <c r="HC18" s="101"/>
      <c r="HD18" s="101"/>
      <c r="HE18" s="101"/>
      <c r="HF18" s="101"/>
      <c r="HG18" s="101"/>
      <c r="HH18" s="101"/>
      <c r="HI18" s="101"/>
      <c r="HJ18" s="101"/>
      <c r="HK18" s="101"/>
      <c r="HL18" s="101"/>
      <c r="HM18" s="101"/>
      <c r="HN18" s="101"/>
      <c r="HO18" s="101"/>
      <c r="HP18" s="101"/>
      <c r="HQ18" s="101"/>
      <c r="HR18" s="101"/>
      <c r="HS18" s="101"/>
      <c r="HT18" s="101"/>
      <c r="HU18" s="101"/>
      <c r="HV18" s="101"/>
      <c r="HW18" s="101"/>
      <c r="HX18" s="101"/>
      <c r="HY18" s="101"/>
      <c r="HZ18" s="101"/>
      <c r="IA18" s="101"/>
      <c r="IB18" s="101"/>
      <c r="IC18" s="101"/>
    </row>
    <row r="19" spans="1:237">
      <c r="A19" s="384" t="s">
        <v>106</v>
      </c>
      <c r="B19" s="385">
        <f>IFERROR(B10-B13-B17-B18,"0.00")</f>
        <v>0</v>
      </c>
      <c r="C19" s="386" t="str">
        <f>IFERROR(B19/$B$8*100,"-")</f>
        <v>-</v>
      </c>
      <c r="D19" s="385">
        <f>IFERROR(D10-D13-D17-D18,"0.00")</f>
        <v>0</v>
      </c>
      <c r="E19" s="386" t="str">
        <f>IFERROR(D19/$B$8*100,"-")</f>
        <v>-</v>
      </c>
      <c r="F19" s="385">
        <f>IFERROR(F10-F13-F17-F18,"0.00")</f>
        <v>0</v>
      </c>
      <c r="G19" s="386" t="str">
        <f>IFERROR(F19/$B$8*100,"-")</f>
        <v>-</v>
      </c>
      <c r="H19" s="385">
        <f>IFERROR(H10-H13-H17-H18,"0.00")</f>
        <v>0</v>
      </c>
      <c r="I19" s="449" t="str">
        <f>IFERROR(H19/$B$8*100,"-")</f>
        <v>-</v>
      </c>
    </row>
    <row r="20" spans="1:237">
      <c r="A20" s="412" t="s">
        <v>105</v>
      </c>
      <c r="B20" s="349"/>
      <c r="C20" s="342"/>
      <c r="D20" s="349"/>
      <c r="E20" s="342"/>
      <c r="F20" s="349"/>
      <c r="G20" s="342"/>
      <c r="H20" s="349"/>
      <c r="I20" s="347"/>
    </row>
    <row r="21" spans="1:237" ht="30">
      <c r="A21" s="387" t="s">
        <v>97</v>
      </c>
      <c r="B21" s="390">
        <f>IFERROR(SUM(B22:B24),"-")</f>
        <v>0</v>
      </c>
      <c r="C21" s="388" t="str">
        <f>IFERROR(B21/$B$8*100,"-")</f>
        <v>-</v>
      </c>
      <c r="D21" s="390">
        <f>IFERROR(SUM(D22:D24),"-")</f>
        <v>0</v>
      </c>
      <c r="E21" s="388" t="str">
        <f>IFERROR(D21/$B$8*100,"-")</f>
        <v>-</v>
      </c>
      <c r="F21" s="390">
        <f>IFERROR(SUM(F22:F24),"-")</f>
        <v>0</v>
      </c>
      <c r="G21" s="388" t="str">
        <f>IFERROR(F21/$B$8*100,"-")</f>
        <v>-</v>
      </c>
      <c r="H21" s="390">
        <f>IFERROR(SUM(H22:H24),"-")</f>
        <v>0</v>
      </c>
      <c r="I21" s="389" t="str">
        <f>IFERROR(H21/$B$8*100,"-")</f>
        <v>-</v>
      </c>
    </row>
    <row r="22" spans="1:237" ht="30">
      <c r="A22" s="413" t="s">
        <v>148</v>
      </c>
      <c r="B22" s="342">
        <f>IFERROR(('Financial Statement4'!J51)*$I$5/$I$6,"-")</f>
        <v>0</v>
      </c>
      <c r="C22" s="350"/>
      <c r="D22" s="342">
        <f>IFERROR(('Financial Statement4'!I51)*$I$5/$I$6,"-")</f>
        <v>0</v>
      </c>
      <c r="E22" s="350"/>
      <c r="F22" s="342">
        <f>IFERROR(('Financial Statement4'!H51)*$I$5/$I$6,"-")</f>
        <v>0</v>
      </c>
      <c r="G22" s="350"/>
      <c r="H22" s="342">
        <f>IFERROR(('Financial Statement4'!G51)*$I$5/$I$6,"-")</f>
        <v>0</v>
      </c>
      <c r="I22" s="351"/>
    </row>
    <row r="23" spans="1:237" ht="30">
      <c r="A23" s="413" t="s">
        <v>107</v>
      </c>
      <c r="B23" s="342"/>
      <c r="C23" s="350"/>
      <c r="D23" s="342"/>
      <c r="E23" s="350"/>
      <c r="F23" s="342"/>
      <c r="G23" s="350"/>
      <c r="H23" s="342"/>
      <c r="I23" s="351"/>
    </row>
    <row r="24" spans="1:237">
      <c r="A24" s="413" t="s">
        <v>137</v>
      </c>
      <c r="B24" s="342">
        <f>IFERROR(('Financial Statement4'!J47+'Financial Statement4'!J49+'Financial Statement4'!J60+'Financial Statement4'!J63+'Financial Statement4'!J65)*$I$5/$I$6,"-")</f>
        <v>0</v>
      </c>
      <c r="C24" s="350"/>
      <c r="D24" s="342">
        <f>IFERROR(('Financial Statement4'!I47+'Financial Statement4'!I49+'Financial Statement4'!I60+'Financial Statement4'!I63+'Financial Statement4'!I65)*$I$5/$I$6,"-")</f>
        <v>0</v>
      </c>
      <c r="E24" s="350"/>
      <c r="F24" s="342">
        <f>IFERROR(('Financial Statement4'!H47+'Financial Statement4'!H49+'Financial Statement4'!H60+'Financial Statement4'!H63+'Financial Statement4'!H65)*$I$5/$I$6,"-")</f>
        <v>0</v>
      </c>
      <c r="G24" s="350"/>
      <c r="H24" s="342">
        <f>IFERROR(('Financial Statement4'!G47+'Financial Statement4'!G49+'Financial Statement4'!G60+'Financial Statement4'!G63+'Financial Statement4'!G65)*$I$5/$I$6,"-")</f>
        <v>0</v>
      </c>
      <c r="I24" s="351"/>
    </row>
    <row r="25" spans="1:237" s="102" customFormat="1" ht="15" customHeight="1">
      <c r="A25" s="414" t="s">
        <v>98</v>
      </c>
      <c r="B25" s="342">
        <f>IFERROR(('Financial Statement4'!J48)*$I$5/$I$6,"-")</f>
        <v>0</v>
      </c>
      <c r="C25" s="345" t="str">
        <f>IFERROR(B25/$B$8*100,"-")</f>
        <v>-</v>
      </c>
      <c r="D25" s="342">
        <f>IFERROR(('Financial Statement4'!I48)*$I$5/$I$6,"-")</f>
        <v>0</v>
      </c>
      <c r="E25" s="345" t="str">
        <f>IFERROR(D25/$B$8*100,"-")</f>
        <v>-</v>
      </c>
      <c r="F25" s="342">
        <f>IFERROR(('Financial Statement4'!H48)*$I$5/$I$6,"-")</f>
        <v>0</v>
      </c>
      <c r="G25" s="345" t="str">
        <f>IFERROR(F25/$B$8*100,"-")</f>
        <v>-</v>
      </c>
      <c r="H25" s="342">
        <f>IFERROR(('Financial Statement4'!G48)*$I$5/$I$6,"-")</f>
        <v>0</v>
      </c>
      <c r="I25" s="346" t="str">
        <f>IFERROR(H25/$B$8*100,"-")</f>
        <v>-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01"/>
      <c r="GF25" s="101"/>
      <c r="GG25" s="101"/>
      <c r="GH25" s="101"/>
      <c r="GI25" s="101"/>
      <c r="GJ25" s="101"/>
      <c r="GK25" s="101"/>
      <c r="GL25" s="101"/>
      <c r="GM25" s="101"/>
      <c r="GN25" s="101"/>
      <c r="GO25" s="101"/>
      <c r="GP25" s="101"/>
      <c r="GQ25" s="101"/>
      <c r="GR25" s="101"/>
      <c r="GS25" s="101"/>
      <c r="GT25" s="101"/>
      <c r="GU25" s="101"/>
      <c r="GV25" s="101"/>
      <c r="GW25" s="101"/>
      <c r="GX25" s="101"/>
      <c r="GY25" s="101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</row>
    <row r="26" spans="1:237">
      <c r="A26" s="387" t="s">
        <v>113</v>
      </c>
      <c r="B26" s="390">
        <f>IFERROR(B19-B21-B25,"-")</f>
        <v>0</v>
      </c>
      <c r="C26" s="388" t="str">
        <f>IFERROR(B26/$B$8*100,"-")</f>
        <v>-</v>
      </c>
      <c r="D26" s="390">
        <f>IFERROR(D19-D21-D25,"-")</f>
        <v>0</v>
      </c>
      <c r="E26" s="388" t="str">
        <f>IFERROR(D26/$B$8*100,"-")</f>
        <v>-</v>
      </c>
      <c r="F26" s="390">
        <f>IFERROR(F19-F21-F25,"-")</f>
        <v>0</v>
      </c>
      <c r="G26" s="388" t="str">
        <f>IFERROR(F26/$B$8*100,"-")</f>
        <v>-</v>
      </c>
      <c r="H26" s="390">
        <f>IFERROR(H19-H21-H25,"-")</f>
        <v>0</v>
      </c>
      <c r="I26" s="389" t="str">
        <f>IFERROR(H26/$B$8*100,"-")</f>
        <v>-</v>
      </c>
    </row>
    <row r="27" spans="1:237" s="102" customFormat="1">
      <c r="A27" s="348" t="s">
        <v>1</v>
      </c>
      <c r="B27" s="342">
        <f>IFERROR(('Financial Statement4'!J58)*$I$5/$I$6,"-")</f>
        <v>0</v>
      </c>
      <c r="C27" s="345" t="str">
        <f>IFERROR(B27/$B$8*100,"-")</f>
        <v>-</v>
      </c>
      <c r="D27" s="342">
        <f>IFERROR(('Financial Statement4'!I58)*$I$5/$I$6,"-")</f>
        <v>0</v>
      </c>
      <c r="E27" s="345" t="str">
        <f>IFERROR(D27/$B$8*100,"-")</f>
        <v>-</v>
      </c>
      <c r="F27" s="342">
        <f>IFERROR(('Financial Statement4'!H58)*$I$5/$I$6,"-")</f>
        <v>0</v>
      </c>
      <c r="G27" s="345" t="str">
        <f>IFERROR(F27/$B$8*100,"-")</f>
        <v>-</v>
      </c>
      <c r="H27" s="342">
        <f>IFERROR(('Financial Statement4'!G58)*$I$5/$I$6,"-")</f>
        <v>0</v>
      </c>
      <c r="I27" s="346" t="str">
        <f>IFERROR(H27/$B$8*100,"-")</f>
        <v>-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1"/>
      <c r="GG27" s="101"/>
      <c r="GH27" s="101"/>
      <c r="GI27" s="101"/>
      <c r="GJ27" s="101"/>
      <c r="GK27" s="101"/>
      <c r="GL27" s="101"/>
      <c r="GM27" s="101"/>
      <c r="GN27" s="101"/>
      <c r="GO27" s="101"/>
      <c r="GP27" s="101"/>
      <c r="GQ27" s="101"/>
      <c r="GR27" s="101"/>
      <c r="GS27" s="101"/>
      <c r="GT27" s="101"/>
      <c r="GU27" s="101"/>
      <c r="GV27" s="101"/>
      <c r="GW27" s="101"/>
      <c r="GX27" s="101"/>
      <c r="GY27" s="101"/>
      <c r="GZ27" s="101"/>
      <c r="HA27" s="101"/>
      <c r="HB27" s="101"/>
      <c r="HC27" s="101"/>
      <c r="HD27" s="101"/>
      <c r="HE27" s="101"/>
      <c r="HF27" s="101"/>
      <c r="HG27" s="101"/>
      <c r="HH27" s="101"/>
      <c r="HI27" s="101"/>
      <c r="HJ27" s="101"/>
      <c r="HK27" s="101"/>
      <c r="HL27" s="101"/>
      <c r="HM27" s="101"/>
      <c r="HN27" s="101"/>
      <c r="HO27" s="101"/>
      <c r="HP27" s="101"/>
      <c r="HQ27" s="101"/>
      <c r="HR27" s="101"/>
      <c r="HS27" s="101"/>
      <c r="HT27" s="101"/>
      <c r="HU27" s="101"/>
      <c r="HV27" s="101"/>
      <c r="HW27" s="101"/>
      <c r="HX27" s="101"/>
      <c r="HY27" s="101"/>
      <c r="HZ27" s="101"/>
      <c r="IA27" s="101"/>
      <c r="IB27" s="101"/>
      <c r="IC27" s="101"/>
    </row>
    <row r="28" spans="1:237">
      <c r="A28" s="387" t="s">
        <v>108</v>
      </c>
      <c r="B28" s="390">
        <f>IFERROR((B29+B30+B31+B32+B33),"-")</f>
        <v>0</v>
      </c>
      <c r="C28" s="388" t="str">
        <f>IFERROR(B28/$B$8*100,"-")</f>
        <v>-</v>
      </c>
      <c r="D28" s="390">
        <f>IFERROR((D29+D30+D31+D32+D33),"-")</f>
        <v>0</v>
      </c>
      <c r="E28" s="388" t="str">
        <f>IFERROR(D28/$B$8*100,"-")</f>
        <v>-</v>
      </c>
      <c r="F28" s="390">
        <f>IFERROR((F29+F30+F31+F32+F33),"-")</f>
        <v>0</v>
      </c>
      <c r="G28" s="388" t="str">
        <f>IFERROR(F28/$B$8*100,"-")</f>
        <v>-</v>
      </c>
      <c r="H28" s="390">
        <f>IFERROR((H29+H30+H31+H32+H33),"-")</f>
        <v>0</v>
      </c>
      <c r="I28" s="389" t="str">
        <f>IFERROR(H28/$B$8*100,"-")</f>
        <v>-</v>
      </c>
    </row>
    <row r="29" spans="1:237">
      <c r="A29" s="415" t="s">
        <v>109</v>
      </c>
      <c r="B29" s="342">
        <f>IFERROR(('Financial Statement4'!J69)*$I$5/$I$6,"-")</f>
        <v>0</v>
      </c>
      <c r="C29" s="342"/>
      <c r="D29" s="342">
        <f>IFERROR(('Financial Statement4'!I69)*$I$5/$I$6,"-")</f>
        <v>0</v>
      </c>
      <c r="E29" s="342"/>
      <c r="F29" s="342">
        <f>IFERROR(('Financial Statement4'!H69)*$I$5/$I$6,"-")</f>
        <v>0</v>
      </c>
      <c r="G29" s="342"/>
      <c r="H29" s="342">
        <f>IFERROR(('Financial Statement4'!G69)*$I$5/$I$6,"-")</f>
        <v>0</v>
      </c>
      <c r="I29" s="347"/>
    </row>
    <row r="30" spans="1:237">
      <c r="A30" s="415" t="s">
        <v>110</v>
      </c>
      <c r="B30" s="342">
        <f>IFERROR(('Financial Statement4'!J72)*$I$5/$I$6,"-")</f>
        <v>0</v>
      </c>
      <c r="C30" s="342"/>
      <c r="D30" s="342">
        <f>IFERROR(('Financial Statement4'!I72)*$I$5/$I$6,"-")</f>
        <v>0</v>
      </c>
      <c r="E30" s="342"/>
      <c r="F30" s="342">
        <f>IFERROR(('Financial Statement4'!H72)*$I$5/$I$6,"-")</f>
        <v>0</v>
      </c>
      <c r="G30" s="342"/>
      <c r="H30" s="342">
        <f>IFERROR(('Financial Statement4'!G72)*$I$5/$I$6,"-")</f>
        <v>0</v>
      </c>
      <c r="I30" s="347"/>
    </row>
    <row r="31" spans="1:237">
      <c r="A31" s="413" t="s">
        <v>149</v>
      </c>
      <c r="B31" s="342">
        <f>IFERROR(('Financial Statement4'!J52)*$I$5/$I$6,"-")</f>
        <v>0</v>
      </c>
      <c r="C31" s="342"/>
      <c r="D31" s="342">
        <f>IFERROR(('Financial Statement4'!I52)*$I$5/$I$6,"-")</f>
        <v>0</v>
      </c>
      <c r="E31" s="342"/>
      <c r="F31" s="342">
        <f>IFERROR(('Financial Statement4'!H52)*$I$5/$I$6,"-")</f>
        <v>0</v>
      </c>
      <c r="G31" s="342"/>
      <c r="H31" s="342">
        <f>IFERROR(('Financial Statement4'!G52)*$I$5/$I$6,"-")</f>
        <v>0</v>
      </c>
      <c r="I31" s="347"/>
    </row>
    <row r="32" spans="1:237" ht="30.75" customHeight="1">
      <c r="A32" s="415" t="s">
        <v>111</v>
      </c>
      <c r="B32" s="342">
        <f>IFERROR(('Financial Statement4'!J70+'Financial Statement4'!J71)*$I$5/$I$6,"-")</f>
        <v>0</v>
      </c>
      <c r="C32" s="342"/>
      <c r="D32" s="342">
        <f>IFERROR(('Financial Statement4'!I70+'Financial Statement4'!I71)*$I$5/$I$6,"-")</f>
        <v>0</v>
      </c>
      <c r="E32" s="342"/>
      <c r="F32" s="342">
        <f>IFERROR(('Financial Statement4'!H70+'Financial Statement4'!H71)*$I$5/$I$6,"-")</f>
        <v>0</v>
      </c>
      <c r="G32" s="342"/>
      <c r="H32" s="342">
        <f>IFERROR(('Financial Statement4'!G70+'Financial Statement4'!G71)*$I$5/$I$6,"-")</f>
        <v>0</v>
      </c>
      <c r="I32" s="347"/>
      <c r="J32" s="861" t="s">
        <v>439</v>
      </c>
      <c r="K32" s="862"/>
      <c r="L32" s="862"/>
    </row>
    <row r="33" spans="1:237" ht="16.5" customHeight="1">
      <c r="A33" s="415" t="s">
        <v>112</v>
      </c>
      <c r="B33" s="342">
        <f>IFERROR(('Financial Statement4'!J54+'Financial Statement4'!J73)*$I$5/$I$6,"-")</f>
        <v>0</v>
      </c>
      <c r="C33" s="342"/>
      <c r="D33" s="342">
        <f>IFERROR(('Financial Statement4'!I54+'Financial Statement4'!I73)*$I$5/$I$6,"-")</f>
        <v>0</v>
      </c>
      <c r="E33" s="342"/>
      <c r="F33" s="342">
        <f>IFERROR(('Financial Statement4'!H54+'Financial Statement4'!H73)*$I$5/$I$6,"-")</f>
        <v>0</v>
      </c>
      <c r="G33" s="342"/>
      <c r="H33" s="342">
        <f>IFERROR(('Financial Statement4'!G54+'Financial Statement4'!G73)*$I$5/$I$6,"-")</f>
        <v>0</v>
      </c>
      <c r="I33" s="347"/>
      <c r="J33" s="861" t="s">
        <v>438</v>
      </c>
      <c r="K33" s="862"/>
      <c r="L33" s="862"/>
    </row>
    <row r="34" spans="1:237" s="102" customFormat="1">
      <c r="A34" s="348" t="s">
        <v>8</v>
      </c>
      <c r="B34" s="342">
        <f>IFERROR(('Financial Statement4'!J61+'Financial Statement4'!J64)*$I$5/$I$6,"-")</f>
        <v>0</v>
      </c>
      <c r="C34" s="345" t="str">
        <f>IFERROR(B34/$B$8*100,"-")</f>
        <v>-</v>
      </c>
      <c r="D34" s="342">
        <f>IFERROR(('Financial Statement4'!I61+'Financial Statement4'!I64)*$I$5/$I$6,"-")</f>
        <v>0</v>
      </c>
      <c r="E34" s="345" t="str">
        <f>IFERROR(D34/$B$8*100,"-")</f>
        <v>-</v>
      </c>
      <c r="F34" s="342">
        <f>IFERROR(('Financial Statement4'!H61+'Financial Statement4'!H64)*$I$5/$I$6,"-")</f>
        <v>0</v>
      </c>
      <c r="G34" s="345" t="str">
        <f>IFERROR(F34/$B$8*100,"-")</f>
        <v>-</v>
      </c>
      <c r="H34" s="342">
        <f>IFERROR(('Financial Statement4'!G61+'Financial Statement4'!G64)*$I$5/$I$6,"-")</f>
        <v>0</v>
      </c>
      <c r="I34" s="346" t="str">
        <f>IFERROR(H34/$B$8*100,"-")</f>
        <v>-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</row>
    <row r="35" spans="1:237" ht="15.75" customHeight="1">
      <c r="A35" s="387" t="s">
        <v>114</v>
      </c>
      <c r="B35" s="390">
        <f>IFERROR(B26-B27-B28-B34,"-")</f>
        <v>0</v>
      </c>
      <c r="C35" s="388" t="str">
        <f>IFERROR(B35/$B$8*100,"-")</f>
        <v>-</v>
      </c>
      <c r="D35" s="390">
        <f>IFERROR(D26-D27-D28-D34,"-")</f>
        <v>0</v>
      </c>
      <c r="E35" s="388" t="str">
        <f>IFERROR(D35/$B$8*100,"-")</f>
        <v>-</v>
      </c>
      <c r="F35" s="390">
        <f>IFERROR(F26-F27-F28-F34,"-")</f>
        <v>0</v>
      </c>
      <c r="G35" s="388" t="str">
        <f>IFERROR(F35/$B$8*100,"-")</f>
        <v>-</v>
      </c>
      <c r="H35" s="390">
        <f>IFERROR(H26-H27-H28-H34,"-")</f>
        <v>0</v>
      </c>
      <c r="I35" s="389" t="str">
        <f>IFERROR(H35/$B$8*100,"-")</f>
        <v>-</v>
      </c>
    </row>
    <row r="36" spans="1:237">
      <c r="A36" s="348" t="s">
        <v>115</v>
      </c>
      <c r="B36" s="342">
        <f>IFERROR(('Financial Statement4'!J74)*$I$5/$I$6,"-")</f>
        <v>0</v>
      </c>
      <c r="C36" s="342"/>
      <c r="D36" s="342">
        <f>IFERROR(('Financial Statement4'!I74)*$I$5/$I$6,"-")</f>
        <v>0</v>
      </c>
      <c r="E36" s="342"/>
      <c r="F36" s="342">
        <f>IFERROR(('Financial Statement4'!H74)*$I$5/$I$6,"-")</f>
        <v>0</v>
      </c>
      <c r="G36" s="342"/>
      <c r="H36" s="342">
        <f>IFERROR(('Financial Statement4'!G74)*$I$5/$I$6,"-")</f>
        <v>0</v>
      </c>
      <c r="I36" s="347"/>
    </row>
    <row r="37" spans="1:237" s="102" customFormat="1">
      <c r="A37" s="416" t="s">
        <v>2</v>
      </c>
      <c r="B37" s="342">
        <f>IFERROR(('Financial Statement4'!J87)*$I$5/$I$6,"-")</f>
        <v>0</v>
      </c>
      <c r="C37" s="345" t="str">
        <f t="shared" ref="C37:C43" si="0">IFERROR(B37/$B$8*100,"-")</f>
        <v>-</v>
      </c>
      <c r="D37" s="342">
        <f>IFERROR(('Financial Statement4'!I87)*$I$5/$I$6,"-")</f>
        <v>0</v>
      </c>
      <c r="E37" s="345" t="str">
        <f t="shared" ref="E37:E43" si="1">IFERROR(D37/$B$8*100,"-")</f>
        <v>-</v>
      </c>
      <c r="F37" s="342">
        <f>IFERROR(('Financial Statement4'!H87)*$I$5/$I$6,"-")</f>
        <v>0</v>
      </c>
      <c r="G37" s="345" t="str">
        <f t="shared" ref="G37:G43" si="2">IFERROR(F37/$B$8*100,"-")</f>
        <v>-</v>
      </c>
      <c r="H37" s="342">
        <f>IFERROR(('Financial Statement4'!G87)*$I$5/$I$6,"-")</f>
        <v>0</v>
      </c>
      <c r="I37" s="346" t="str">
        <f t="shared" ref="I37:I43" si="3">IFERROR(H37/$B$8*100,"-")</f>
        <v>-</v>
      </c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</row>
    <row r="38" spans="1:237" s="139" customFormat="1" ht="15.75" customHeight="1">
      <c r="A38" s="387" t="s">
        <v>9</v>
      </c>
      <c r="B38" s="390">
        <f>IFERROR(B35+B36-B37,"-")</f>
        <v>0</v>
      </c>
      <c r="C38" s="388" t="str">
        <f t="shared" si="0"/>
        <v>-</v>
      </c>
      <c r="D38" s="390">
        <f>IFERROR(D35+D36-D37,"-")</f>
        <v>0</v>
      </c>
      <c r="E38" s="388" t="str">
        <f t="shared" si="1"/>
        <v>-</v>
      </c>
      <c r="F38" s="390">
        <f>IFERROR(F35+F36-F37,"-")</f>
        <v>0</v>
      </c>
      <c r="G38" s="388" t="str">
        <f t="shared" si="2"/>
        <v>-</v>
      </c>
      <c r="H38" s="390">
        <f>IFERROR(H35+H36-H37,"-")</f>
        <v>0</v>
      </c>
      <c r="I38" s="389" t="str">
        <f t="shared" si="3"/>
        <v>-</v>
      </c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7"/>
      <c r="AZ38" s="417"/>
      <c r="BA38" s="417"/>
      <c r="BB38" s="417"/>
      <c r="BC38" s="417"/>
      <c r="BD38" s="417"/>
      <c r="BE38" s="417"/>
      <c r="BF38" s="417"/>
      <c r="BG38" s="417"/>
      <c r="BH38" s="417"/>
      <c r="BI38" s="417"/>
      <c r="BJ38" s="417"/>
      <c r="BK38" s="417"/>
      <c r="BL38" s="417"/>
      <c r="BM38" s="417"/>
      <c r="BN38" s="417"/>
      <c r="BO38" s="417"/>
      <c r="BP38" s="417"/>
      <c r="BQ38" s="417"/>
      <c r="BR38" s="417"/>
      <c r="BS38" s="417"/>
      <c r="BT38" s="417"/>
      <c r="BU38" s="417"/>
      <c r="BV38" s="417"/>
      <c r="BW38" s="417"/>
      <c r="BX38" s="417"/>
      <c r="BY38" s="417"/>
      <c r="BZ38" s="417"/>
      <c r="CA38" s="417"/>
      <c r="CB38" s="417"/>
      <c r="CC38" s="417"/>
      <c r="CD38" s="417"/>
      <c r="CE38" s="417"/>
      <c r="CF38" s="417"/>
      <c r="CG38" s="417"/>
      <c r="CH38" s="417"/>
      <c r="CI38" s="417"/>
      <c r="CJ38" s="417"/>
      <c r="CK38" s="417"/>
      <c r="CL38" s="417"/>
      <c r="CM38" s="417"/>
      <c r="CN38" s="417"/>
      <c r="CO38" s="417"/>
      <c r="CP38" s="417"/>
      <c r="CQ38" s="417"/>
      <c r="CR38" s="417"/>
      <c r="CS38" s="417"/>
      <c r="CT38" s="417"/>
      <c r="CU38" s="417"/>
      <c r="CV38" s="417"/>
      <c r="CW38" s="417"/>
      <c r="CX38" s="417"/>
      <c r="CY38" s="417"/>
      <c r="CZ38" s="417"/>
      <c r="DA38" s="417"/>
      <c r="DB38" s="417"/>
      <c r="DC38" s="417"/>
      <c r="DD38" s="417"/>
      <c r="DE38" s="417"/>
      <c r="DF38" s="417"/>
      <c r="DG38" s="417"/>
      <c r="DH38" s="417"/>
      <c r="DI38" s="417"/>
      <c r="DJ38" s="417"/>
      <c r="DK38" s="417"/>
      <c r="DL38" s="417"/>
      <c r="DM38" s="417"/>
      <c r="DN38" s="417"/>
      <c r="DO38" s="417"/>
      <c r="DP38" s="417"/>
      <c r="DQ38" s="417"/>
      <c r="DR38" s="417"/>
      <c r="DS38" s="417"/>
      <c r="DT38" s="417"/>
      <c r="DU38" s="417"/>
      <c r="DV38" s="417"/>
      <c r="DW38" s="417"/>
      <c r="DX38" s="417"/>
      <c r="DY38" s="417"/>
      <c r="DZ38" s="417"/>
      <c r="EA38" s="417"/>
      <c r="EB38" s="417"/>
      <c r="EC38" s="417"/>
      <c r="ED38" s="417"/>
      <c r="EE38" s="417"/>
      <c r="EF38" s="417"/>
      <c r="EG38" s="417"/>
      <c r="EH38" s="417"/>
      <c r="EI38" s="417"/>
      <c r="EJ38" s="417"/>
      <c r="EK38" s="417"/>
      <c r="EL38" s="417"/>
      <c r="EM38" s="417"/>
      <c r="EN38" s="417"/>
      <c r="EO38" s="417"/>
      <c r="EP38" s="417"/>
      <c r="EQ38" s="417"/>
      <c r="ER38" s="417"/>
      <c r="ES38" s="417"/>
      <c r="ET38" s="417"/>
      <c r="EU38" s="417"/>
      <c r="EV38" s="417"/>
      <c r="EW38" s="417"/>
      <c r="EX38" s="417"/>
      <c r="EY38" s="417"/>
      <c r="EZ38" s="417"/>
      <c r="FA38" s="417"/>
      <c r="FB38" s="417"/>
      <c r="FC38" s="417"/>
      <c r="FD38" s="417"/>
      <c r="FE38" s="417"/>
      <c r="FF38" s="417"/>
      <c r="FG38" s="417"/>
      <c r="FH38" s="417"/>
      <c r="FI38" s="417"/>
      <c r="FJ38" s="417"/>
      <c r="FK38" s="417"/>
      <c r="FL38" s="417"/>
      <c r="FM38" s="417"/>
      <c r="FN38" s="417"/>
      <c r="FO38" s="417"/>
      <c r="FP38" s="417"/>
      <c r="FQ38" s="417"/>
      <c r="FR38" s="417"/>
      <c r="FS38" s="417"/>
      <c r="FT38" s="417"/>
      <c r="FU38" s="417"/>
      <c r="FV38" s="417"/>
      <c r="FW38" s="417"/>
      <c r="FX38" s="417"/>
      <c r="FY38" s="417"/>
      <c r="FZ38" s="417"/>
      <c r="GA38" s="417"/>
      <c r="GB38" s="417"/>
      <c r="GC38" s="417"/>
      <c r="GD38" s="417"/>
      <c r="GE38" s="417"/>
      <c r="GF38" s="417"/>
      <c r="GG38" s="417"/>
      <c r="GH38" s="417"/>
      <c r="GI38" s="417"/>
      <c r="GJ38" s="417"/>
      <c r="GK38" s="417"/>
      <c r="GL38" s="417"/>
      <c r="GM38" s="417"/>
      <c r="GN38" s="417"/>
      <c r="GO38" s="417"/>
      <c r="GP38" s="417"/>
      <c r="GQ38" s="417"/>
      <c r="GR38" s="417"/>
      <c r="GS38" s="417"/>
      <c r="GT38" s="417"/>
      <c r="GU38" s="417"/>
      <c r="GV38" s="417"/>
      <c r="GW38" s="417"/>
      <c r="GX38" s="417"/>
      <c r="GY38" s="417"/>
      <c r="GZ38" s="417"/>
      <c r="HA38" s="417"/>
      <c r="HB38" s="417"/>
      <c r="HC38" s="417"/>
      <c r="HD38" s="417"/>
      <c r="HE38" s="417"/>
      <c r="HF38" s="417"/>
      <c r="HG38" s="417"/>
      <c r="HH38" s="417"/>
      <c r="HI38" s="417"/>
      <c r="HJ38" s="417"/>
      <c r="HK38" s="417"/>
      <c r="HL38" s="417"/>
      <c r="HM38" s="417"/>
      <c r="HN38" s="417"/>
      <c r="HO38" s="417"/>
      <c r="HP38" s="417"/>
      <c r="HQ38" s="417"/>
      <c r="HR38" s="417"/>
      <c r="HS38" s="417"/>
      <c r="HT38" s="417"/>
      <c r="HU38" s="417"/>
      <c r="HV38" s="417"/>
      <c r="HW38" s="417"/>
      <c r="HX38" s="417"/>
      <c r="HY38" s="417"/>
      <c r="HZ38" s="417"/>
      <c r="IA38" s="417"/>
      <c r="IB38" s="417"/>
      <c r="IC38" s="417"/>
    </row>
    <row r="39" spans="1:237" s="102" customFormat="1" ht="45">
      <c r="A39" s="418" t="s">
        <v>116</v>
      </c>
      <c r="B39" s="419">
        <f>IFERROR(B38+B27+B34-B36,"-")</f>
        <v>0</v>
      </c>
      <c r="C39" s="410" t="str">
        <f t="shared" si="0"/>
        <v>-</v>
      </c>
      <c r="D39" s="419">
        <f>IFERROR(D38+D27+D34-D36,"-")</f>
        <v>0</v>
      </c>
      <c r="E39" s="410" t="str">
        <f t="shared" si="1"/>
        <v>-</v>
      </c>
      <c r="F39" s="419">
        <f>IFERROR(F38+F27+F34-F36,"-")</f>
        <v>0</v>
      </c>
      <c r="G39" s="410" t="str">
        <f t="shared" si="2"/>
        <v>-</v>
      </c>
      <c r="H39" s="419">
        <f>IFERROR(H38+H27+H34-H36,"-")</f>
        <v>0</v>
      </c>
      <c r="I39" s="411" t="str">
        <f t="shared" si="3"/>
        <v>-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</row>
    <row r="40" spans="1:237" s="102" customFormat="1">
      <c r="A40" s="420" t="s">
        <v>90</v>
      </c>
      <c r="B40" s="421">
        <f>+B22</f>
        <v>0</v>
      </c>
      <c r="C40" s="410" t="str">
        <f t="shared" si="0"/>
        <v>-</v>
      </c>
      <c r="D40" s="421">
        <f>+D22</f>
        <v>0</v>
      </c>
      <c r="E40" s="410" t="str">
        <f t="shared" si="1"/>
        <v>-</v>
      </c>
      <c r="F40" s="421">
        <f>+F22</f>
        <v>0</v>
      </c>
      <c r="G40" s="410" t="str">
        <f t="shared" si="2"/>
        <v>-</v>
      </c>
      <c r="H40" s="421">
        <f>+H22</f>
        <v>0</v>
      </c>
      <c r="I40" s="411" t="str">
        <f t="shared" si="3"/>
        <v>-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</row>
    <row r="41" spans="1:237" s="102" customFormat="1">
      <c r="A41" s="420" t="s">
        <v>91</v>
      </c>
      <c r="B41" s="421">
        <f>+B31</f>
        <v>0</v>
      </c>
      <c r="C41" s="410" t="str">
        <f t="shared" si="0"/>
        <v>-</v>
      </c>
      <c r="D41" s="421">
        <f>+D31</f>
        <v>0</v>
      </c>
      <c r="E41" s="410" t="str">
        <f t="shared" si="1"/>
        <v>-</v>
      </c>
      <c r="F41" s="421">
        <f>+F31</f>
        <v>0</v>
      </c>
      <c r="G41" s="410" t="str">
        <f t="shared" si="2"/>
        <v>-</v>
      </c>
      <c r="H41" s="421">
        <f>+H31</f>
        <v>0</v>
      </c>
      <c r="I41" s="411" t="str">
        <f t="shared" si="3"/>
        <v>-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</row>
    <row r="42" spans="1:237" s="102" customFormat="1" ht="30">
      <c r="A42" s="420" t="s">
        <v>107</v>
      </c>
      <c r="B42" s="421">
        <f>+B32</f>
        <v>0</v>
      </c>
      <c r="C42" s="410" t="str">
        <f t="shared" si="0"/>
        <v>-</v>
      </c>
      <c r="D42" s="421">
        <f>+D32</f>
        <v>0</v>
      </c>
      <c r="E42" s="410" t="str">
        <f t="shared" si="1"/>
        <v>-</v>
      </c>
      <c r="F42" s="421">
        <f>+F32</f>
        <v>0</v>
      </c>
      <c r="G42" s="410" t="str">
        <f t="shared" si="2"/>
        <v>-</v>
      </c>
      <c r="H42" s="421">
        <f>+H32</f>
        <v>0</v>
      </c>
      <c r="I42" s="411" t="str">
        <f t="shared" si="3"/>
        <v>-</v>
      </c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</row>
    <row r="43" spans="1:237" s="139" customFormat="1" ht="15.75" customHeight="1" thickBot="1">
      <c r="A43" s="450" t="s">
        <v>10</v>
      </c>
      <c r="B43" s="451">
        <f>IFERROR(B39+B40+B41+B42,"-")</f>
        <v>0</v>
      </c>
      <c r="C43" s="452" t="str">
        <f t="shared" si="0"/>
        <v>-</v>
      </c>
      <c r="D43" s="451">
        <f>IFERROR(D39+D40+D41+D42,"-")</f>
        <v>0</v>
      </c>
      <c r="E43" s="452" t="str">
        <f t="shared" si="1"/>
        <v>-</v>
      </c>
      <c r="F43" s="451">
        <f>IFERROR(F39+F40+F41+F42,"-")</f>
        <v>0</v>
      </c>
      <c r="G43" s="452" t="str">
        <f t="shared" si="2"/>
        <v>-</v>
      </c>
      <c r="H43" s="451">
        <f>IFERROR(H39+H40+H41+H42,"-")</f>
        <v>0</v>
      </c>
      <c r="I43" s="453" t="str">
        <f t="shared" si="3"/>
        <v>-</v>
      </c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17"/>
      <c r="AC43" s="417"/>
      <c r="AD43" s="417"/>
      <c r="AE43" s="417"/>
      <c r="AF43" s="417"/>
      <c r="AG43" s="417"/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17"/>
      <c r="BB43" s="417"/>
      <c r="BC43" s="417"/>
      <c r="BD43" s="417"/>
      <c r="BE43" s="417"/>
      <c r="BF43" s="417"/>
      <c r="BG43" s="417"/>
      <c r="BH43" s="417"/>
      <c r="BI43" s="417"/>
      <c r="BJ43" s="417"/>
      <c r="BK43" s="417"/>
      <c r="BL43" s="417"/>
      <c r="BM43" s="417"/>
      <c r="BN43" s="417"/>
      <c r="BO43" s="417"/>
      <c r="BP43" s="417"/>
      <c r="BQ43" s="417"/>
      <c r="BR43" s="417"/>
      <c r="BS43" s="417"/>
      <c r="BT43" s="417"/>
      <c r="BU43" s="417"/>
      <c r="BV43" s="417"/>
      <c r="BW43" s="417"/>
      <c r="BX43" s="417"/>
      <c r="BY43" s="417"/>
      <c r="BZ43" s="417"/>
      <c r="CA43" s="417"/>
      <c r="CB43" s="417"/>
      <c r="CC43" s="417"/>
      <c r="CD43" s="417"/>
      <c r="CE43" s="417"/>
      <c r="CF43" s="417"/>
      <c r="CG43" s="417"/>
      <c r="CH43" s="417"/>
      <c r="CI43" s="417"/>
      <c r="CJ43" s="417"/>
      <c r="CK43" s="417"/>
      <c r="CL43" s="417"/>
      <c r="CM43" s="417"/>
      <c r="CN43" s="417"/>
      <c r="CO43" s="417"/>
      <c r="CP43" s="417"/>
      <c r="CQ43" s="417"/>
      <c r="CR43" s="417"/>
      <c r="CS43" s="417"/>
      <c r="CT43" s="417"/>
      <c r="CU43" s="417"/>
      <c r="CV43" s="417"/>
      <c r="CW43" s="417"/>
      <c r="CX43" s="417"/>
      <c r="CY43" s="417"/>
      <c r="CZ43" s="417"/>
      <c r="DA43" s="417"/>
      <c r="DB43" s="417"/>
      <c r="DC43" s="417"/>
      <c r="DD43" s="417"/>
      <c r="DE43" s="417"/>
      <c r="DF43" s="417"/>
      <c r="DG43" s="417"/>
      <c r="DH43" s="417"/>
      <c r="DI43" s="417"/>
      <c r="DJ43" s="417"/>
      <c r="DK43" s="417"/>
      <c r="DL43" s="417"/>
      <c r="DM43" s="417"/>
      <c r="DN43" s="417"/>
      <c r="DO43" s="417"/>
      <c r="DP43" s="417"/>
      <c r="DQ43" s="417"/>
      <c r="DR43" s="417"/>
      <c r="DS43" s="417"/>
      <c r="DT43" s="417"/>
      <c r="DU43" s="417"/>
      <c r="DV43" s="417"/>
      <c r="DW43" s="417"/>
      <c r="DX43" s="417"/>
      <c r="DY43" s="417"/>
      <c r="DZ43" s="417"/>
      <c r="EA43" s="417"/>
      <c r="EB43" s="417"/>
      <c r="EC43" s="417"/>
      <c r="ED43" s="417"/>
      <c r="EE43" s="417"/>
      <c r="EF43" s="417"/>
      <c r="EG43" s="417"/>
      <c r="EH43" s="417"/>
      <c r="EI43" s="417"/>
      <c r="EJ43" s="417"/>
      <c r="EK43" s="417"/>
      <c r="EL43" s="417"/>
      <c r="EM43" s="417"/>
      <c r="EN43" s="417"/>
      <c r="EO43" s="417"/>
      <c r="EP43" s="417"/>
      <c r="EQ43" s="417"/>
      <c r="ER43" s="417"/>
      <c r="ES43" s="417"/>
      <c r="ET43" s="417"/>
      <c r="EU43" s="417"/>
      <c r="EV43" s="417"/>
      <c r="EW43" s="417"/>
      <c r="EX43" s="417"/>
      <c r="EY43" s="417"/>
      <c r="EZ43" s="417"/>
      <c r="FA43" s="417"/>
      <c r="FB43" s="417"/>
      <c r="FC43" s="417"/>
      <c r="FD43" s="417"/>
      <c r="FE43" s="417"/>
      <c r="FF43" s="417"/>
      <c r="FG43" s="417"/>
      <c r="FH43" s="417"/>
      <c r="FI43" s="417"/>
      <c r="FJ43" s="417"/>
      <c r="FK43" s="417"/>
      <c r="FL43" s="417"/>
      <c r="FM43" s="417"/>
      <c r="FN43" s="417"/>
      <c r="FO43" s="417"/>
      <c r="FP43" s="417"/>
      <c r="FQ43" s="417"/>
      <c r="FR43" s="417"/>
      <c r="FS43" s="417"/>
      <c r="FT43" s="417"/>
      <c r="FU43" s="417"/>
      <c r="FV43" s="417"/>
      <c r="FW43" s="417"/>
      <c r="FX43" s="417"/>
      <c r="FY43" s="417"/>
      <c r="FZ43" s="417"/>
      <c r="GA43" s="417"/>
      <c r="GB43" s="417"/>
      <c r="GC43" s="417"/>
      <c r="GD43" s="417"/>
      <c r="GE43" s="417"/>
      <c r="GF43" s="417"/>
      <c r="GG43" s="417"/>
      <c r="GH43" s="417"/>
      <c r="GI43" s="417"/>
      <c r="GJ43" s="417"/>
      <c r="GK43" s="417"/>
      <c r="GL43" s="417"/>
      <c r="GM43" s="417"/>
      <c r="GN43" s="417"/>
      <c r="GO43" s="417"/>
      <c r="GP43" s="417"/>
      <c r="GQ43" s="417"/>
      <c r="GR43" s="417"/>
      <c r="GS43" s="417"/>
      <c r="GT43" s="417"/>
      <c r="GU43" s="417"/>
      <c r="GV43" s="417"/>
      <c r="GW43" s="417"/>
      <c r="GX43" s="417"/>
      <c r="GY43" s="417"/>
      <c r="GZ43" s="417"/>
      <c r="HA43" s="417"/>
      <c r="HB43" s="417"/>
      <c r="HC43" s="417"/>
      <c r="HD43" s="417"/>
      <c r="HE43" s="417"/>
      <c r="HF43" s="417"/>
      <c r="HG43" s="417"/>
      <c r="HH43" s="417"/>
      <c r="HI43" s="417"/>
      <c r="HJ43" s="417"/>
      <c r="HK43" s="417"/>
      <c r="HL43" s="417"/>
      <c r="HM43" s="417"/>
      <c r="HN43" s="417"/>
      <c r="HO43" s="417"/>
      <c r="HP43" s="417"/>
      <c r="HQ43" s="417"/>
      <c r="HR43" s="417"/>
      <c r="HS43" s="417"/>
      <c r="HT43" s="417"/>
      <c r="HU43" s="417"/>
      <c r="HV43" s="417"/>
      <c r="HW43" s="417"/>
      <c r="HX43" s="417"/>
      <c r="HY43" s="417"/>
      <c r="HZ43" s="417"/>
      <c r="IA43" s="417"/>
      <c r="IB43" s="417"/>
      <c r="IC43" s="417"/>
    </row>
    <row r="44" spans="1:237" ht="15.75" thickBot="1">
      <c r="A44" s="461"/>
      <c r="B44" s="462"/>
      <c r="C44" s="463"/>
      <c r="D44" s="462"/>
      <c r="E44" s="463"/>
      <c r="F44" s="462"/>
      <c r="G44" s="463"/>
      <c r="H44" s="462"/>
      <c r="I44" s="463"/>
    </row>
    <row r="45" spans="1:237">
      <c r="A45" s="855" t="s">
        <v>11</v>
      </c>
      <c r="B45" s="468">
        <f>B5</f>
        <v>0</v>
      </c>
      <c r="C45" s="469" t="s">
        <v>5</v>
      </c>
      <c r="D45" s="468" t="str">
        <f>D5</f>
        <v>-</v>
      </c>
      <c r="E45" s="469" t="s">
        <v>5</v>
      </c>
      <c r="F45" s="468" t="str">
        <f>F5</f>
        <v>-</v>
      </c>
      <c r="G45" s="469" t="s">
        <v>5</v>
      </c>
      <c r="H45" s="468" t="str">
        <f>H5</f>
        <v>-</v>
      </c>
      <c r="I45" s="470" t="s">
        <v>5</v>
      </c>
    </row>
    <row r="46" spans="1:237" ht="14.25" customHeight="1">
      <c r="A46" s="853"/>
      <c r="B46" s="397" t="str">
        <f>B6</f>
        <v>Rs. Actuals</v>
      </c>
      <c r="C46" s="391">
        <f>B45</f>
        <v>0</v>
      </c>
      <c r="D46" s="397" t="str">
        <f>D6</f>
        <v>Rs. Actuals</v>
      </c>
      <c r="E46" s="391" t="str">
        <f>D45</f>
        <v>-</v>
      </c>
      <c r="F46" s="397" t="str">
        <f>F6</f>
        <v>Rs. Actuals</v>
      </c>
      <c r="G46" s="391" t="str">
        <f>F45</f>
        <v>-</v>
      </c>
      <c r="H46" s="397" t="str">
        <f>H6</f>
        <v>Rs. Actuals</v>
      </c>
      <c r="I46" s="471" t="str">
        <f>H45</f>
        <v>-</v>
      </c>
    </row>
    <row r="47" spans="1:237" ht="30">
      <c r="A47" s="352" t="s">
        <v>117</v>
      </c>
      <c r="B47" s="342">
        <f>IFERROR(('Financial Statement4'!J108)*$I$5/$I$6,"-")</f>
        <v>0</v>
      </c>
      <c r="C47" s="342">
        <f t="shared" ref="C47:E56" si="4">IFERROR(+B47-D47,"-")</f>
        <v>0</v>
      </c>
      <c r="D47" s="342">
        <f>IFERROR(('Financial Statement4'!I108)*$I$5/$I$6,"-")</f>
        <v>0</v>
      </c>
      <c r="E47" s="342">
        <f t="shared" ref="E47:E54" si="5">IFERROR(+D47-F47,"-")</f>
        <v>0</v>
      </c>
      <c r="F47" s="342">
        <f>IFERROR(('Financial Statement4'!H108)*$I$5/$I$6,"-")</f>
        <v>0</v>
      </c>
      <c r="G47" s="342">
        <f t="shared" ref="G47:G56" si="6">IFERROR(+F47-H47,"-")</f>
        <v>0</v>
      </c>
      <c r="H47" s="342">
        <f>IFERROR(('Financial Statement4'!G108)*$I$5/$I$6,"-")</f>
        <v>0</v>
      </c>
      <c r="I47" s="347">
        <f t="shared" ref="I47:I56" si="7">IFERROR(+H47-J47,"-")</f>
        <v>0</v>
      </c>
    </row>
    <row r="48" spans="1:237" ht="30">
      <c r="A48" s="352" t="s">
        <v>127</v>
      </c>
      <c r="B48" s="342">
        <f>IFERROR(('Financial Statement4'!J120)*$I$5/$I$6,"-")</f>
        <v>0</v>
      </c>
      <c r="C48" s="342">
        <f t="shared" si="4"/>
        <v>0</v>
      </c>
      <c r="D48" s="342">
        <f>IFERROR(('Financial Statement4'!I120)*$I$5/$I$6,"-")</f>
        <v>0</v>
      </c>
      <c r="E48" s="342">
        <f t="shared" si="5"/>
        <v>0</v>
      </c>
      <c r="F48" s="342">
        <f>IFERROR(('Financial Statement4'!H120)*$I$5/$I$6,"-")</f>
        <v>0</v>
      </c>
      <c r="G48" s="342">
        <f t="shared" si="6"/>
        <v>0</v>
      </c>
      <c r="H48" s="342">
        <f>IFERROR(('Financial Statement4'!G120)*$I$5/$I$6,"-")</f>
        <v>0</v>
      </c>
      <c r="I48" s="347">
        <f t="shared" si="7"/>
        <v>0</v>
      </c>
    </row>
    <row r="49" spans="1:237" ht="45">
      <c r="A49" s="352" t="s">
        <v>121</v>
      </c>
      <c r="B49" s="342">
        <f>IFERROR(('Financial Statement4'!J115+'Financial Statement4'!J116+'Financial Statement4'!J118+'Financial Statement4'!J119)*$I$5/$I$6,"-")</f>
        <v>0</v>
      </c>
      <c r="C49" s="342">
        <f t="shared" si="4"/>
        <v>0</v>
      </c>
      <c r="D49" s="342">
        <f>IFERROR(('Financial Statement4'!I115+'Financial Statement4'!I116+'Financial Statement4'!I118+'Financial Statement4'!I119)*$I$5/$I$6,"-")</f>
        <v>0</v>
      </c>
      <c r="E49" s="342">
        <f t="shared" si="5"/>
        <v>0</v>
      </c>
      <c r="F49" s="342">
        <f>IFERROR(('Financial Statement4'!H115+'Financial Statement4'!H116+'Financial Statement4'!H118+'Financial Statement4'!H119)*$I$5/$I$6,"-")</f>
        <v>0</v>
      </c>
      <c r="G49" s="342">
        <f t="shared" si="6"/>
        <v>0</v>
      </c>
      <c r="H49" s="342">
        <f>IFERROR(('Financial Statement4'!G115+'Financial Statement4'!G116+'Financial Statement4'!G118+'Financial Statement4'!G119)*$I$5/$I$6,"-")</f>
        <v>0</v>
      </c>
      <c r="I49" s="347">
        <f t="shared" si="7"/>
        <v>0</v>
      </c>
    </row>
    <row r="50" spans="1:237" s="139" customFormat="1" ht="15.75" customHeight="1">
      <c r="A50" s="387" t="s">
        <v>12</v>
      </c>
      <c r="B50" s="390">
        <f>IFERROR(SUM(B47:B49),"0.00")</f>
        <v>0</v>
      </c>
      <c r="C50" s="390">
        <f t="shared" si="4"/>
        <v>0</v>
      </c>
      <c r="D50" s="390">
        <f>IFERROR(SUM(D47:D49),"0.00")</f>
        <v>0</v>
      </c>
      <c r="E50" s="390">
        <f t="shared" si="5"/>
        <v>0</v>
      </c>
      <c r="F50" s="390">
        <f>IFERROR(SUM(F47:F49),"0.00")</f>
        <v>0</v>
      </c>
      <c r="G50" s="390">
        <f t="shared" si="6"/>
        <v>0</v>
      </c>
      <c r="H50" s="390">
        <f>IFERROR(SUM(H47:H49),"0.00")</f>
        <v>0</v>
      </c>
      <c r="I50" s="472">
        <f t="shared" si="7"/>
        <v>0</v>
      </c>
      <c r="J50" s="417"/>
      <c r="K50" s="417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7"/>
      <c r="AA50" s="417"/>
      <c r="AB50" s="417"/>
      <c r="AC50" s="417"/>
      <c r="AD50" s="417"/>
      <c r="AE50" s="417"/>
      <c r="AF50" s="417"/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7"/>
      <c r="BY50" s="417"/>
      <c r="BZ50" s="417"/>
      <c r="CA50" s="417"/>
      <c r="CB50" s="417"/>
      <c r="CC50" s="417"/>
      <c r="CD50" s="417"/>
      <c r="CE50" s="417"/>
      <c r="CF50" s="417"/>
      <c r="CG50" s="417"/>
      <c r="CH50" s="417"/>
      <c r="CI50" s="417"/>
      <c r="CJ50" s="417"/>
      <c r="CK50" s="417"/>
      <c r="CL50" s="417"/>
      <c r="CM50" s="417"/>
      <c r="CN50" s="417"/>
      <c r="CO50" s="417"/>
      <c r="CP50" s="417"/>
      <c r="CQ50" s="417"/>
      <c r="CR50" s="417"/>
      <c r="CS50" s="417"/>
      <c r="CT50" s="417"/>
      <c r="CU50" s="417"/>
      <c r="CV50" s="417"/>
      <c r="CW50" s="417"/>
      <c r="CX50" s="417"/>
      <c r="CY50" s="417"/>
      <c r="CZ50" s="417"/>
      <c r="DA50" s="417"/>
      <c r="DB50" s="417"/>
      <c r="DC50" s="417"/>
      <c r="DD50" s="417"/>
      <c r="DE50" s="417"/>
      <c r="DF50" s="417"/>
      <c r="DG50" s="417"/>
      <c r="DH50" s="417"/>
      <c r="DI50" s="417"/>
      <c r="DJ50" s="417"/>
      <c r="DK50" s="417"/>
      <c r="DL50" s="417"/>
      <c r="DM50" s="417"/>
      <c r="DN50" s="417"/>
      <c r="DO50" s="417"/>
      <c r="DP50" s="417"/>
      <c r="DQ50" s="417"/>
      <c r="DR50" s="417"/>
      <c r="DS50" s="417"/>
      <c r="DT50" s="417"/>
      <c r="DU50" s="417"/>
      <c r="DV50" s="417"/>
      <c r="DW50" s="417"/>
      <c r="DX50" s="417"/>
      <c r="DY50" s="417"/>
      <c r="DZ50" s="417"/>
      <c r="EA50" s="417"/>
      <c r="EB50" s="417"/>
      <c r="EC50" s="417"/>
      <c r="ED50" s="417"/>
      <c r="EE50" s="417"/>
      <c r="EF50" s="417"/>
      <c r="EG50" s="417"/>
      <c r="EH50" s="417"/>
      <c r="EI50" s="417"/>
      <c r="EJ50" s="417"/>
      <c r="EK50" s="417"/>
      <c r="EL50" s="417"/>
      <c r="EM50" s="417"/>
      <c r="EN50" s="417"/>
      <c r="EO50" s="417"/>
      <c r="EP50" s="417"/>
      <c r="EQ50" s="417"/>
      <c r="ER50" s="417"/>
      <c r="ES50" s="417"/>
      <c r="ET50" s="417"/>
      <c r="EU50" s="417"/>
      <c r="EV50" s="417"/>
      <c r="EW50" s="417"/>
      <c r="EX50" s="417"/>
      <c r="EY50" s="417"/>
      <c r="EZ50" s="417"/>
      <c r="FA50" s="417"/>
      <c r="FB50" s="417"/>
      <c r="FC50" s="417"/>
      <c r="FD50" s="417"/>
      <c r="FE50" s="417"/>
      <c r="FF50" s="417"/>
      <c r="FG50" s="417"/>
      <c r="FH50" s="417"/>
      <c r="FI50" s="417"/>
      <c r="FJ50" s="417"/>
      <c r="FK50" s="417"/>
      <c r="FL50" s="417"/>
      <c r="FM50" s="417"/>
      <c r="FN50" s="417"/>
      <c r="FO50" s="417"/>
      <c r="FP50" s="417"/>
      <c r="FQ50" s="417"/>
      <c r="FR50" s="417"/>
      <c r="FS50" s="417"/>
      <c r="FT50" s="417"/>
      <c r="FU50" s="417"/>
      <c r="FV50" s="417"/>
      <c r="FW50" s="417"/>
      <c r="FX50" s="417"/>
      <c r="FY50" s="417"/>
      <c r="FZ50" s="417"/>
      <c r="GA50" s="417"/>
      <c r="GB50" s="417"/>
      <c r="GC50" s="417"/>
      <c r="GD50" s="417"/>
      <c r="GE50" s="417"/>
      <c r="GF50" s="417"/>
      <c r="GG50" s="417"/>
      <c r="GH50" s="417"/>
      <c r="GI50" s="417"/>
      <c r="GJ50" s="417"/>
      <c r="GK50" s="417"/>
      <c r="GL50" s="417"/>
      <c r="GM50" s="417"/>
      <c r="GN50" s="417"/>
      <c r="GO50" s="417"/>
      <c r="GP50" s="417"/>
      <c r="GQ50" s="417"/>
      <c r="GR50" s="417"/>
      <c r="GS50" s="417"/>
      <c r="GT50" s="417"/>
      <c r="GU50" s="417"/>
      <c r="GV50" s="417"/>
      <c r="GW50" s="417"/>
      <c r="GX50" s="417"/>
      <c r="GY50" s="417"/>
      <c r="GZ50" s="417"/>
      <c r="HA50" s="417"/>
      <c r="HB50" s="417"/>
      <c r="HC50" s="417"/>
      <c r="HD50" s="417"/>
      <c r="HE50" s="417"/>
      <c r="HF50" s="417"/>
      <c r="HG50" s="417"/>
      <c r="HH50" s="417"/>
      <c r="HI50" s="417"/>
      <c r="HJ50" s="417"/>
      <c r="HK50" s="417"/>
      <c r="HL50" s="417"/>
      <c r="HM50" s="417"/>
      <c r="HN50" s="417"/>
      <c r="HO50" s="417"/>
      <c r="HP50" s="417"/>
      <c r="HQ50" s="417"/>
      <c r="HR50" s="417"/>
      <c r="HS50" s="417"/>
      <c r="HT50" s="417"/>
      <c r="HU50" s="417"/>
      <c r="HV50" s="417"/>
      <c r="HW50" s="417"/>
      <c r="HX50" s="417"/>
      <c r="HY50" s="417"/>
      <c r="HZ50" s="417"/>
      <c r="IA50" s="417"/>
      <c r="IB50" s="417"/>
      <c r="IC50" s="417"/>
    </row>
    <row r="51" spans="1:237">
      <c r="A51" s="352" t="s">
        <v>13</v>
      </c>
      <c r="B51" s="342">
        <f>IFERROR(('Financial Statement4'!J117)*$I$5/$I$6,"-")</f>
        <v>0</v>
      </c>
      <c r="C51" s="342">
        <f t="shared" si="4"/>
        <v>0</v>
      </c>
      <c r="D51" s="342">
        <f>IFERROR(('Financial Statement4'!I117)*$I$5/$I$6,"-")</f>
        <v>0</v>
      </c>
      <c r="E51" s="342">
        <f t="shared" si="5"/>
        <v>0</v>
      </c>
      <c r="F51" s="342">
        <f>IFERROR(('Financial Statement4'!H117)*$I$5/$I$6,"-")</f>
        <v>0</v>
      </c>
      <c r="G51" s="342">
        <f t="shared" si="6"/>
        <v>0</v>
      </c>
      <c r="H51" s="342">
        <f>IFERROR(('Financial Statement4'!G117)*$I$5/$I$6,"-")</f>
        <v>0</v>
      </c>
      <c r="I51" s="347">
        <f t="shared" si="7"/>
        <v>0</v>
      </c>
    </row>
    <row r="52" spans="1:237" s="139" customFormat="1" ht="15.75" customHeight="1">
      <c r="A52" s="387" t="s">
        <v>128</v>
      </c>
      <c r="B52" s="390">
        <f>IFERROR(B50+B59-B83-B86-B75-B51,"0.00")</f>
        <v>0</v>
      </c>
      <c r="C52" s="390">
        <f t="shared" si="4"/>
        <v>0</v>
      </c>
      <c r="D52" s="390">
        <f>IFERROR(D50+D59-D83-D86-D75-D51,"0.00")</f>
        <v>0</v>
      </c>
      <c r="E52" s="390">
        <f t="shared" si="5"/>
        <v>0</v>
      </c>
      <c r="F52" s="390">
        <f>IFERROR(F50+F59-F83-F86-F75-F51,"0.00")</f>
        <v>0</v>
      </c>
      <c r="G52" s="390">
        <f t="shared" si="6"/>
        <v>0</v>
      </c>
      <c r="H52" s="390">
        <f>IFERROR(H50+H59-H83-H86-H75-H51,"0.00")</f>
        <v>0</v>
      </c>
      <c r="I52" s="472">
        <f t="shared" si="7"/>
        <v>0</v>
      </c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7"/>
      <c r="AY52" s="417"/>
      <c r="AZ52" s="417"/>
      <c r="BA52" s="417"/>
      <c r="BB52" s="417"/>
      <c r="BC52" s="417"/>
      <c r="BD52" s="417"/>
      <c r="BE52" s="417"/>
      <c r="BF52" s="417"/>
      <c r="BG52" s="417"/>
      <c r="BH52" s="417"/>
      <c r="BI52" s="417"/>
      <c r="BJ52" s="417"/>
      <c r="BK52" s="417"/>
      <c r="BL52" s="417"/>
      <c r="BM52" s="417"/>
      <c r="BN52" s="417"/>
      <c r="BO52" s="417"/>
      <c r="BP52" s="417"/>
      <c r="BQ52" s="417"/>
      <c r="BR52" s="417"/>
      <c r="BS52" s="417"/>
      <c r="BT52" s="417"/>
      <c r="BU52" s="417"/>
      <c r="BV52" s="417"/>
      <c r="BW52" s="417"/>
      <c r="BX52" s="417"/>
      <c r="BY52" s="417"/>
      <c r="BZ52" s="417"/>
      <c r="CA52" s="417"/>
      <c r="CB52" s="417"/>
      <c r="CC52" s="417"/>
      <c r="CD52" s="417"/>
      <c r="CE52" s="417"/>
      <c r="CF52" s="417"/>
      <c r="CG52" s="417"/>
      <c r="CH52" s="417"/>
      <c r="CI52" s="417"/>
      <c r="CJ52" s="417"/>
      <c r="CK52" s="417"/>
      <c r="CL52" s="417"/>
      <c r="CM52" s="417"/>
      <c r="CN52" s="417"/>
      <c r="CO52" s="417"/>
      <c r="CP52" s="417"/>
      <c r="CQ52" s="417"/>
      <c r="CR52" s="417"/>
      <c r="CS52" s="417"/>
      <c r="CT52" s="417"/>
      <c r="CU52" s="417"/>
      <c r="CV52" s="417"/>
      <c r="CW52" s="417"/>
      <c r="CX52" s="417"/>
      <c r="CY52" s="417"/>
      <c r="CZ52" s="417"/>
      <c r="DA52" s="417"/>
      <c r="DB52" s="417"/>
      <c r="DC52" s="417"/>
      <c r="DD52" s="417"/>
      <c r="DE52" s="417"/>
      <c r="DF52" s="417"/>
      <c r="DG52" s="417"/>
      <c r="DH52" s="417"/>
      <c r="DI52" s="417"/>
      <c r="DJ52" s="417"/>
      <c r="DK52" s="417"/>
      <c r="DL52" s="417"/>
      <c r="DM52" s="417"/>
      <c r="DN52" s="417"/>
      <c r="DO52" s="417"/>
      <c r="DP52" s="417"/>
      <c r="DQ52" s="417"/>
      <c r="DR52" s="417"/>
      <c r="DS52" s="417"/>
      <c r="DT52" s="417"/>
      <c r="DU52" s="417"/>
      <c r="DV52" s="417"/>
      <c r="DW52" s="417"/>
      <c r="DX52" s="417"/>
      <c r="DY52" s="417"/>
      <c r="DZ52" s="417"/>
      <c r="EA52" s="417"/>
      <c r="EB52" s="417"/>
      <c r="EC52" s="417"/>
      <c r="ED52" s="417"/>
      <c r="EE52" s="417"/>
      <c r="EF52" s="417"/>
      <c r="EG52" s="417"/>
      <c r="EH52" s="417"/>
      <c r="EI52" s="417"/>
      <c r="EJ52" s="417"/>
      <c r="EK52" s="417"/>
      <c r="EL52" s="417"/>
      <c r="EM52" s="417"/>
      <c r="EN52" s="417"/>
      <c r="EO52" s="417"/>
      <c r="EP52" s="417"/>
      <c r="EQ52" s="417"/>
      <c r="ER52" s="417"/>
      <c r="ES52" s="417"/>
      <c r="ET52" s="417"/>
      <c r="EU52" s="417"/>
      <c r="EV52" s="417"/>
      <c r="EW52" s="417"/>
      <c r="EX52" s="417"/>
      <c r="EY52" s="417"/>
      <c r="EZ52" s="417"/>
      <c r="FA52" s="417"/>
      <c r="FB52" s="417"/>
      <c r="FC52" s="417"/>
      <c r="FD52" s="417"/>
      <c r="FE52" s="417"/>
      <c r="FF52" s="417"/>
      <c r="FG52" s="417"/>
      <c r="FH52" s="417"/>
      <c r="FI52" s="417"/>
      <c r="FJ52" s="417"/>
      <c r="FK52" s="417"/>
      <c r="FL52" s="417"/>
      <c r="FM52" s="417"/>
      <c r="FN52" s="417"/>
      <c r="FO52" s="417"/>
      <c r="FP52" s="417"/>
      <c r="FQ52" s="417"/>
      <c r="FR52" s="417"/>
      <c r="FS52" s="417"/>
      <c r="FT52" s="417"/>
      <c r="FU52" s="417"/>
      <c r="FV52" s="417"/>
      <c r="FW52" s="417"/>
      <c r="FX52" s="417"/>
      <c r="FY52" s="417"/>
      <c r="FZ52" s="417"/>
      <c r="GA52" s="417"/>
      <c r="GB52" s="417"/>
      <c r="GC52" s="417"/>
      <c r="GD52" s="417"/>
      <c r="GE52" s="417"/>
      <c r="GF52" s="417"/>
      <c r="GG52" s="417"/>
      <c r="GH52" s="417"/>
      <c r="GI52" s="417"/>
      <c r="GJ52" s="417"/>
      <c r="GK52" s="417"/>
      <c r="GL52" s="417"/>
      <c r="GM52" s="417"/>
      <c r="GN52" s="417"/>
      <c r="GO52" s="417"/>
      <c r="GP52" s="417"/>
      <c r="GQ52" s="417"/>
      <c r="GR52" s="417"/>
      <c r="GS52" s="417"/>
      <c r="GT52" s="417"/>
      <c r="GU52" s="417"/>
      <c r="GV52" s="417"/>
      <c r="GW52" s="417"/>
      <c r="GX52" s="417"/>
      <c r="GY52" s="417"/>
      <c r="GZ52" s="417"/>
      <c r="HA52" s="417"/>
      <c r="HB52" s="417"/>
      <c r="HC52" s="417"/>
      <c r="HD52" s="417"/>
      <c r="HE52" s="417"/>
      <c r="HF52" s="417"/>
      <c r="HG52" s="417"/>
      <c r="HH52" s="417"/>
      <c r="HI52" s="417"/>
      <c r="HJ52" s="417"/>
      <c r="HK52" s="417"/>
      <c r="HL52" s="417"/>
      <c r="HM52" s="417"/>
      <c r="HN52" s="417"/>
      <c r="HO52" s="417"/>
      <c r="HP52" s="417"/>
      <c r="HQ52" s="417"/>
      <c r="HR52" s="417"/>
      <c r="HS52" s="417"/>
      <c r="HT52" s="417"/>
      <c r="HU52" s="417"/>
      <c r="HV52" s="417"/>
      <c r="HW52" s="417"/>
      <c r="HX52" s="417"/>
      <c r="HY52" s="417"/>
      <c r="HZ52" s="417"/>
      <c r="IA52" s="417"/>
      <c r="IB52" s="417"/>
      <c r="IC52" s="417"/>
    </row>
    <row r="53" spans="1:237">
      <c r="A53" s="352" t="s">
        <v>14</v>
      </c>
      <c r="B53" s="342">
        <f>IFERROR(('Financial Statement4'!J128)*$I$5/$I$6,"-")</f>
        <v>0</v>
      </c>
      <c r="C53" s="342">
        <f t="shared" si="4"/>
        <v>0</v>
      </c>
      <c r="D53" s="342">
        <f>IFERROR(('Financial Statement4'!I128)*$I$5/$I$6,"-")</f>
        <v>0</v>
      </c>
      <c r="E53" s="342">
        <f t="shared" si="5"/>
        <v>0</v>
      </c>
      <c r="F53" s="342">
        <f>IFERROR(('Financial Statement4'!H128)*$I$5/$I$6,"-")</f>
        <v>0</v>
      </c>
      <c r="G53" s="342">
        <f t="shared" si="6"/>
        <v>0</v>
      </c>
      <c r="H53" s="342">
        <f>IFERROR(('Financial Statement4'!G128)*$I$5/$I$6,"-")</f>
        <v>0</v>
      </c>
      <c r="I53" s="347">
        <f t="shared" si="7"/>
        <v>0</v>
      </c>
    </row>
    <row r="54" spans="1:237">
      <c r="A54" s="352" t="s">
        <v>15</v>
      </c>
      <c r="B54" s="342">
        <f>IFERROR(('Financial Statement4'!J147)*$I$5/$I$6,"-")</f>
        <v>0</v>
      </c>
      <c r="C54" s="342">
        <f t="shared" si="4"/>
        <v>0</v>
      </c>
      <c r="D54" s="342">
        <f>IFERROR(('Financial Statement4'!I147)*$I$5/$I$6,"-")</f>
        <v>0</v>
      </c>
      <c r="E54" s="342">
        <f t="shared" si="5"/>
        <v>0</v>
      </c>
      <c r="F54" s="342">
        <f>IFERROR(('Financial Statement4'!H147)*$I$5/$I$6,"-")</f>
        <v>0</v>
      </c>
      <c r="G54" s="342">
        <f t="shared" si="6"/>
        <v>0</v>
      </c>
      <c r="H54" s="342">
        <f>IFERROR(('Financial Statement4'!G147)*$I$5/$I$6,"-")</f>
        <v>0</v>
      </c>
      <c r="I54" s="347">
        <f t="shared" si="7"/>
        <v>0</v>
      </c>
    </row>
    <row r="55" spans="1:237" s="139" customFormat="1" ht="15.75" customHeight="1">
      <c r="A55" s="387" t="s">
        <v>76</v>
      </c>
      <c r="B55" s="390">
        <f>IFERROR(B53+B54,"0.00")</f>
        <v>0</v>
      </c>
      <c r="C55" s="390">
        <f t="shared" si="4"/>
        <v>0</v>
      </c>
      <c r="D55" s="390">
        <f>IFERROR(D53+D54,"0.00")</f>
        <v>0</v>
      </c>
      <c r="E55" s="390">
        <f t="shared" si="4"/>
        <v>0</v>
      </c>
      <c r="F55" s="390">
        <f>IFERROR(F53+F54,"0.00")</f>
        <v>0</v>
      </c>
      <c r="G55" s="390">
        <f t="shared" si="6"/>
        <v>0</v>
      </c>
      <c r="H55" s="390">
        <f>IFERROR(H53+H54,"0.00")</f>
        <v>0</v>
      </c>
      <c r="I55" s="472">
        <f t="shared" si="7"/>
        <v>0</v>
      </c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17"/>
      <c r="AD55" s="417"/>
      <c r="AE55" s="417"/>
      <c r="AF55" s="417"/>
      <c r="AG55" s="417"/>
      <c r="AH55" s="417"/>
      <c r="AI55" s="417"/>
      <c r="AJ55" s="417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7"/>
      <c r="AZ55" s="417"/>
      <c r="BA55" s="417"/>
      <c r="BB55" s="417"/>
      <c r="BC55" s="417"/>
      <c r="BD55" s="417"/>
      <c r="BE55" s="417"/>
      <c r="BF55" s="417"/>
      <c r="BG55" s="417"/>
      <c r="BH55" s="417"/>
      <c r="BI55" s="417"/>
      <c r="BJ55" s="417"/>
      <c r="BK55" s="417"/>
      <c r="BL55" s="417"/>
      <c r="BM55" s="417"/>
      <c r="BN55" s="417"/>
      <c r="BO55" s="417"/>
      <c r="BP55" s="417"/>
      <c r="BQ55" s="417"/>
      <c r="BR55" s="417"/>
      <c r="BS55" s="417"/>
      <c r="BT55" s="417"/>
      <c r="BU55" s="417"/>
      <c r="BV55" s="417"/>
      <c r="BW55" s="417"/>
      <c r="BX55" s="417"/>
      <c r="BY55" s="417"/>
      <c r="BZ55" s="417"/>
      <c r="CA55" s="417"/>
      <c r="CB55" s="417"/>
      <c r="CC55" s="417"/>
      <c r="CD55" s="417"/>
      <c r="CE55" s="417"/>
      <c r="CF55" s="417"/>
      <c r="CG55" s="417"/>
      <c r="CH55" s="417"/>
      <c r="CI55" s="417"/>
      <c r="CJ55" s="417"/>
      <c r="CK55" s="417"/>
      <c r="CL55" s="417"/>
      <c r="CM55" s="417"/>
      <c r="CN55" s="417"/>
      <c r="CO55" s="417"/>
      <c r="CP55" s="417"/>
      <c r="CQ55" s="417"/>
      <c r="CR55" s="417"/>
      <c r="CS55" s="417"/>
      <c r="CT55" s="417"/>
      <c r="CU55" s="417"/>
      <c r="CV55" s="417"/>
      <c r="CW55" s="417"/>
      <c r="CX55" s="417"/>
      <c r="CY55" s="417"/>
      <c r="CZ55" s="417"/>
      <c r="DA55" s="417"/>
      <c r="DB55" s="417"/>
      <c r="DC55" s="417"/>
      <c r="DD55" s="417"/>
      <c r="DE55" s="417"/>
      <c r="DF55" s="417"/>
      <c r="DG55" s="417"/>
      <c r="DH55" s="417"/>
      <c r="DI55" s="417"/>
      <c r="DJ55" s="417"/>
      <c r="DK55" s="417"/>
      <c r="DL55" s="417"/>
      <c r="DM55" s="417"/>
      <c r="DN55" s="417"/>
      <c r="DO55" s="417"/>
      <c r="DP55" s="417"/>
      <c r="DQ55" s="417"/>
      <c r="DR55" s="417"/>
      <c r="DS55" s="417"/>
      <c r="DT55" s="417"/>
      <c r="DU55" s="417"/>
      <c r="DV55" s="417"/>
      <c r="DW55" s="417"/>
      <c r="DX55" s="417"/>
      <c r="DY55" s="417"/>
      <c r="DZ55" s="417"/>
      <c r="EA55" s="417"/>
      <c r="EB55" s="417"/>
      <c r="EC55" s="417"/>
      <c r="ED55" s="417"/>
      <c r="EE55" s="417"/>
      <c r="EF55" s="417"/>
      <c r="EG55" s="417"/>
      <c r="EH55" s="417"/>
      <c r="EI55" s="417"/>
      <c r="EJ55" s="417"/>
      <c r="EK55" s="417"/>
      <c r="EL55" s="417"/>
      <c r="EM55" s="417"/>
      <c r="EN55" s="417"/>
      <c r="EO55" s="417"/>
      <c r="EP55" s="417"/>
      <c r="EQ55" s="417"/>
      <c r="ER55" s="417"/>
      <c r="ES55" s="417"/>
      <c r="ET55" s="417"/>
      <c r="EU55" s="417"/>
      <c r="EV55" s="417"/>
      <c r="EW55" s="417"/>
      <c r="EX55" s="417"/>
      <c r="EY55" s="417"/>
      <c r="EZ55" s="417"/>
      <c r="FA55" s="417"/>
      <c r="FB55" s="417"/>
      <c r="FC55" s="417"/>
      <c r="FD55" s="417"/>
      <c r="FE55" s="417"/>
      <c r="FF55" s="417"/>
      <c r="FG55" s="417"/>
      <c r="FH55" s="417"/>
      <c r="FI55" s="417"/>
      <c r="FJ55" s="417"/>
      <c r="FK55" s="417"/>
      <c r="FL55" s="417"/>
      <c r="FM55" s="417"/>
      <c r="FN55" s="417"/>
      <c r="FO55" s="417"/>
      <c r="FP55" s="417"/>
      <c r="FQ55" s="417"/>
      <c r="FR55" s="417"/>
      <c r="FS55" s="417"/>
      <c r="FT55" s="417"/>
      <c r="FU55" s="417"/>
      <c r="FV55" s="417"/>
      <c r="FW55" s="417"/>
      <c r="FX55" s="417"/>
      <c r="FY55" s="417"/>
      <c r="FZ55" s="417"/>
      <c r="GA55" s="417"/>
      <c r="GB55" s="417"/>
      <c r="GC55" s="417"/>
      <c r="GD55" s="417"/>
      <c r="GE55" s="417"/>
      <c r="GF55" s="417"/>
      <c r="GG55" s="417"/>
      <c r="GH55" s="417"/>
      <c r="GI55" s="417"/>
      <c r="GJ55" s="417"/>
      <c r="GK55" s="417"/>
      <c r="GL55" s="417"/>
      <c r="GM55" s="417"/>
      <c r="GN55" s="417"/>
      <c r="GO55" s="417"/>
      <c r="GP55" s="417"/>
      <c r="GQ55" s="417"/>
      <c r="GR55" s="417"/>
      <c r="GS55" s="417"/>
      <c r="GT55" s="417"/>
      <c r="GU55" s="417"/>
      <c r="GV55" s="417"/>
      <c r="GW55" s="417"/>
      <c r="GX55" s="417"/>
      <c r="GY55" s="417"/>
      <c r="GZ55" s="417"/>
      <c r="HA55" s="417"/>
      <c r="HB55" s="417"/>
      <c r="HC55" s="417"/>
      <c r="HD55" s="417"/>
      <c r="HE55" s="417"/>
      <c r="HF55" s="417"/>
      <c r="HG55" s="417"/>
      <c r="HH55" s="417"/>
      <c r="HI55" s="417"/>
      <c r="HJ55" s="417"/>
      <c r="HK55" s="417"/>
      <c r="HL55" s="417"/>
      <c r="HM55" s="417"/>
      <c r="HN55" s="417"/>
      <c r="HO55" s="417"/>
      <c r="HP55" s="417"/>
      <c r="HQ55" s="417"/>
      <c r="HR55" s="417"/>
      <c r="HS55" s="417"/>
      <c r="HT55" s="417"/>
      <c r="HU55" s="417"/>
      <c r="HV55" s="417"/>
      <c r="HW55" s="417"/>
      <c r="HX55" s="417"/>
      <c r="HY55" s="417"/>
      <c r="HZ55" s="417"/>
      <c r="IA55" s="417"/>
      <c r="IB55" s="417"/>
      <c r="IC55" s="417"/>
    </row>
    <row r="56" spans="1:237" s="139" customFormat="1" ht="15.75" customHeight="1">
      <c r="A56" s="387" t="s">
        <v>122</v>
      </c>
      <c r="B56" s="390">
        <f>IFERROR(SUM(B57:B58),"0.00")</f>
        <v>0</v>
      </c>
      <c r="C56" s="390">
        <f t="shared" si="4"/>
        <v>0</v>
      </c>
      <c r="D56" s="390">
        <f>IFERROR(SUM(D57:D58),"0.00")</f>
        <v>0</v>
      </c>
      <c r="E56" s="390">
        <f t="shared" si="4"/>
        <v>0</v>
      </c>
      <c r="F56" s="390">
        <f>IFERROR(SUM(F57:F58),"0.00")</f>
        <v>0</v>
      </c>
      <c r="G56" s="390">
        <f t="shared" si="6"/>
        <v>0</v>
      </c>
      <c r="H56" s="390">
        <f>IFERROR(SUM(H57:H58),"0.00")</f>
        <v>0</v>
      </c>
      <c r="I56" s="472">
        <f t="shared" si="7"/>
        <v>0</v>
      </c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7"/>
      <c r="AI56" s="417"/>
      <c r="AJ56" s="417"/>
      <c r="AK56" s="417"/>
      <c r="AL56" s="417"/>
      <c r="AM56" s="417"/>
      <c r="AN56" s="417"/>
      <c r="AO56" s="417"/>
      <c r="AP56" s="417"/>
      <c r="AQ56" s="417"/>
      <c r="AR56" s="417"/>
      <c r="AS56" s="417"/>
      <c r="AT56" s="417"/>
      <c r="AU56" s="417"/>
      <c r="AV56" s="417"/>
      <c r="AW56" s="417"/>
      <c r="AX56" s="417"/>
      <c r="AY56" s="417"/>
      <c r="AZ56" s="417"/>
      <c r="BA56" s="417"/>
      <c r="BB56" s="417"/>
      <c r="BC56" s="417"/>
      <c r="BD56" s="417"/>
      <c r="BE56" s="417"/>
      <c r="BF56" s="417"/>
      <c r="BG56" s="417"/>
      <c r="BH56" s="417"/>
      <c r="BI56" s="417"/>
      <c r="BJ56" s="417"/>
      <c r="BK56" s="417"/>
      <c r="BL56" s="417"/>
      <c r="BM56" s="417"/>
      <c r="BN56" s="417"/>
      <c r="BO56" s="417"/>
      <c r="BP56" s="417"/>
      <c r="BQ56" s="417"/>
      <c r="BR56" s="417"/>
      <c r="BS56" s="417"/>
      <c r="BT56" s="417"/>
      <c r="BU56" s="417"/>
      <c r="BV56" s="417"/>
      <c r="BW56" s="417"/>
      <c r="BX56" s="417"/>
      <c r="BY56" s="417"/>
      <c r="BZ56" s="417"/>
      <c r="CA56" s="417"/>
      <c r="CB56" s="417"/>
      <c r="CC56" s="417"/>
      <c r="CD56" s="417"/>
      <c r="CE56" s="417"/>
      <c r="CF56" s="417"/>
      <c r="CG56" s="417"/>
      <c r="CH56" s="417"/>
      <c r="CI56" s="417"/>
      <c r="CJ56" s="417"/>
      <c r="CK56" s="417"/>
      <c r="CL56" s="417"/>
      <c r="CM56" s="417"/>
      <c r="CN56" s="417"/>
      <c r="CO56" s="417"/>
      <c r="CP56" s="417"/>
      <c r="CQ56" s="417"/>
      <c r="CR56" s="417"/>
      <c r="CS56" s="417"/>
      <c r="CT56" s="417"/>
      <c r="CU56" s="417"/>
      <c r="CV56" s="417"/>
      <c r="CW56" s="417"/>
      <c r="CX56" s="417"/>
      <c r="CY56" s="417"/>
      <c r="CZ56" s="417"/>
      <c r="DA56" s="417"/>
      <c r="DB56" s="417"/>
      <c r="DC56" s="417"/>
      <c r="DD56" s="417"/>
      <c r="DE56" s="417"/>
      <c r="DF56" s="417"/>
      <c r="DG56" s="417"/>
      <c r="DH56" s="417"/>
      <c r="DI56" s="417"/>
      <c r="DJ56" s="417"/>
      <c r="DK56" s="417"/>
      <c r="DL56" s="417"/>
      <c r="DM56" s="417"/>
      <c r="DN56" s="417"/>
      <c r="DO56" s="417"/>
      <c r="DP56" s="417"/>
      <c r="DQ56" s="417"/>
      <c r="DR56" s="417"/>
      <c r="DS56" s="417"/>
      <c r="DT56" s="417"/>
      <c r="DU56" s="417"/>
      <c r="DV56" s="417"/>
      <c r="DW56" s="417"/>
      <c r="DX56" s="417"/>
      <c r="DY56" s="417"/>
      <c r="DZ56" s="417"/>
      <c r="EA56" s="417"/>
      <c r="EB56" s="417"/>
      <c r="EC56" s="417"/>
      <c r="ED56" s="417"/>
      <c r="EE56" s="417"/>
      <c r="EF56" s="417"/>
      <c r="EG56" s="417"/>
      <c r="EH56" s="417"/>
      <c r="EI56" s="417"/>
      <c r="EJ56" s="417"/>
      <c r="EK56" s="417"/>
      <c r="EL56" s="417"/>
      <c r="EM56" s="417"/>
      <c r="EN56" s="417"/>
      <c r="EO56" s="417"/>
      <c r="EP56" s="417"/>
      <c r="EQ56" s="417"/>
      <c r="ER56" s="417"/>
      <c r="ES56" s="417"/>
      <c r="ET56" s="417"/>
      <c r="EU56" s="417"/>
      <c r="EV56" s="417"/>
      <c r="EW56" s="417"/>
      <c r="EX56" s="417"/>
      <c r="EY56" s="417"/>
      <c r="EZ56" s="417"/>
      <c r="FA56" s="417"/>
      <c r="FB56" s="417"/>
      <c r="FC56" s="417"/>
      <c r="FD56" s="417"/>
      <c r="FE56" s="417"/>
      <c r="FF56" s="417"/>
      <c r="FG56" s="417"/>
      <c r="FH56" s="417"/>
      <c r="FI56" s="417"/>
      <c r="FJ56" s="417"/>
      <c r="FK56" s="417"/>
      <c r="FL56" s="417"/>
      <c r="FM56" s="417"/>
      <c r="FN56" s="417"/>
      <c r="FO56" s="417"/>
      <c r="FP56" s="417"/>
      <c r="FQ56" s="417"/>
      <c r="FR56" s="417"/>
      <c r="FS56" s="417"/>
      <c r="FT56" s="417"/>
      <c r="FU56" s="417"/>
      <c r="FV56" s="417"/>
      <c r="FW56" s="417"/>
      <c r="FX56" s="417"/>
      <c r="FY56" s="417"/>
      <c r="FZ56" s="417"/>
      <c r="GA56" s="417"/>
      <c r="GB56" s="417"/>
      <c r="GC56" s="417"/>
      <c r="GD56" s="417"/>
      <c r="GE56" s="417"/>
      <c r="GF56" s="417"/>
      <c r="GG56" s="417"/>
      <c r="GH56" s="417"/>
      <c r="GI56" s="417"/>
      <c r="GJ56" s="417"/>
      <c r="GK56" s="417"/>
      <c r="GL56" s="417"/>
      <c r="GM56" s="417"/>
      <c r="GN56" s="417"/>
      <c r="GO56" s="417"/>
      <c r="GP56" s="417"/>
      <c r="GQ56" s="417"/>
      <c r="GR56" s="417"/>
      <c r="GS56" s="417"/>
      <c r="GT56" s="417"/>
      <c r="GU56" s="417"/>
      <c r="GV56" s="417"/>
      <c r="GW56" s="417"/>
      <c r="GX56" s="417"/>
      <c r="GY56" s="417"/>
      <c r="GZ56" s="417"/>
      <c r="HA56" s="417"/>
      <c r="HB56" s="417"/>
      <c r="HC56" s="417"/>
      <c r="HD56" s="417"/>
      <c r="HE56" s="417"/>
      <c r="HF56" s="417"/>
      <c r="HG56" s="417"/>
      <c r="HH56" s="417"/>
      <c r="HI56" s="417"/>
      <c r="HJ56" s="417"/>
      <c r="HK56" s="417"/>
      <c r="HL56" s="417"/>
      <c r="HM56" s="417"/>
      <c r="HN56" s="417"/>
      <c r="HO56" s="417"/>
      <c r="HP56" s="417"/>
      <c r="HQ56" s="417"/>
      <c r="HR56" s="417"/>
      <c r="HS56" s="417"/>
      <c r="HT56" s="417"/>
      <c r="HU56" s="417"/>
      <c r="HV56" s="417"/>
      <c r="HW56" s="417"/>
      <c r="HX56" s="417"/>
      <c r="HY56" s="417"/>
      <c r="HZ56" s="417"/>
      <c r="IA56" s="417"/>
      <c r="IB56" s="417"/>
      <c r="IC56" s="417"/>
    </row>
    <row r="57" spans="1:237" s="102" customFormat="1">
      <c r="A57" s="370" t="s">
        <v>123</v>
      </c>
      <c r="B57" s="342">
        <f>IFERROR(('Financial Statement4'!J129+'Financial Statement4'!J148)*$I$5/$I$6,"-")</f>
        <v>0</v>
      </c>
      <c r="C57" s="342">
        <f>IFERROR(+B57-D57,"-")</f>
        <v>0</v>
      </c>
      <c r="D57" s="342">
        <f>IFERROR(('Financial Statement4'!I129+'Financial Statement4'!I148)*$I$5/$I$6,"-")</f>
        <v>0</v>
      </c>
      <c r="E57" s="342">
        <f>IFERROR(+D57-F57,"-")</f>
        <v>0</v>
      </c>
      <c r="F57" s="342">
        <f>IFERROR(('Financial Statement4'!H129+'Financial Statement4'!H148)*$I$5/$I$6,"-")</f>
        <v>0</v>
      </c>
      <c r="G57" s="342">
        <f>IFERROR(+F57-H57,"-")</f>
        <v>0</v>
      </c>
      <c r="H57" s="342">
        <f>IFERROR(('Financial Statement4'!G129+'Financial Statement4'!G148)*$I$5/$I$6,"-")</f>
        <v>0</v>
      </c>
      <c r="I57" s="347">
        <f>IFERROR(+H57-J57,"-")</f>
        <v>0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  <c r="DI57" s="101"/>
      <c r="DJ57" s="101"/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  <c r="EB57" s="101"/>
      <c r="EC57" s="101"/>
      <c r="ED57" s="101"/>
      <c r="EE57" s="101"/>
      <c r="EF57" s="101"/>
      <c r="EG57" s="101"/>
      <c r="EH57" s="101"/>
      <c r="EI57" s="101"/>
      <c r="EJ57" s="101"/>
      <c r="EK57" s="101"/>
      <c r="EL57" s="101"/>
      <c r="EM57" s="101"/>
      <c r="EN57" s="101"/>
      <c r="EO57" s="101"/>
      <c r="EP57" s="101"/>
      <c r="EQ57" s="101"/>
      <c r="ER57" s="101"/>
      <c r="ES57" s="101"/>
      <c r="ET57" s="101"/>
      <c r="EU57" s="101"/>
      <c r="EV57" s="101"/>
      <c r="EW57" s="101"/>
      <c r="EX57" s="101"/>
      <c r="EY57" s="101"/>
      <c r="EZ57" s="101"/>
      <c r="FA57" s="101"/>
      <c r="FB57" s="101"/>
      <c r="FC57" s="101"/>
      <c r="FD57" s="101"/>
      <c r="FE57" s="101"/>
      <c r="FF57" s="101"/>
      <c r="FG57" s="101"/>
      <c r="FH57" s="101"/>
      <c r="FI57" s="101"/>
      <c r="FJ57" s="101"/>
      <c r="FK57" s="101"/>
      <c r="FL57" s="101"/>
      <c r="FM57" s="101"/>
      <c r="FN57" s="101"/>
      <c r="FO57" s="101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01"/>
      <c r="GF57" s="101"/>
      <c r="GG57" s="101"/>
      <c r="GH57" s="101"/>
      <c r="GI57" s="101"/>
      <c r="GJ57" s="101"/>
      <c r="GK57" s="101"/>
      <c r="GL57" s="101"/>
      <c r="GM57" s="101"/>
      <c r="GN57" s="101"/>
      <c r="GO57" s="101"/>
      <c r="GP57" s="101"/>
      <c r="GQ57" s="101"/>
      <c r="GR57" s="101"/>
      <c r="GS57" s="101"/>
      <c r="GT57" s="101"/>
      <c r="GU57" s="101"/>
      <c r="GV57" s="101"/>
      <c r="GW57" s="101"/>
      <c r="GX57" s="101"/>
      <c r="GY57" s="101"/>
      <c r="GZ57" s="101"/>
      <c r="HA57" s="101"/>
      <c r="HB57" s="101"/>
      <c r="HC57" s="101"/>
      <c r="HD57" s="101"/>
      <c r="HE57" s="101"/>
      <c r="HF57" s="101"/>
      <c r="HG57" s="101"/>
      <c r="HH57" s="101"/>
      <c r="HI57" s="101"/>
      <c r="HJ57" s="101"/>
      <c r="HK57" s="101"/>
      <c r="HL57" s="101"/>
      <c r="HM57" s="101"/>
      <c r="HN57" s="101"/>
      <c r="HO57" s="101"/>
      <c r="HP57" s="101"/>
      <c r="HQ57" s="101"/>
      <c r="HR57" s="101"/>
      <c r="HS57" s="101"/>
      <c r="HT57" s="101"/>
      <c r="HU57" s="101"/>
      <c r="HV57" s="101"/>
      <c r="HW57" s="101"/>
      <c r="HX57" s="101"/>
      <c r="HY57" s="101"/>
      <c r="HZ57" s="101"/>
      <c r="IA57" s="101"/>
      <c r="IB57" s="101"/>
      <c r="IC57" s="101"/>
    </row>
    <row r="58" spans="1:237" s="102" customFormat="1">
      <c r="A58" s="370" t="s">
        <v>124</v>
      </c>
      <c r="B58" s="342">
        <f>IFERROR(('Financial Statement4'!J133+'Financial Statement4'!J134+'Financial Statement4'!J153)*$I$5/$I$6,"-")</f>
        <v>0</v>
      </c>
      <c r="C58" s="342">
        <f>IFERROR(+B58-D58,"-")</f>
        <v>0</v>
      </c>
      <c r="D58" s="342">
        <f>IFERROR(('Financial Statement4'!I133+'Financial Statement4'!I134+'Financial Statement4'!I153)*$I$5/$I$6,"-")</f>
        <v>0</v>
      </c>
      <c r="E58" s="342">
        <f>IFERROR(+D58-F58,"-")</f>
        <v>0</v>
      </c>
      <c r="F58" s="342">
        <f>IFERROR(('Financial Statement4'!H133+'Financial Statement4'!H134+'Financial Statement4'!H153)*$I$5/$I$6,"-")</f>
        <v>0</v>
      </c>
      <c r="G58" s="342">
        <f>IFERROR(+F58-H58,"-")</f>
        <v>0</v>
      </c>
      <c r="H58" s="342">
        <f>IFERROR(('Financial Statement4'!G133+'Financial Statement4'!G134+'Financial Statement4'!G153)*$I$5/$I$6,"-")</f>
        <v>0</v>
      </c>
      <c r="I58" s="347">
        <f>IFERROR(+H58-J58,"-")</f>
        <v>0</v>
      </c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J58" s="101"/>
      <c r="GK58" s="101"/>
      <c r="GL58" s="101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  <c r="HH58" s="101"/>
      <c r="HI58" s="101"/>
      <c r="HJ58" s="101"/>
      <c r="HK58" s="101"/>
      <c r="HL58" s="101"/>
      <c r="HM58" s="101"/>
      <c r="HN58" s="101"/>
      <c r="HO58" s="101"/>
      <c r="HP58" s="101"/>
      <c r="HQ58" s="101"/>
      <c r="HR58" s="101"/>
      <c r="HS58" s="101"/>
      <c r="HT58" s="101"/>
      <c r="HU58" s="101"/>
      <c r="HV58" s="101"/>
      <c r="HW58" s="101"/>
      <c r="HX58" s="101"/>
      <c r="HY58" s="101"/>
      <c r="HZ58" s="101"/>
      <c r="IA58" s="101"/>
      <c r="IB58" s="101"/>
      <c r="IC58" s="101"/>
    </row>
    <row r="59" spans="1:237" ht="30">
      <c r="A59" s="356" t="s">
        <v>95</v>
      </c>
      <c r="B59" s="342">
        <f>IFERROR(('Financial Statement4'!J130+'Financial Statement4'!J131+'Financial Statement4'!J132+'Financial Statement4'!J150+'Financial Statement4'!J151+'Financial Statement4'!J152+'Financial Statement4'!J140)*$I$5/$I$6,"-")</f>
        <v>0</v>
      </c>
      <c r="C59" s="342">
        <f>IFERROR(+B59-D59,"-")</f>
        <v>0</v>
      </c>
      <c r="D59" s="342">
        <f>IFERROR(('Financial Statement4'!I130+'Financial Statement4'!I131+'Financial Statement4'!I132+'Financial Statement4'!I150+'Financial Statement4'!I151+'Financial Statement4'!I152+'Financial Statement4'!I140)*$I$5/$I$6,"-")</f>
        <v>0</v>
      </c>
      <c r="E59" s="342">
        <f>IFERROR(+D59-F59,"-")</f>
        <v>0</v>
      </c>
      <c r="F59" s="342">
        <f>IFERROR(('Financial Statement4'!H130+'Financial Statement4'!H131+'Financial Statement4'!H132+'Financial Statement4'!H150+'Financial Statement4'!H151+'Financial Statement4'!H152+'Financial Statement4'!H140)*$I$5/$I$6,"-")</f>
        <v>0</v>
      </c>
      <c r="G59" s="342">
        <f>IFERROR(+F59-H59,"-")</f>
        <v>0</v>
      </c>
      <c r="H59" s="342">
        <f>IFERROR(('Financial Statement4'!G130+'Financial Statement4'!G131+'Financial Statement4'!G132+'Financial Statement4'!G150+'Financial Statement4'!G151+'Financial Statement4'!G152+'Financial Statement4'!G140)*$I$5/$I$6,"-")</f>
        <v>0</v>
      </c>
      <c r="I59" s="347">
        <f>IFERROR(+H59-J59,"-")</f>
        <v>0</v>
      </c>
    </row>
    <row r="60" spans="1:237" s="139" customFormat="1" ht="15.75" customHeight="1">
      <c r="A60" s="387" t="s">
        <v>125</v>
      </c>
      <c r="B60" s="390">
        <f>IFERROR(B56+B59,"0.00")</f>
        <v>0</v>
      </c>
      <c r="C60" s="390">
        <f t="shared" ref="C60:E75" si="8">IFERROR(+B60-D60,"-")</f>
        <v>0</v>
      </c>
      <c r="D60" s="390">
        <f>IFERROR(D56+D59,"0.00")</f>
        <v>0</v>
      </c>
      <c r="E60" s="390">
        <f t="shared" si="8"/>
        <v>0</v>
      </c>
      <c r="F60" s="390">
        <f>IFERROR(F56+F59,"0.00")</f>
        <v>0</v>
      </c>
      <c r="G60" s="390">
        <f t="shared" ref="G60:G75" si="9">IFERROR(+F60-H60,"-")</f>
        <v>0</v>
      </c>
      <c r="H60" s="390">
        <f>IFERROR(H56+H59,"0.00")</f>
        <v>0</v>
      </c>
      <c r="I60" s="472">
        <f t="shared" ref="I60:I75" si="10">IFERROR(+H60-J60,"-")</f>
        <v>0</v>
      </c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417"/>
      <c r="AH60" s="417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7"/>
      <c r="BB60" s="417"/>
      <c r="BC60" s="417"/>
      <c r="BD60" s="417"/>
      <c r="BE60" s="417"/>
      <c r="BF60" s="417"/>
      <c r="BG60" s="417"/>
      <c r="BH60" s="417"/>
      <c r="BI60" s="417"/>
      <c r="BJ60" s="417"/>
      <c r="BK60" s="417"/>
      <c r="BL60" s="417"/>
      <c r="BM60" s="417"/>
      <c r="BN60" s="417"/>
      <c r="BO60" s="417"/>
      <c r="BP60" s="417"/>
      <c r="BQ60" s="417"/>
      <c r="BR60" s="417"/>
      <c r="BS60" s="417"/>
      <c r="BT60" s="417"/>
      <c r="BU60" s="417"/>
      <c r="BV60" s="417"/>
      <c r="BW60" s="417"/>
      <c r="BX60" s="417"/>
      <c r="BY60" s="417"/>
      <c r="BZ60" s="417"/>
      <c r="CA60" s="417"/>
      <c r="CB60" s="417"/>
      <c r="CC60" s="417"/>
      <c r="CD60" s="417"/>
      <c r="CE60" s="417"/>
      <c r="CF60" s="417"/>
      <c r="CG60" s="417"/>
      <c r="CH60" s="417"/>
      <c r="CI60" s="417"/>
      <c r="CJ60" s="417"/>
      <c r="CK60" s="417"/>
      <c r="CL60" s="417"/>
      <c r="CM60" s="417"/>
      <c r="CN60" s="417"/>
      <c r="CO60" s="417"/>
      <c r="CP60" s="417"/>
      <c r="CQ60" s="417"/>
      <c r="CR60" s="417"/>
      <c r="CS60" s="417"/>
      <c r="CT60" s="417"/>
      <c r="CU60" s="417"/>
      <c r="CV60" s="417"/>
      <c r="CW60" s="417"/>
      <c r="CX60" s="417"/>
      <c r="CY60" s="417"/>
      <c r="CZ60" s="417"/>
      <c r="DA60" s="417"/>
      <c r="DB60" s="417"/>
      <c r="DC60" s="417"/>
      <c r="DD60" s="417"/>
      <c r="DE60" s="417"/>
      <c r="DF60" s="417"/>
      <c r="DG60" s="417"/>
      <c r="DH60" s="417"/>
      <c r="DI60" s="417"/>
      <c r="DJ60" s="417"/>
      <c r="DK60" s="417"/>
      <c r="DL60" s="417"/>
      <c r="DM60" s="417"/>
      <c r="DN60" s="417"/>
      <c r="DO60" s="417"/>
      <c r="DP60" s="417"/>
      <c r="DQ60" s="417"/>
      <c r="DR60" s="417"/>
      <c r="DS60" s="417"/>
      <c r="DT60" s="417"/>
      <c r="DU60" s="417"/>
      <c r="DV60" s="417"/>
      <c r="DW60" s="417"/>
      <c r="DX60" s="417"/>
      <c r="DY60" s="417"/>
      <c r="DZ60" s="417"/>
      <c r="EA60" s="417"/>
      <c r="EB60" s="417"/>
      <c r="EC60" s="417"/>
      <c r="ED60" s="417"/>
      <c r="EE60" s="417"/>
      <c r="EF60" s="417"/>
      <c r="EG60" s="417"/>
      <c r="EH60" s="417"/>
      <c r="EI60" s="417"/>
      <c r="EJ60" s="417"/>
      <c r="EK60" s="417"/>
      <c r="EL60" s="417"/>
      <c r="EM60" s="417"/>
      <c r="EN60" s="417"/>
      <c r="EO60" s="417"/>
      <c r="EP60" s="417"/>
      <c r="EQ60" s="417"/>
      <c r="ER60" s="417"/>
      <c r="ES60" s="417"/>
      <c r="ET60" s="417"/>
      <c r="EU60" s="417"/>
      <c r="EV60" s="417"/>
      <c r="EW60" s="417"/>
      <c r="EX60" s="417"/>
      <c r="EY60" s="417"/>
      <c r="EZ60" s="417"/>
      <c r="FA60" s="417"/>
      <c r="FB60" s="417"/>
      <c r="FC60" s="417"/>
      <c r="FD60" s="417"/>
      <c r="FE60" s="417"/>
      <c r="FF60" s="417"/>
      <c r="FG60" s="417"/>
      <c r="FH60" s="417"/>
      <c r="FI60" s="417"/>
      <c r="FJ60" s="417"/>
      <c r="FK60" s="417"/>
      <c r="FL60" s="417"/>
      <c r="FM60" s="417"/>
      <c r="FN60" s="417"/>
      <c r="FO60" s="417"/>
      <c r="FP60" s="417"/>
      <c r="FQ60" s="417"/>
      <c r="FR60" s="417"/>
      <c r="FS60" s="417"/>
      <c r="FT60" s="417"/>
      <c r="FU60" s="417"/>
      <c r="FV60" s="417"/>
      <c r="FW60" s="417"/>
      <c r="FX60" s="417"/>
      <c r="FY60" s="417"/>
      <c r="FZ60" s="417"/>
      <c r="GA60" s="417"/>
      <c r="GB60" s="417"/>
      <c r="GC60" s="417"/>
      <c r="GD60" s="417"/>
      <c r="GE60" s="417"/>
      <c r="GF60" s="417"/>
      <c r="GG60" s="417"/>
      <c r="GH60" s="417"/>
      <c r="GI60" s="417"/>
      <c r="GJ60" s="417"/>
      <c r="GK60" s="417"/>
      <c r="GL60" s="417"/>
      <c r="GM60" s="417"/>
      <c r="GN60" s="417"/>
      <c r="GO60" s="417"/>
      <c r="GP60" s="417"/>
      <c r="GQ60" s="417"/>
      <c r="GR60" s="417"/>
      <c r="GS60" s="417"/>
      <c r="GT60" s="417"/>
      <c r="GU60" s="417"/>
      <c r="GV60" s="417"/>
      <c r="GW60" s="417"/>
      <c r="GX60" s="417"/>
      <c r="GY60" s="417"/>
      <c r="GZ60" s="417"/>
      <c r="HA60" s="417"/>
      <c r="HB60" s="417"/>
      <c r="HC60" s="417"/>
      <c r="HD60" s="417"/>
      <c r="HE60" s="417"/>
      <c r="HF60" s="417"/>
      <c r="HG60" s="417"/>
      <c r="HH60" s="417"/>
      <c r="HI60" s="417"/>
      <c r="HJ60" s="417"/>
      <c r="HK60" s="417"/>
      <c r="HL60" s="417"/>
      <c r="HM60" s="417"/>
      <c r="HN60" s="417"/>
      <c r="HO60" s="417"/>
      <c r="HP60" s="417"/>
      <c r="HQ60" s="417"/>
      <c r="HR60" s="417"/>
      <c r="HS60" s="417"/>
      <c r="HT60" s="417"/>
      <c r="HU60" s="417"/>
      <c r="HV60" s="417"/>
      <c r="HW60" s="417"/>
      <c r="HX60" s="417"/>
      <c r="HY60" s="417"/>
      <c r="HZ60" s="417"/>
      <c r="IA60" s="417"/>
      <c r="IB60" s="417"/>
      <c r="IC60" s="417"/>
    </row>
    <row r="61" spans="1:237" s="139" customFormat="1" ht="15.75" customHeight="1">
      <c r="A61" s="387" t="s">
        <v>129</v>
      </c>
      <c r="B61" s="390">
        <f t="shared" ref="B61" si="11">+B60+B55</f>
        <v>0</v>
      </c>
      <c r="C61" s="390">
        <f t="shared" si="8"/>
        <v>0</v>
      </c>
      <c r="D61" s="390">
        <f t="shared" ref="D61:F61" si="12">+D60+D55</f>
        <v>0</v>
      </c>
      <c r="E61" s="390">
        <f t="shared" si="8"/>
        <v>0</v>
      </c>
      <c r="F61" s="390">
        <f t="shared" si="12"/>
        <v>0</v>
      </c>
      <c r="G61" s="390">
        <f t="shared" si="9"/>
        <v>0</v>
      </c>
      <c r="H61" s="390">
        <f t="shared" ref="H61" si="13">+H60+H55</f>
        <v>0</v>
      </c>
      <c r="I61" s="472">
        <f t="shared" si="10"/>
        <v>0</v>
      </c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17"/>
      <c r="AD61" s="417"/>
      <c r="AE61" s="417"/>
      <c r="AF61" s="417"/>
      <c r="AG61" s="417"/>
      <c r="AH61" s="417"/>
      <c r="AI61" s="417"/>
      <c r="AJ61" s="417"/>
      <c r="AK61" s="417"/>
      <c r="AL61" s="417"/>
      <c r="AM61" s="417"/>
      <c r="AN61" s="417"/>
      <c r="AO61" s="417"/>
      <c r="AP61" s="417"/>
      <c r="AQ61" s="417"/>
      <c r="AR61" s="417"/>
      <c r="AS61" s="417"/>
      <c r="AT61" s="417"/>
      <c r="AU61" s="417"/>
      <c r="AV61" s="417"/>
      <c r="AW61" s="417"/>
      <c r="AX61" s="417"/>
      <c r="AY61" s="417"/>
      <c r="AZ61" s="417"/>
      <c r="BA61" s="417"/>
      <c r="BB61" s="417"/>
      <c r="BC61" s="417"/>
      <c r="BD61" s="417"/>
      <c r="BE61" s="417"/>
      <c r="BF61" s="417"/>
      <c r="BG61" s="417"/>
      <c r="BH61" s="417"/>
      <c r="BI61" s="417"/>
      <c r="BJ61" s="417"/>
      <c r="BK61" s="417"/>
      <c r="BL61" s="417"/>
      <c r="BM61" s="417"/>
      <c r="BN61" s="417"/>
      <c r="BO61" s="417"/>
      <c r="BP61" s="417"/>
      <c r="BQ61" s="417"/>
      <c r="BR61" s="417"/>
      <c r="BS61" s="417"/>
      <c r="BT61" s="417"/>
      <c r="BU61" s="417"/>
      <c r="BV61" s="417"/>
      <c r="BW61" s="417"/>
      <c r="BX61" s="417"/>
      <c r="BY61" s="417"/>
      <c r="BZ61" s="417"/>
      <c r="CA61" s="417"/>
      <c r="CB61" s="417"/>
      <c r="CC61" s="417"/>
      <c r="CD61" s="417"/>
      <c r="CE61" s="417"/>
      <c r="CF61" s="417"/>
      <c r="CG61" s="417"/>
      <c r="CH61" s="417"/>
      <c r="CI61" s="417"/>
      <c r="CJ61" s="417"/>
      <c r="CK61" s="417"/>
      <c r="CL61" s="417"/>
      <c r="CM61" s="417"/>
      <c r="CN61" s="417"/>
      <c r="CO61" s="417"/>
      <c r="CP61" s="417"/>
      <c r="CQ61" s="417"/>
      <c r="CR61" s="417"/>
      <c r="CS61" s="417"/>
      <c r="CT61" s="417"/>
      <c r="CU61" s="417"/>
      <c r="CV61" s="417"/>
      <c r="CW61" s="417"/>
      <c r="CX61" s="417"/>
      <c r="CY61" s="417"/>
      <c r="CZ61" s="417"/>
      <c r="DA61" s="417"/>
      <c r="DB61" s="417"/>
      <c r="DC61" s="417"/>
      <c r="DD61" s="417"/>
      <c r="DE61" s="417"/>
      <c r="DF61" s="417"/>
      <c r="DG61" s="417"/>
      <c r="DH61" s="417"/>
      <c r="DI61" s="417"/>
      <c r="DJ61" s="417"/>
      <c r="DK61" s="417"/>
      <c r="DL61" s="417"/>
      <c r="DM61" s="417"/>
      <c r="DN61" s="417"/>
      <c r="DO61" s="417"/>
      <c r="DP61" s="417"/>
      <c r="DQ61" s="417"/>
      <c r="DR61" s="417"/>
      <c r="DS61" s="417"/>
      <c r="DT61" s="417"/>
      <c r="DU61" s="417"/>
      <c r="DV61" s="417"/>
      <c r="DW61" s="417"/>
      <c r="DX61" s="417"/>
      <c r="DY61" s="417"/>
      <c r="DZ61" s="417"/>
      <c r="EA61" s="417"/>
      <c r="EB61" s="417"/>
      <c r="EC61" s="417"/>
      <c r="ED61" s="417"/>
      <c r="EE61" s="417"/>
      <c r="EF61" s="417"/>
      <c r="EG61" s="417"/>
      <c r="EH61" s="417"/>
      <c r="EI61" s="417"/>
      <c r="EJ61" s="417"/>
      <c r="EK61" s="417"/>
      <c r="EL61" s="417"/>
      <c r="EM61" s="417"/>
      <c r="EN61" s="417"/>
      <c r="EO61" s="417"/>
      <c r="EP61" s="417"/>
      <c r="EQ61" s="417"/>
      <c r="ER61" s="417"/>
      <c r="ES61" s="417"/>
      <c r="ET61" s="417"/>
      <c r="EU61" s="417"/>
      <c r="EV61" s="417"/>
      <c r="EW61" s="417"/>
      <c r="EX61" s="417"/>
      <c r="EY61" s="417"/>
      <c r="EZ61" s="417"/>
      <c r="FA61" s="417"/>
      <c r="FB61" s="417"/>
      <c r="FC61" s="417"/>
      <c r="FD61" s="417"/>
      <c r="FE61" s="417"/>
      <c r="FF61" s="417"/>
      <c r="FG61" s="417"/>
      <c r="FH61" s="417"/>
      <c r="FI61" s="417"/>
      <c r="FJ61" s="417"/>
      <c r="FK61" s="417"/>
      <c r="FL61" s="417"/>
      <c r="FM61" s="417"/>
      <c r="FN61" s="417"/>
      <c r="FO61" s="417"/>
      <c r="FP61" s="417"/>
      <c r="FQ61" s="417"/>
      <c r="FR61" s="417"/>
      <c r="FS61" s="417"/>
      <c r="FT61" s="417"/>
      <c r="FU61" s="417"/>
      <c r="FV61" s="417"/>
      <c r="FW61" s="417"/>
      <c r="FX61" s="417"/>
      <c r="FY61" s="417"/>
      <c r="FZ61" s="417"/>
      <c r="GA61" s="417"/>
      <c r="GB61" s="417"/>
      <c r="GC61" s="417"/>
      <c r="GD61" s="417"/>
      <c r="GE61" s="417"/>
      <c r="GF61" s="417"/>
      <c r="GG61" s="417"/>
      <c r="GH61" s="417"/>
      <c r="GI61" s="417"/>
      <c r="GJ61" s="417"/>
      <c r="GK61" s="417"/>
      <c r="GL61" s="417"/>
      <c r="GM61" s="417"/>
      <c r="GN61" s="417"/>
      <c r="GO61" s="417"/>
      <c r="GP61" s="417"/>
      <c r="GQ61" s="417"/>
      <c r="GR61" s="417"/>
      <c r="GS61" s="417"/>
      <c r="GT61" s="417"/>
      <c r="GU61" s="417"/>
      <c r="GV61" s="417"/>
      <c r="GW61" s="417"/>
      <c r="GX61" s="417"/>
      <c r="GY61" s="417"/>
      <c r="GZ61" s="417"/>
      <c r="HA61" s="417"/>
      <c r="HB61" s="417"/>
      <c r="HC61" s="417"/>
      <c r="HD61" s="417"/>
      <c r="HE61" s="417"/>
      <c r="HF61" s="417"/>
      <c r="HG61" s="417"/>
      <c r="HH61" s="417"/>
      <c r="HI61" s="417"/>
      <c r="HJ61" s="417"/>
      <c r="HK61" s="417"/>
      <c r="HL61" s="417"/>
      <c r="HM61" s="417"/>
      <c r="HN61" s="417"/>
      <c r="HO61" s="417"/>
      <c r="HP61" s="417"/>
      <c r="HQ61" s="417"/>
      <c r="HR61" s="417"/>
      <c r="HS61" s="417"/>
      <c r="HT61" s="417"/>
      <c r="HU61" s="417"/>
      <c r="HV61" s="417"/>
      <c r="HW61" s="417"/>
      <c r="HX61" s="417"/>
      <c r="HY61" s="417"/>
      <c r="HZ61" s="417"/>
      <c r="IA61" s="417"/>
      <c r="IB61" s="417"/>
      <c r="IC61" s="417"/>
    </row>
    <row r="62" spans="1:237">
      <c r="A62" s="353" t="s">
        <v>118</v>
      </c>
      <c r="B62" s="342">
        <f>IFERROR(('Financial Statement4'!J135-'Financial Statement4'!J192)*$I$5/$I$6,"-")</f>
        <v>0</v>
      </c>
      <c r="C62" s="342">
        <f t="shared" si="8"/>
        <v>0</v>
      </c>
      <c r="D62" s="342">
        <f>IFERROR(('Financial Statement4'!I135-'Financial Statement4'!I192)*$I$5/$I$6,"-")</f>
        <v>0</v>
      </c>
      <c r="E62" s="342">
        <f t="shared" si="8"/>
        <v>0</v>
      </c>
      <c r="F62" s="342">
        <f>IFERROR(('Financial Statement4'!H135-'Financial Statement4'!H192)*$I$5/$I$6,"-")</f>
        <v>0</v>
      </c>
      <c r="G62" s="342">
        <f t="shared" si="9"/>
        <v>0</v>
      </c>
      <c r="H62" s="342">
        <f>IFERROR(('Financial Statement4'!G135-'Financial Statement4'!G192)*$I$5/$I$6,"-")</f>
        <v>0</v>
      </c>
      <c r="I62" s="347">
        <f t="shared" si="10"/>
        <v>0</v>
      </c>
    </row>
    <row r="63" spans="1:237" s="139" customFormat="1" ht="15.75" customHeight="1">
      <c r="A63" s="387" t="s">
        <v>92</v>
      </c>
      <c r="B63" s="390">
        <f>IFERROR(+B64+B67+B66+B65,"0.00")</f>
        <v>0</v>
      </c>
      <c r="C63" s="390">
        <f t="shared" si="8"/>
        <v>0</v>
      </c>
      <c r="D63" s="390">
        <f>IFERROR(+D64+D67+D66+D65,"0.00")</f>
        <v>0</v>
      </c>
      <c r="E63" s="390">
        <f t="shared" si="8"/>
        <v>0</v>
      </c>
      <c r="F63" s="390">
        <f>IFERROR(+F64+F67+F66+F65,"0.00")</f>
        <v>0</v>
      </c>
      <c r="G63" s="390">
        <f t="shared" si="9"/>
        <v>0</v>
      </c>
      <c r="H63" s="390">
        <f>IFERROR(+H64+H67+H66+H65,"0.00")</f>
        <v>0</v>
      </c>
      <c r="I63" s="472">
        <f t="shared" si="10"/>
        <v>0</v>
      </c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7"/>
      <c r="BB63" s="417"/>
      <c r="BC63" s="417"/>
      <c r="BD63" s="417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  <c r="BO63" s="417"/>
      <c r="BP63" s="417"/>
      <c r="BQ63" s="417"/>
      <c r="BR63" s="417"/>
      <c r="BS63" s="417"/>
      <c r="BT63" s="417"/>
      <c r="BU63" s="417"/>
      <c r="BV63" s="417"/>
      <c r="BW63" s="417"/>
      <c r="BX63" s="417"/>
      <c r="BY63" s="417"/>
      <c r="BZ63" s="417"/>
      <c r="CA63" s="417"/>
      <c r="CB63" s="417"/>
      <c r="CC63" s="417"/>
      <c r="CD63" s="417"/>
      <c r="CE63" s="417"/>
      <c r="CF63" s="417"/>
      <c r="CG63" s="417"/>
      <c r="CH63" s="417"/>
      <c r="CI63" s="417"/>
      <c r="CJ63" s="417"/>
      <c r="CK63" s="417"/>
      <c r="CL63" s="417"/>
      <c r="CM63" s="417"/>
      <c r="CN63" s="417"/>
      <c r="CO63" s="417"/>
      <c r="CP63" s="417"/>
      <c r="CQ63" s="417"/>
      <c r="CR63" s="417"/>
      <c r="CS63" s="417"/>
      <c r="CT63" s="417"/>
      <c r="CU63" s="417"/>
      <c r="CV63" s="417"/>
      <c r="CW63" s="417"/>
      <c r="CX63" s="417"/>
      <c r="CY63" s="417"/>
      <c r="CZ63" s="417"/>
      <c r="DA63" s="417"/>
      <c r="DB63" s="417"/>
      <c r="DC63" s="417"/>
      <c r="DD63" s="417"/>
      <c r="DE63" s="417"/>
      <c r="DF63" s="417"/>
      <c r="DG63" s="417"/>
      <c r="DH63" s="417"/>
      <c r="DI63" s="417"/>
      <c r="DJ63" s="417"/>
      <c r="DK63" s="417"/>
      <c r="DL63" s="417"/>
      <c r="DM63" s="417"/>
      <c r="DN63" s="417"/>
      <c r="DO63" s="417"/>
      <c r="DP63" s="417"/>
      <c r="DQ63" s="417"/>
      <c r="DR63" s="417"/>
      <c r="DS63" s="417"/>
      <c r="DT63" s="417"/>
      <c r="DU63" s="417"/>
      <c r="DV63" s="417"/>
      <c r="DW63" s="417"/>
      <c r="DX63" s="417"/>
      <c r="DY63" s="417"/>
      <c r="DZ63" s="417"/>
      <c r="EA63" s="417"/>
      <c r="EB63" s="417"/>
      <c r="EC63" s="417"/>
      <c r="ED63" s="417"/>
      <c r="EE63" s="417"/>
      <c r="EF63" s="417"/>
      <c r="EG63" s="417"/>
      <c r="EH63" s="417"/>
      <c r="EI63" s="417"/>
      <c r="EJ63" s="417"/>
      <c r="EK63" s="417"/>
      <c r="EL63" s="417"/>
      <c r="EM63" s="417"/>
      <c r="EN63" s="417"/>
      <c r="EO63" s="417"/>
      <c r="EP63" s="417"/>
      <c r="EQ63" s="417"/>
      <c r="ER63" s="417"/>
      <c r="ES63" s="417"/>
      <c r="ET63" s="417"/>
      <c r="EU63" s="417"/>
      <c r="EV63" s="417"/>
      <c r="EW63" s="417"/>
      <c r="EX63" s="417"/>
      <c r="EY63" s="417"/>
      <c r="EZ63" s="417"/>
      <c r="FA63" s="417"/>
      <c r="FB63" s="417"/>
      <c r="FC63" s="417"/>
      <c r="FD63" s="417"/>
      <c r="FE63" s="417"/>
      <c r="FF63" s="417"/>
      <c r="FG63" s="417"/>
      <c r="FH63" s="417"/>
      <c r="FI63" s="417"/>
      <c r="FJ63" s="417"/>
      <c r="FK63" s="417"/>
      <c r="FL63" s="417"/>
      <c r="FM63" s="417"/>
      <c r="FN63" s="417"/>
      <c r="FO63" s="417"/>
      <c r="FP63" s="417"/>
      <c r="FQ63" s="417"/>
      <c r="FR63" s="417"/>
      <c r="FS63" s="417"/>
      <c r="FT63" s="417"/>
      <c r="FU63" s="417"/>
      <c r="FV63" s="417"/>
      <c r="FW63" s="417"/>
      <c r="FX63" s="417"/>
      <c r="FY63" s="417"/>
      <c r="FZ63" s="417"/>
      <c r="GA63" s="417"/>
      <c r="GB63" s="417"/>
      <c r="GC63" s="417"/>
      <c r="GD63" s="417"/>
      <c r="GE63" s="417"/>
      <c r="GF63" s="417"/>
      <c r="GG63" s="417"/>
      <c r="GH63" s="417"/>
      <c r="GI63" s="417"/>
      <c r="GJ63" s="417"/>
      <c r="GK63" s="417"/>
      <c r="GL63" s="417"/>
      <c r="GM63" s="417"/>
      <c r="GN63" s="417"/>
      <c r="GO63" s="417"/>
      <c r="GP63" s="417"/>
      <c r="GQ63" s="417"/>
      <c r="GR63" s="417"/>
      <c r="GS63" s="417"/>
      <c r="GT63" s="417"/>
      <c r="GU63" s="417"/>
      <c r="GV63" s="417"/>
      <c r="GW63" s="417"/>
      <c r="GX63" s="417"/>
      <c r="GY63" s="417"/>
      <c r="GZ63" s="417"/>
      <c r="HA63" s="417"/>
      <c r="HB63" s="417"/>
      <c r="HC63" s="417"/>
      <c r="HD63" s="417"/>
      <c r="HE63" s="417"/>
      <c r="HF63" s="417"/>
      <c r="HG63" s="417"/>
      <c r="HH63" s="417"/>
      <c r="HI63" s="417"/>
      <c r="HJ63" s="417"/>
      <c r="HK63" s="417"/>
      <c r="HL63" s="417"/>
      <c r="HM63" s="417"/>
      <c r="HN63" s="417"/>
      <c r="HO63" s="417"/>
      <c r="HP63" s="417"/>
      <c r="HQ63" s="417"/>
      <c r="HR63" s="417"/>
      <c r="HS63" s="417"/>
      <c r="HT63" s="417"/>
      <c r="HU63" s="417"/>
      <c r="HV63" s="417"/>
      <c r="HW63" s="417"/>
      <c r="HX63" s="417"/>
      <c r="HY63" s="417"/>
      <c r="HZ63" s="417"/>
      <c r="IA63" s="417"/>
      <c r="IB63" s="417"/>
      <c r="IC63" s="417"/>
    </row>
    <row r="64" spans="1:237" s="102" customFormat="1">
      <c r="A64" s="354" t="s">
        <v>120</v>
      </c>
      <c r="B64" s="342">
        <f>IFERROR(('Financial Statement4'!J154+'Financial Statement4'!J141)*$I$5/$I$6,"-")</f>
        <v>0</v>
      </c>
      <c r="C64" s="342">
        <f t="shared" si="8"/>
        <v>0</v>
      </c>
      <c r="D64" s="342">
        <f>IFERROR(('Financial Statement4'!I154+'Financial Statement4'!I141)*$I$5/$I$6,"-")</f>
        <v>0</v>
      </c>
      <c r="E64" s="342">
        <f t="shared" si="8"/>
        <v>0</v>
      </c>
      <c r="F64" s="342">
        <f>IFERROR(('Financial Statement4'!H154+'Financial Statement4'!H141)*$I$5/$I$6,"-")</f>
        <v>0</v>
      </c>
      <c r="G64" s="342">
        <f t="shared" si="9"/>
        <v>0</v>
      </c>
      <c r="H64" s="342">
        <f>IFERROR(('Financial Statement4'!G154+'Financial Statement4'!G141)*$I$5/$I$6,"-")</f>
        <v>0</v>
      </c>
      <c r="I64" s="347">
        <f t="shared" si="10"/>
        <v>0</v>
      </c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</row>
    <row r="65" spans="1:237" s="102" customFormat="1" ht="45">
      <c r="A65" s="354" t="s">
        <v>119</v>
      </c>
      <c r="B65" s="342">
        <f>IFERROR(('Financial Statement4'!J161)*$I$5/$I$6,"-")</f>
        <v>0</v>
      </c>
      <c r="C65" s="342">
        <f t="shared" si="8"/>
        <v>0</v>
      </c>
      <c r="D65" s="342">
        <f>IFERROR(('Financial Statement4'!I161)*$I$5/$I$6,"-")</f>
        <v>0</v>
      </c>
      <c r="E65" s="342">
        <f t="shared" si="8"/>
        <v>0</v>
      </c>
      <c r="F65" s="342">
        <f>IFERROR(('Financial Statement4'!H161)*$I$5/$I$6,"-")</f>
        <v>0</v>
      </c>
      <c r="G65" s="342">
        <f t="shared" si="9"/>
        <v>0</v>
      </c>
      <c r="H65" s="342">
        <f>IFERROR(('Financial Statement4'!G161)*$I$5/$I$6,"-")</f>
        <v>0</v>
      </c>
      <c r="I65" s="347">
        <f t="shared" si="10"/>
        <v>0</v>
      </c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</row>
    <row r="66" spans="1:237" s="102" customFormat="1" ht="30">
      <c r="A66" s="354" t="s">
        <v>126</v>
      </c>
      <c r="B66" s="342">
        <f>IFERROR(('Financial Statement4'!J149)*$I$5/$I$6,"-")</f>
        <v>0</v>
      </c>
      <c r="C66" s="342">
        <f t="shared" si="8"/>
        <v>0</v>
      </c>
      <c r="D66" s="342">
        <f>IFERROR(('Financial Statement4'!I149)*$I$5/$I$6,"-")</f>
        <v>0</v>
      </c>
      <c r="E66" s="342">
        <f t="shared" si="8"/>
        <v>0</v>
      </c>
      <c r="F66" s="342">
        <f>IFERROR(('Financial Statement4'!H149)*$I$5/$I$6,"-")</f>
        <v>0</v>
      </c>
      <c r="G66" s="342">
        <f t="shared" si="9"/>
        <v>0</v>
      </c>
      <c r="H66" s="342">
        <f>IFERROR(('Financial Statement4'!G149)*$I$5/$I$6,"-")</f>
        <v>0</v>
      </c>
      <c r="I66" s="347">
        <f t="shared" si="10"/>
        <v>0</v>
      </c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</row>
    <row r="67" spans="1:237" s="102" customFormat="1" ht="15" customHeight="1">
      <c r="A67" s="354" t="s">
        <v>94</v>
      </c>
      <c r="B67" s="342">
        <f>IFERROR(('Financial Statement4'!J162+'Financial Statement4'!J163+'Financial Statement4'!J159+'Financial Statement4'!J136+'Financial Statement4'!J142)*$I$5/$I$6,"-")</f>
        <v>0</v>
      </c>
      <c r="C67" s="342">
        <f t="shared" si="8"/>
        <v>0</v>
      </c>
      <c r="D67" s="342">
        <f>IFERROR(('Financial Statement4'!I162+'Financial Statement4'!I163+'Financial Statement4'!I159+'Financial Statement4'!I136+'Financial Statement4'!I142)*$I$5/$I$6,"-")</f>
        <v>0</v>
      </c>
      <c r="E67" s="342">
        <f t="shared" si="8"/>
        <v>0</v>
      </c>
      <c r="F67" s="342">
        <f>IFERROR(('Financial Statement4'!H162+'Financial Statement4'!H163+'Financial Statement4'!H159+'Financial Statement4'!H136+'Financial Statement4'!H142)*$I$5/$I$6,"-")</f>
        <v>0</v>
      </c>
      <c r="G67" s="342">
        <f t="shared" si="9"/>
        <v>0</v>
      </c>
      <c r="H67" s="342">
        <f>IFERROR(('Financial Statement4'!G162+'Financial Statement4'!G163+'Financial Statement4'!G159+'Financial Statement4'!G136+'Financial Statement4'!G142)*$I$5/$I$6,"-")</f>
        <v>0</v>
      </c>
      <c r="I67" s="347" t="str">
        <f t="shared" si="10"/>
        <v>-</v>
      </c>
      <c r="J67" s="863" t="s">
        <v>441</v>
      </c>
      <c r="K67" s="864"/>
      <c r="L67" s="864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</row>
    <row r="68" spans="1:237" s="139" customFormat="1" ht="15.75" customHeight="1">
      <c r="A68" s="387" t="s">
        <v>16</v>
      </c>
      <c r="B68" s="390">
        <f>IFERROR(B61+B63+B62,"0.00")</f>
        <v>0</v>
      </c>
      <c r="C68" s="390">
        <f t="shared" si="8"/>
        <v>0</v>
      </c>
      <c r="D68" s="390">
        <f>IFERROR(D61+D63+D62,"0.00")</f>
        <v>0</v>
      </c>
      <c r="E68" s="390">
        <f t="shared" si="8"/>
        <v>0</v>
      </c>
      <c r="F68" s="390">
        <f>IFERROR(F61+F63+F62,"0.00")</f>
        <v>0</v>
      </c>
      <c r="G68" s="390">
        <f t="shared" si="9"/>
        <v>0</v>
      </c>
      <c r="H68" s="390">
        <f>IFERROR(H61+H63+H62,"0.00")</f>
        <v>0</v>
      </c>
      <c r="I68" s="472">
        <f t="shared" si="10"/>
        <v>0</v>
      </c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17"/>
      <c r="AD68" s="417"/>
      <c r="AE68" s="417"/>
      <c r="AF68" s="417"/>
      <c r="AG68" s="417"/>
      <c r="AH68" s="417"/>
      <c r="AI68" s="417"/>
      <c r="AJ68" s="417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7"/>
      <c r="AZ68" s="417"/>
      <c r="BA68" s="417"/>
      <c r="BB68" s="417"/>
      <c r="BC68" s="417"/>
      <c r="BD68" s="417"/>
      <c r="BE68" s="417"/>
      <c r="BF68" s="417"/>
      <c r="BG68" s="417"/>
      <c r="BH68" s="417"/>
      <c r="BI68" s="417"/>
      <c r="BJ68" s="417"/>
      <c r="BK68" s="417"/>
      <c r="BL68" s="417"/>
      <c r="BM68" s="417"/>
      <c r="BN68" s="417"/>
      <c r="BO68" s="417"/>
      <c r="BP68" s="417"/>
      <c r="BQ68" s="417"/>
      <c r="BR68" s="417"/>
      <c r="BS68" s="417"/>
      <c r="BT68" s="417"/>
      <c r="BU68" s="417"/>
      <c r="BV68" s="417"/>
      <c r="BW68" s="417"/>
      <c r="BX68" s="417"/>
      <c r="BY68" s="417"/>
      <c r="BZ68" s="417"/>
      <c r="CA68" s="417"/>
      <c r="CB68" s="417"/>
      <c r="CC68" s="417"/>
      <c r="CD68" s="417"/>
      <c r="CE68" s="417"/>
      <c r="CF68" s="417"/>
      <c r="CG68" s="417"/>
      <c r="CH68" s="417"/>
      <c r="CI68" s="417"/>
      <c r="CJ68" s="417"/>
      <c r="CK68" s="417"/>
      <c r="CL68" s="417"/>
      <c r="CM68" s="417"/>
      <c r="CN68" s="417"/>
      <c r="CO68" s="417"/>
      <c r="CP68" s="417"/>
      <c r="CQ68" s="417"/>
      <c r="CR68" s="417"/>
      <c r="CS68" s="417"/>
      <c r="CT68" s="417"/>
      <c r="CU68" s="417"/>
      <c r="CV68" s="417"/>
      <c r="CW68" s="417"/>
      <c r="CX68" s="417"/>
      <c r="CY68" s="417"/>
      <c r="CZ68" s="417"/>
      <c r="DA68" s="417"/>
      <c r="DB68" s="417"/>
      <c r="DC68" s="417"/>
      <c r="DD68" s="417"/>
      <c r="DE68" s="417"/>
      <c r="DF68" s="417"/>
      <c r="DG68" s="417"/>
      <c r="DH68" s="417"/>
      <c r="DI68" s="417"/>
      <c r="DJ68" s="417"/>
      <c r="DK68" s="417"/>
      <c r="DL68" s="417"/>
      <c r="DM68" s="417"/>
      <c r="DN68" s="417"/>
      <c r="DO68" s="417"/>
      <c r="DP68" s="417"/>
      <c r="DQ68" s="417"/>
      <c r="DR68" s="417"/>
      <c r="DS68" s="417"/>
      <c r="DT68" s="417"/>
      <c r="DU68" s="417"/>
      <c r="DV68" s="417"/>
      <c r="DW68" s="417"/>
      <c r="DX68" s="417"/>
      <c r="DY68" s="417"/>
      <c r="DZ68" s="417"/>
      <c r="EA68" s="417"/>
      <c r="EB68" s="417"/>
      <c r="EC68" s="417"/>
      <c r="ED68" s="417"/>
      <c r="EE68" s="417"/>
      <c r="EF68" s="417"/>
      <c r="EG68" s="417"/>
      <c r="EH68" s="417"/>
      <c r="EI68" s="417"/>
      <c r="EJ68" s="417"/>
      <c r="EK68" s="417"/>
      <c r="EL68" s="417"/>
      <c r="EM68" s="417"/>
      <c r="EN68" s="417"/>
      <c r="EO68" s="417"/>
      <c r="EP68" s="417"/>
      <c r="EQ68" s="417"/>
      <c r="ER68" s="417"/>
      <c r="ES68" s="417"/>
      <c r="ET68" s="417"/>
      <c r="EU68" s="417"/>
      <c r="EV68" s="417"/>
      <c r="EW68" s="417"/>
      <c r="EX68" s="417"/>
      <c r="EY68" s="417"/>
      <c r="EZ68" s="417"/>
      <c r="FA68" s="417"/>
      <c r="FB68" s="417"/>
      <c r="FC68" s="417"/>
      <c r="FD68" s="417"/>
      <c r="FE68" s="417"/>
      <c r="FF68" s="417"/>
      <c r="FG68" s="417"/>
      <c r="FH68" s="417"/>
      <c r="FI68" s="417"/>
      <c r="FJ68" s="417"/>
      <c r="FK68" s="417"/>
      <c r="FL68" s="417"/>
      <c r="FM68" s="417"/>
      <c r="FN68" s="417"/>
      <c r="FO68" s="417"/>
      <c r="FP68" s="417"/>
      <c r="FQ68" s="417"/>
      <c r="FR68" s="417"/>
      <c r="FS68" s="417"/>
      <c r="FT68" s="417"/>
      <c r="FU68" s="417"/>
      <c r="FV68" s="417"/>
      <c r="FW68" s="417"/>
      <c r="FX68" s="417"/>
      <c r="FY68" s="417"/>
      <c r="FZ68" s="417"/>
      <c r="GA68" s="417"/>
      <c r="GB68" s="417"/>
      <c r="GC68" s="417"/>
      <c r="GD68" s="417"/>
      <c r="GE68" s="417"/>
      <c r="GF68" s="417"/>
      <c r="GG68" s="417"/>
      <c r="GH68" s="417"/>
      <c r="GI68" s="417"/>
      <c r="GJ68" s="417"/>
      <c r="GK68" s="417"/>
      <c r="GL68" s="417"/>
      <c r="GM68" s="417"/>
      <c r="GN68" s="417"/>
      <c r="GO68" s="417"/>
      <c r="GP68" s="417"/>
      <c r="GQ68" s="417"/>
      <c r="GR68" s="417"/>
      <c r="GS68" s="417"/>
      <c r="GT68" s="417"/>
      <c r="GU68" s="417"/>
      <c r="GV68" s="417"/>
      <c r="GW68" s="417"/>
      <c r="GX68" s="417"/>
      <c r="GY68" s="417"/>
      <c r="GZ68" s="417"/>
      <c r="HA68" s="417"/>
      <c r="HB68" s="417"/>
      <c r="HC68" s="417"/>
      <c r="HD68" s="417"/>
      <c r="HE68" s="417"/>
      <c r="HF68" s="417"/>
      <c r="HG68" s="417"/>
      <c r="HH68" s="417"/>
      <c r="HI68" s="417"/>
      <c r="HJ68" s="417"/>
      <c r="HK68" s="417"/>
      <c r="HL68" s="417"/>
      <c r="HM68" s="417"/>
      <c r="HN68" s="417"/>
      <c r="HO68" s="417"/>
      <c r="HP68" s="417"/>
      <c r="HQ68" s="417"/>
      <c r="HR68" s="417"/>
      <c r="HS68" s="417"/>
      <c r="HT68" s="417"/>
      <c r="HU68" s="417"/>
      <c r="HV68" s="417"/>
      <c r="HW68" s="417"/>
      <c r="HX68" s="417"/>
      <c r="HY68" s="417"/>
      <c r="HZ68" s="417"/>
      <c r="IA68" s="417"/>
      <c r="IB68" s="417"/>
      <c r="IC68" s="417"/>
    </row>
    <row r="69" spans="1:237">
      <c r="A69" s="422" t="s">
        <v>17</v>
      </c>
      <c r="B69" s="424">
        <f>IFERROR(B50+B51+B55+B56+B59+B63+B62,"0.00")</f>
        <v>0</v>
      </c>
      <c r="C69" s="423">
        <f t="shared" si="8"/>
        <v>0</v>
      </c>
      <c r="D69" s="424">
        <f>IFERROR(D50+D51+D55+D56+D59+D63+D62,"0.00")</f>
        <v>0</v>
      </c>
      <c r="E69" s="423">
        <f t="shared" si="8"/>
        <v>0</v>
      </c>
      <c r="F69" s="424">
        <f>IFERROR(F50+F51+F55+F56+F59+F63+F62,"0.00")</f>
        <v>0</v>
      </c>
      <c r="G69" s="423">
        <f t="shared" si="9"/>
        <v>0</v>
      </c>
      <c r="H69" s="424">
        <f>IFERROR(H50+H51+H55+H56+H59+H63+H62,"0.00")</f>
        <v>0</v>
      </c>
      <c r="I69" s="473">
        <f t="shared" si="10"/>
        <v>0</v>
      </c>
    </row>
    <row r="70" spans="1:237">
      <c r="A70" s="355" t="s">
        <v>18</v>
      </c>
      <c r="B70" s="342">
        <f>IFERROR(('Financial Statement4'!J169+'Financial Statement4'!J195)*$I$5/$I$6,"-")</f>
        <v>0</v>
      </c>
      <c r="C70" s="342">
        <f t="shared" si="8"/>
        <v>0</v>
      </c>
      <c r="D70" s="342">
        <f>IFERROR(('Financial Statement4'!I169+'Financial Statement4'!I195)*$I$5/$I$6,"-")</f>
        <v>0</v>
      </c>
      <c r="E70" s="342">
        <f t="shared" si="8"/>
        <v>0</v>
      </c>
      <c r="F70" s="342">
        <f>IFERROR(('Financial Statement4'!H169+'Financial Statement4'!H195)*$I$5/$I$6,"-")</f>
        <v>0</v>
      </c>
      <c r="G70" s="342">
        <f t="shared" si="9"/>
        <v>0</v>
      </c>
      <c r="H70" s="342">
        <f>IFERROR(('Financial Statement4'!G169+'Financial Statement4'!G195)*$I$5/$I$6,"-")</f>
        <v>0</v>
      </c>
      <c r="I70" s="347">
        <f t="shared" si="10"/>
        <v>0</v>
      </c>
    </row>
    <row r="71" spans="1:237" s="139" customFormat="1" ht="15.75" customHeight="1">
      <c r="A71" s="387" t="s">
        <v>19</v>
      </c>
      <c r="B71" s="390">
        <f>SUM(B72:B75)</f>
        <v>0</v>
      </c>
      <c r="C71" s="390">
        <f t="shared" si="8"/>
        <v>0</v>
      </c>
      <c r="D71" s="390">
        <f>SUM(D72:D75)</f>
        <v>0</v>
      </c>
      <c r="E71" s="390">
        <f t="shared" si="8"/>
        <v>0</v>
      </c>
      <c r="F71" s="390">
        <f>SUM(F72:F75)</f>
        <v>0</v>
      </c>
      <c r="G71" s="390">
        <f t="shared" si="9"/>
        <v>0</v>
      </c>
      <c r="H71" s="390">
        <f>SUM(H72:H75)</f>
        <v>0</v>
      </c>
      <c r="I71" s="472">
        <f t="shared" si="10"/>
        <v>0</v>
      </c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17"/>
      <c r="AD71" s="417"/>
      <c r="AE71" s="417"/>
      <c r="AF71" s="417"/>
      <c r="AG71" s="417"/>
      <c r="AH71" s="417"/>
      <c r="AI71" s="417"/>
      <c r="AJ71" s="417"/>
      <c r="AK71" s="417"/>
      <c r="AL71" s="417"/>
      <c r="AM71" s="417"/>
      <c r="AN71" s="417"/>
      <c r="AO71" s="417"/>
      <c r="AP71" s="417"/>
      <c r="AQ71" s="417"/>
      <c r="AR71" s="417"/>
      <c r="AS71" s="417"/>
      <c r="AT71" s="417"/>
      <c r="AU71" s="417"/>
      <c r="AV71" s="417"/>
      <c r="AW71" s="417"/>
      <c r="AX71" s="417"/>
      <c r="AY71" s="417"/>
      <c r="AZ71" s="417"/>
      <c r="BA71" s="417"/>
      <c r="BB71" s="417"/>
      <c r="BC71" s="417"/>
      <c r="BD71" s="417"/>
      <c r="BE71" s="417"/>
      <c r="BF71" s="417"/>
      <c r="BG71" s="417"/>
      <c r="BH71" s="417"/>
      <c r="BI71" s="417"/>
      <c r="BJ71" s="417"/>
      <c r="BK71" s="417"/>
      <c r="BL71" s="417"/>
      <c r="BM71" s="417"/>
      <c r="BN71" s="417"/>
      <c r="BO71" s="417"/>
      <c r="BP71" s="417"/>
      <c r="BQ71" s="417"/>
      <c r="BR71" s="417"/>
      <c r="BS71" s="417"/>
      <c r="BT71" s="417"/>
      <c r="BU71" s="417"/>
      <c r="BV71" s="417"/>
      <c r="BW71" s="417"/>
      <c r="BX71" s="417"/>
      <c r="BY71" s="417"/>
      <c r="BZ71" s="417"/>
      <c r="CA71" s="417"/>
      <c r="CB71" s="417"/>
      <c r="CC71" s="417"/>
      <c r="CD71" s="417"/>
      <c r="CE71" s="417"/>
      <c r="CF71" s="417"/>
      <c r="CG71" s="417"/>
      <c r="CH71" s="417"/>
      <c r="CI71" s="417"/>
      <c r="CJ71" s="417"/>
      <c r="CK71" s="417"/>
      <c r="CL71" s="417"/>
      <c r="CM71" s="417"/>
      <c r="CN71" s="417"/>
      <c r="CO71" s="417"/>
      <c r="CP71" s="417"/>
      <c r="CQ71" s="417"/>
      <c r="CR71" s="417"/>
      <c r="CS71" s="417"/>
      <c r="CT71" s="417"/>
      <c r="CU71" s="417"/>
      <c r="CV71" s="417"/>
      <c r="CW71" s="417"/>
      <c r="CX71" s="417"/>
      <c r="CY71" s="417"/>
      <c r="CZ71" s="417"/>
      <c r="DA71" s="417"/>
      <c r="DB71" s="417"/>
      <c r="DC71" s="417"/>
      <c r="DD71" s="417"/>
      <c r="DE71" s="417"/>
      <c r="DF71" s="417"/>
      <c r="DG71" s="417"/>
      <c r="DH71" s="417"/>
      <c r="DI71" s="417"/>
      <c r="DJ71" s="417"/>
      <c r="DK71" s="417"/>
      <c r="DL71" s="417"/>
      <c r="DM71" s="417"/>
      <c r="DN71" s="417"/>
      <c r="DO71" s="417"/>
      <c r="DP71" s="417"/>
      <c r="DQ71" s="417"/>
      <c r="DR71" s="417"/>
      <c r="DS71" s="417"/>
      <c r="DT71" s="417"/>
      <c r="DU71" s="417"/>
      <c r="DV71" s="417"/>
      <c r="DW71" s="417"/>
      <c r="DX71" s="417"/>
      <c r="DY71" s="417"/>
      <c r="DZ71" s="417"/>
      <c r="EA71" s="417"/>
      <c r="EB71" s="417"/>
      <c r="EC71" s="417"/>
      <c r="ED71" s="417"/>
      <c r="EE71" s="417"/>
      <c r="EF71" s="417"/>
      <c r="EG71" s="417"/>
      <c r="EH71" s="417"/>
      <c r="EI71" s="417"/>
      <c r="EJ71" s="417"/>
      <c r="EK71" s="417"/>
      <c r="EL71" s="417"/>
      <c r="EM71" s="417"/>
      <c r="EN71" s="417"/>
      <c r="EO71" s="417"/>
      <c r="EP71" s="417"/>
      <c r="EQ71" s="417"/>
      <c r="ER71" s="417"/>
      <c r="ES71" s="417"/>
      <c r="ET71" s="417"/>
      <c r="EU71" s="417"/>
      <c r="EV71" s="417"/>
      <c r="EW71" s="417"/>
      <c r="EX71" s="417"/>
      <c r="EY71" s="417"/>
      <c r="EZ71" s="417"/>
      <c r="FA71" s="417"/>
      <c r="FB71" s="417"/>
      <c r="FC71" s="417"/>
      <c r="FD71" s="417"/>
      <c r="FE71" s="417"/>
      <c r="FF71" s="417"/>
      <c r="FG71" s="417"/>
      <c r="FH71" s="417"/>
      <c r="FI71" s="417"/>
      <c r="FJ71" s="417"/>
      <c r="FK71" s="417"/>
      <c r="FL71" s="417"/>
      <c r="FM71" s="417"/>
      <c r="FN71" s="417"/>
      <c r="FO71" s="417"/>
      <c r="FP71" s="417"/>
      <c r="FQ71" s="417"/>
      <c r="FR71" s="417"/>
      <c r="FS71" s="417"/>
      <c r="FT71" s="417"/>
      <c r="FU71" s="417"/>
      <c r="FV71" s="417"/>
      <c r="FW71" s="417"/>
      <c r="FX71" s="417"/>
      <c r="FY71" s="417"/>
      <c r="FZ71" s="417"/>
      <c r="GA71" s="417"/>
      <c r="GB71" s="417"/>
      <c r="GC71" s="417"/>
      <c r="GD71" s="417"/>
      <c r="GE71" s="417"/>
      <c r="GF71" s="417"/>
      <c r="GG71" s="417"/>
      <c r="GH71" s="417"/>
      <c r="GI71" s="417"/>
      <c r="GJ71" s="417"/>
      <c r="GK71" s="417"/>
      <c r="GL71" s="417"/>
      <c r="GM71" s="417"/>
      <c r="GN71" s="417"/>
      <c r="GO71" s="417"/>
      <c r="GP71" s="417"/>
      <c r="GQ71" s="417"/>
      <c r="GR71" s="417"/>
      <c r="GS71" s="417"/>
      <c r="GT71" s="417"/>
      <c r="GU71" s="417"/>
      <c r="GV71" s="417"/>
      <c r="GW71" s="417"/>
      <c r="GX71" s="417"/>
      <c r="GY71" s="417"/>
      <c r="GZ71" s="417"/>
      <c r="HA71" s="417"/>
      <c r="HB71" s="417"/>
      <c r="HC71" s="417"/>
      <c r="HD71" s="417"/>
      <c r="HE71" s="417"/>
      <c r="HF71" s="417"/>
      <c r="HG71" s="417"/>
      <c r="HH71" s="417"/>
      <c r="HI71" s="417"/>
      <c r="HJ71" s="417"/>
      <c r="HK71" s="417"/>
      <c r="HL71" s="417"/>
      <c r="HM71" s="417"/>
      <c r="HN71" s="417"/>
      <c r="HO71" s="417"/>
      <c r="HP71" s="417"/>
      <c r="HQ71" s="417"/>
      <c r="HR71" s="417"/>
      <c r="HS71" s="417"/>
      <c r="HT71" s="417"/>
      <c r="HU71" s="417"/>
      <c r="HV71" s="417"/>
      <c r="HW71" s="417"/>
      <c r="HX71" s="417"/>
      <c r="HY71" s="417"/>
      <c r="HZ71" s="417"/>
      <c r="IA71" s="417"/>
      <c r="IB71" s="417"/>
      <c r="IC71" s="417"/>
    </row>
    <row r="72" spans="1:237" ht="30">
      <c r="A72" s="356" t="s">
        <v>130</v>
      </c>
      <c r="B72" s="342">
        <f>IFERROR(('Financial Statement4'!J180+'Financial Statement4'!J181+'Financial Statement4'!J201+'Financial Statement4'!J204)*$I$5/$I$6,"-")</f>
        <v>0</v>
      </c>
      <c r="C72" s="342">
        <f t="shared" si="8"/>
        <v>0</v>
      </c>
      <c r="D72" s="342">
        <f>IFERROR(('Financial Statement4'!I180+'Financial Statement4'!I181+'Financial Statement4'!I201+'Financial Statement4'!I204)*$I$5/$I$6,"-")</f>
        <v>0</v>
      </c>
      <c r="E72" s="342">
        <f t="shared" si="8"/>
        <v>0</v>
      </c>
      <c r="F72" s="342">
        <f>IFERROR(('Financial Statement4'!H180+'Financial Statement4'!H181+'Financial Statement4'!H201+'Financial Statement4'!H204)*$I$5/$I$6,"-")</f>
        <v>0</v>
      </c>
      <c r="G72" s="342">
        <f t="shared" si="9"/>
        <v>0</v>
      </c>
      <c r="H72" s="342">
        <f>IFERROR(('Financial Statement4'!G180+'Financial Statement4'!G181+'Financial Statement4'!G201+'Financial Statement4'!G204)*$I$5/$I$6,"-")</f>
        <v>0</v>
      </c>
      <c r="I72" s="347">
        <f t="shared" si="10"/>
        <v>0</v>
      </c>
    </row>
    <row r="73" spans="1:237">
      <c r="A73" s="356" t="s">
        <v>131</v>
      </c>
      <c r="B73" s="342">
        <f>IFERROR(('Financial Statement4'!J184)*$I$5/$I$6,"-")</f>
        <v>0</v>
      </c>
      <c r="C73" s="342">
        <f t="shared" si="8"/>
        <v>0</v>
      </c>
      <c r="D73" s="342">
        <f>IFERROR(('Financial Statement4'!I184)*$I$5/$I$6,"-")</f>
        <v>0</v>
      </c>
      <c r="E73" s="342">
        <f t="shared" si="8"/>
        <v>0</v>
      </c>
      <c r="F73" s="342">
        <f>IFERROR(('Financial Statement4'!H184)*$I$5/$I$6,"-")</f>
        <v>0</v>
      </c>
      <c r="G73" s="342">
        <f t="shared" si="9"/>
        <v>0</v>
      </c>
      <c r="H73" s="342">
        <f>IFERROR(('Financial Statement4'!G184)*$I$5/$I$6,"-")</f>
        <v>0</v>
      </c>
      <c r="I73" s="347">
        <f t="shared" si="10"/>
        <v>0</v>
      </c>
    </row>
    <row r="74" spans="1:237">
      <c r="A74" s="357" t="s">
        <v>132</v>
      </c>
      <c r="B74" s="342">
        <f>IFERROR(('Financial Statement4'!J182+'Financial Statement4'!J205)*$I$5/$I$6,"-")</f>
        <v>0</v>
      </c>
      <c r="C74" s="342">
        <f t="shared" si="8"/>
        <v>0</v>
      </c>
      <c r="D74" s="342">
        <f>IFERROR(('Financial Statement4'!I182+'Financial Statement4'!I205)*$I$5/$I$6,"-")</f>
        <v>0</v>
      </c>
      <c r="E74" s="342">
        <f t="shared" si="8"/>
        <v>0</v>
      </c>
      <c r="F74" s="342">
        <f>IFERROR(('Financial Statement4'!H182+'Financial Statement4'!H205)*$I$5/$I$6,"-")</f>
        <v>0</v>
      </c>
      <c r="G74" s="342">
        <f t="shared" si="9"/>
        <v>0</v>
      </c>
      <c r="H74" s="342">
        <f>IFERROR(('Financial Statement4'!G182+'Financial Statement4'!G205)*$I$5/$I$6,"-")</f>
        <v>0</v>
      </c>
      <c r="I74" s="347">
        <f t="shared" si="10"/>
        <v>0</v>
      </c>
    </row>
    <row r="75" spans="1:237">
      <c r="A75" s="356" t="s">
        <v>133</v>
      </c>
      <c r="B75" s="342">
        <f>IFERROR(('Financial Statement4'!J185+'Financial Statement4'!J206)*$I$5/$I$6,"-")</f>
        <v>0</v>
      </c>
      <c r="C75" s="342">
        <f t="shared" si="8"/>
        <v>0</v>
      </c>
      <c r="D75" s="342">
        <f>IFERROR(('Financial Statement4'!I185+'Financial Statement4'!I206)*$I$5/$I$6,"-")</f>
        <v>0</v>
      </c>
      <c r="E75" s="342">
        <f t="shared" si="8"/>
        <v>0</v>
      </c>
      <c r="F75" s="342">
        <f>IFERROR(('Financial Statement4'!H185+'Financial Statement4'!H206)*$I$5/$I$6,"-")</f>
        <v>0</v>
      </c>
      <c r="G75" s="342">
        <f t="shared" si="9"/>
        <v>0</v>
      </c>
      <c r="H75" s="342">
        <f>IFERROR(('Financial Statement4'!G185+'Financial Statement4'!G206)*$I$5/$I$6,"-")</f>
        <v>0</v>
      </c>
      <c r="I75" s="347">
        <f t="shared" si="10"/>
        <v>0</v>
      </c>
    </row>
    <row r="76" spans="1:237" s="139" customFormat="1" ht="15.75" customHeight="1">
      <c r="A76" s="387" t="s">
        <v>20</v>
      </c>
      <c r="B76" s="390">
        <f>IFERROR(B77+B78+B81+B82+B85,"0.00")</f>
        <v>0</v>
      </c>
      <c r="C76" s="390">
        <f>IFERROR(+B76-D76,"-")</f>
        <v>0</v>
      </c>
      <c r="D76" s="390">
        <f>IFERROR(D77+D78+D81+D82+D85,"0.00")</f>
        <v>0</v>
      </c>
      <c r="E76" s="390">
        <f>IFERROR(+D76-F76,"-")</f>
        <v>0</v>
      </c>
      <c r="F76" s="390">
        <f>IFERROR(F77+F78+F81+F82+F85,"0.00")</f>
        <v>0</v>
      </c>
      <c r="G76" s="390">
        <f>IFERROR(+F76-H76,"-")</f>
        <v>0</v>
      </c>
      <c r="H76" s="390">
        <f>IFERROR(H77+H78+H81+H82+H85,"0.00")</f>
        <v>0</v>
      </c>
      <c r="I76" s="472">
        <f>IFERROR(+H76-J76,"-")</f>
        <v>0</v>
      </c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17"/>
      <c r="AD76" s="417"/>
      <c r="AE76" s="417"/>
      <c r="AF76" s="417"/>
      <c r="AG76" s="417"/>
      <c r="AH76" s="417"/>
      <c r="AI76" s="417"/>
      <c r="AJ76" s="417"/>
      <c r="AK76" s="417"/>
      <c r="AL76" s="417"/>
      <c r="AM76" s="417"/>
      <c r="AN76" s="417"/>
      <c r="AO76" s="417"/>
      <c r="AP76" s="417"/>
      <c r="AQ76" s="417"/>
      <c r="AR76" s="417"/>
      <c r="AS76" s="417"/>
      <c r="AT76" s="417"/>
      <c r="AU76" s="417"/>
      <c r="AV76" s="417"/>
      <c r="AW76" s="417"/>
      <c r="AX76" s="417"/>
      <c r="AY76" s="417"/>
      <c r="AZ76" s="417"/>
      <c r="BA76" s="417"/>
      <c r="BB76" s="417"/>
      <c r="BC76" s="417"/>
      <c r="BD76" s="417"/>
      <c r="BE76" s="417"/>
      <c r="BF76" s="417"/>
      <c r="BG76" s="417"/>
      <c r="BH76" s="417"/>
      <c r="BI76" s="417"/>
      <c r="BJ76" s="417"/>
      <c r="BK76" s="417"/>
      <c r="BL76" s="417"/>
      <c r="BM76" s="417"/>
      <c r="BN76" s="417"/>
      <c r="BO76" s="417"/>
      <c r="BP76" s="417"/>
      <c r="BQ76" s="417"/>
      <c r="BR76" s="417"/>
      <c r="BS76" s="417"/>
      <c r="BT76" s="417"/>
      <c r="BU76" s="417"/>
      <c r="BV76" s="417"/>
      <c r="BW76" s="417"/>
      <c r="BX76" s="417"/>
      <c r="BY76" s="417"/>
      <c r="BZ76" s="417"/>
      <c r="CA76" s="417"/>
      <c r="CB76" s="417"/>
      <c r="CC76" s="417"/>
      <c r="CD76" s="417"/>
      <c r="CE76" s="417"/>
      <c r="CF76" s="417"/>
      <c r="CG76" s="417"/>
      <c r="CH76" s="417"/>
      <c r="CI76" s="417"/>
      <c r="CJ76" s="417"/>
      <c r="CK76" s="417"/>
      <c r="CL76" s="417"/>
      <c r="CM76" s="417"/>
      <c r="CN76" s="417"/>
      <c r="CO76" s="417"/>
      <c r="CP76" s="417"/>
      <c r="CQ76" s="417"/>
      <c r="CR76" s="417"/>
      <c r="CS76" s="417"/>
      <c r="CT76" s="417"/>
      <c r="CU76" s="417"/>
      <c r="CV76" s="417"/>
      <c r="CW76" s="417"/>
      <c r="CX76" s="417"/>
      <c r="CY76" s="417"/>
      <c r="CZ76" s="417"/>
      <c r="DA76" s="417"/>
      <c r="DB76" s="417"/>
      <c r="DC76" s="417"/>
      <c r="DD76" s="417"/>
      <c r="DE76" s="417"/>
      <c r="DF76" s="417"/>
      <c r="DG76" s="417"/>
      <c r="DH76" s="417"/>
      <c r="DI76" s="417"/>
      <c r="DJ76" s="417"/>
      <c r="DK76" s="417"/>
      <c r="DL76" s="417"/>
      <c r="DM76" s="417"/>
      <c r="DN76" s="417"/>
      <c r="DO76" s="417"/>
      <c r="DP76" s="417"/>
      <c r="DQ76" s="417"/>
      <c r="DR76" s="417"/>
      <c r="DS76" s="417"/>
      <c r="DT76" s="417"/>
      <c r="DU76" s="417"/>
      <c r="DV76" s="417"/>
      <c r="DW76" s="417"/>
      <c r="DX76" s="417"/>
      <c r="DY76" s="417"/>
      <c r="DZ76" s="417"/>
      <c r="EA76" s="417"/>
      <c r="EB76" s="417"/>
      <c r="EC76" s="417"/>
      <c r="ED76" s="417"/>
      <c r="EE76" s="417"/>
      <c r="EF76" s="417"/>
      <c r="EG76" s="417"/>
      <c r="EH76" s="417"/>
      <c r="EI76" s="417"/>
      <c r="EJ76" s="417"/>
      <c r="EK76" s="417"/>
      <c r="EL76" s="417"/>
      <c r="EM76" s="417"/>
      <c r="EN76" s="417"/>
      <c r="EO76" s="417"/>
      <c r="EP76" s="417"/>
      <c r="EQ76" s="417"/>
      <c r="ER76" s="417"/>
      <c r="ES76" s="417"/>
      <c r="ET76" s="417"/>
      <c r="EU76" s="417"/>
      <c r="EV76" s="417"/>
      <c r="EW76" s="417"/>
      <c r="EX76" s="417"/>
      <c r="EY76" s="417"/>
      <c r="EZ76" s="417"/>
      <c r="FA76" s="417"/>
      <c r="FB76" s="417"/>
      <c r="FC76" s="417"/>
      <c r="FD76" s="417"/>
      <c r="FE76" s="417"/>
      <c r="FF76" s="417"/>
      <c r="FG76" s="417"/>
      <c r="FH76" s="417"/>
      <c r="FI76" s="417"/>
      <c r="FJ76" s="417"/>
      <c r="FK76" s="417"/>
      <c r="FL76" s="417"/>
      <c r="FM76" s="417"/>
      <c r="FN76" s="417"/>
      <c r="FO76" s="417"/>
      <c r="FP76" s="417"/>
      <c r="FQ76" s="417"/>
      <c r="FR76" s="417"/>
      <c r="FS76" s="417"/>
      <c r="FT76" s="417"/>
      <c r="FU76" s="417"/>
      <c r="FV76" s="417"/>
      <c r="FW76" s="417"/>
      <c r="FX76" s="417"/>
      <c r="FY76" s="417"/>
      <c r="FZ76" s="417"/>
      <c r="GA76" s="417"/>
      <c r="GB76" s="417"/>
      <c r="GC76" s="417"/>
      <c r="GD76" s="417"/>
      <c r="GE76" s="417"/>
      <c r="GF76" s="417"/>
      <c r="GG76" s="417"/>
      <c r="GH76" s="417"/>
      <c r="GI76" s="417"/>
      <c r="GJ76" s="417"/>
      <c r="GK76" s="417"/>
      <c r="GL76" s="417"/>
      <c r="GM76" s="417"/>
      <c r="GN76" s="417"/>
      <c r="GO76" s="417"/>
      <c r="GP76" s="417"/>
      <c r="GQ76" s="417"/>
      <c r="GR76" s="417"/>
      <c r="GS76" s="417"/>
      <c r="GT76" s="417"/>
      <c r="GU76" s="417"/>
      <c r="GV76" s="417"/>
      <c r="GW76" s="417"/>
      <c r="GX76" s="417"/>
      <c r="GY76" s="417"/>
      <c r="GZ76" s="417"/>
      <c r="HA76" s="417"/>
      <c r="HB76" s="417"/>
      <c r="HC76" s="417"/>
      <c r="HD76" s="417"/>
      <c r="HE76" s="417"/>
      <c r="HF76" s="417"/>
      <c r="HG76" s="417"/>
      <c r="HH76" s="417"/>
      <c r="HI76" s="417"/>
      <c r="HJ76" s="417"/>
      <c r="HK76" s="417"/>
      <c r="HL76" s="417"/>
      <c r="HM76" s="417"/>
      <c r="HN76" s="417"/>
      <c r="HO76" s="417"/>
      <c r="HP76" s="417"/>
      <c r="HQ76" s="417"/>
      <c r="HR76" s="417"/>
      <c r="HS76" s="417"/>
      <c r="HT76" s="417"/>
      <c r="HU76" s="417"/>
      <c r="HV76" s="417"/>
      <c r="HW76" s="417"/>
      <c r="HX76" s="417"/>
      <c r="HY76" s="417"/>
      <c r="HZ76" s="417"/>
      <c r="IA76" s="417"/>
      <c r="IB76" s="417"/>
      <c r="IC76" s="417"/>
    </row>
    <row r="77" spans="1:237">
      <c r="A77" s="353" t="s">
        <v>134</v>
      </c>
      <c r="B77" s="342">
        <f>IFERROR(('Financial Statement4'!J207)*$I$5/$I$6,"-")</f>
        <v>0</v>
      </c>
      <c r="C77" s="342">
        <f>IFERROR(+B77-D77,"-")</f>
        <v>0</v>
      </c>
      <c r="D77" s="342">
        <f>IFERROR(('Financial Statement4'!I207)*$I$5/$I$6,"-")</f>
        <v>0</v>
      </c>
      <c r="E77" s="342">
        <f>IFERROR(+D77-F77,"-")</f>
        <v>0</v>
      </c>
      <c r="F77" s="342">
        <f>IFERROR(('Financial Statement4'!H207)*$I$5/$I$6,"-")</f>
        <v>0</v>
      </c>
      <c r="G77" s="342">
        <f>IFERROR(+F77-H77,"-")</f>
        <v>0</v>
      </c>
      <c r="H77" s="342">
        <f>IFERROR(('Financial Statement4'!G207)*$I$5/$I$6,"-")</f>
        <v>0</v>
      </c>
      <c r="I77" s="347">
        <f>IFERROR(+H77-J77,"-")</f>
        <v>0</v>
      </c>
    </row>
    <row r="78" spans="1:237" s="139" customFormat="1" ht="15.75" customHeight="1">
      <c r="A78" s="387" t="s">
        <v>21</v>
      </c>
      <c r="B78" s="390">
        <f>IFERROR(B79+B80,"0.00")</f>
        <v>0</v>
      </c>
      <c r="C78" s="390">
        <f>IFERROR(+B78-D78,"-")</f>
        <v>0</v>
      </c>
      <c r="D78" s="390">
        <f>IFERROR(D79+D80,"0.00")</f>
        <v>0</v>
      </c>
      <c r="E78" s="390">
        <f>IFERROR(+D78-F78,"-")</f>
        <v>0</v>
      </c>
      <c r="F78" s="390">
        <f>IFERROR(F79+F80,"0.00")</f>
        <v>0</v>
      </c>
      <c r="G78" s="390">
        <f>IFERROR(+F78-H78,"-")</f>
        <v>0</v>
      </c>
      <c r="H78" s="390">
        <f>IFERROR(H79+H80,"0.00")</f>
        <v>0</v>
      </c>
      <c r="I78" s="472">
        <f>IFERROR(+H78-J78,"-")</f>
        <v>0</v>
      </c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7"/>
      <c r="AJ78" s="417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7"/>
      <c r="BB78" s="417"/>
      <c r="BC78" s="417"/>
      <c r="BD78" s="417"/>
      <c r="BE78" s="417"/>
      <c r="BF78" s="417"/>
      <c r="BG78" s="417"/>
      <c r="BH78" s="417"/>
      <c r="BI78" s="417"/>
      <c r="BJ78" s="417"/>
      <c r="BK78" s="417"/>
      <c r="BL78" s="417"/>
      <c r="BM78" s="417"/>
      <c r="BN78" s="417"/>
      <c r="BO78" s="417"/>
      <c r="BP78" s="417"/>
      <c r="BQ78" s="417"/>
      <c r="BR78" s="417"/>
      <c r="BS78" s="417"/>
      <c r="BT78" s="417"/>
      <c r="BU78" s="417"/>
      <c r="BV78" s="417"/>
      <c r="BW78" s="417"/>
      <c r="BX78" s="417"/>
      <c r="BY78" s="417"/>
      <c r="BZ78" s="417"/>
      <c r="CA78" s="417"/>
      <c r="CB78" s="417"/>
      <c r="CC78" s="417"/>
      <c r="CD78" s="417"/>
      <c r="CE78" s="417"/>
      <c r="CF78" s="417"/>
      <c r="CG78" s="417"/>
      <c r="CH78" s="417"/>
      <c r="CI78" s="417"/>
      <c r="CJ78" s="417"/>
      <c r="CK78" s="417"/>
      <c r="CL78" s="417"/>
      <c r="CM78" s="417"/>
      <c r="CN78" s="417"/>
      <c r="CO78" s="417"/>
      <c r="CP78" s="417"/>
      <c r="CQ78" s="417"/>
      <c r="CR78" s="417"/>
      <c r="CS78" s="417"/>
      <c r="CT78" s="417"/>
      <c r="CU78" s="417"/>
      <c r="CV78" s="417"/>
      <c r="CW78" s="417"/>
      <c r="CX78" s="417"/>
      <c r="CY78" s="417"/>
      <c r="CZ78" s="417"/>
      <c r="DA78" s="417"/>
      <c r="DB78" s="417"/>
      <c r="DC78" s="417"/>
      <c r="DD78" s="417"/>
      <c r="DE78" s="417"/>
      <c r="DF78" s="417"/>
      <c r="DG78" s="417"/>
      <c r="DH78" s="417"/>
      <c r="DI78" s="417"/>
      <c r="DJ78" s="417"/>
      <c r="DK78" s="417"/>
      <c r="DL78" s="417"/>
      <c r="DM78" s="417"/>
      <c r="DN78" s="417"/>
      <c r="DO78" s="417"/>
      <c r="DP78" s="417"/>
      <c r="DQ78" s="417"/>
      <c r="DR78" s="417"/>
      <c r="DS78" s="417"/>
      <c r="DT78" s="417"/>
      <c r="DU78" s="417"/>
      <c r="DV78" s="417"/>
      <c r="DW78" s="417"/>
      <c r="DX78" s="417"/>
      <c r="DY78" s="417"/>
      <c r="DZ78" s="417"/>
      <c r="EA78" s="417"/>
      <c r="EB78" s="417"/>
      <c r="EC78" s="417"/>
      <c r="ED78" s="417"/>
      <c r="EE78" s="417"/>
      <c r="EF78" s="417"/>
      <c r="EG78" s="417"/>
      <c r="EH78" s="417"/>
      <c r="EI78" s="417"/>
      <c r="EJ78" s="417"/>
      <c r="EK78" s="417"/>
      <c r="EL78" s="417"/>
      <c r="EM78" s="417"/>
      <c r="EN78" s="417"/>
      <c r="EO78" s="417"/>
      <c r="EP78" s="417"/>
      <c r="EQ78" s="417"/>
      <c r="ER78" s="417"/>
      <c r="ES78" s="417"/>
      <c r="ET78" s="417"/>
      <c r="EU78" s="417"/>
      <c r="EV78" s="417"/>
      <c r="EW78" s="417"/>
      <c r="EX78" s="417"/>
      <c r="EY78" s="417"/>
      <c r="EZ78" s="417"/>
      <c r="FA78" s="417"/>
      <c r="FB78" s="417"/>
      <c r="FC78" s="417"/>
      <c r="FD78" s="417"/>
      <c r="FE78" s="417"/>
      <c r="FF78" s="417"/>
      <c r="FG78" s="417"/>
      <c r="FH78" s="417"/>
      <c r="FI78" s="417"/>
      <c r="FJ78" s="417"/>
      <c r="FK78" s="417"/>
      <c r="FL78" s="417"/>
      <c r="FM78" s="417"/>
      <c r="FN78" s="417"/>
      <c r="FO78" s="417"/>
      <c r="FP78" s="417"/>
      <c r="FQ78" s="417"/>
      <c r="FR78" s="417"/>
      <c r="FS78" s="417"/>
      <c r="FT78" s="417"/>
      <c r="FU78" s="417"/>
      <c r="FV78" s="417"/>
      <c r="FW78" s="417"/>
      <c r="FX78" s="417"/>
      <c r="FY78" s="417"/>
      <c r="FZ78" s="417"/>
      <c r="GA78" s="417"/>
      <c r="GB78" s="417"/>
      <c r="GC78" s="417"/>
      <c r="GD78" s="417"/>
      <c r="GE78" s="417"/>
      <c r="GF78" s="417"/>
      <c r="GG78" s="417"/>
      <c r="GH78" s="417"/>
      <c r="GI78" s="417"/>
      <c r="GJ78" s="417"/>
      <c r="GK78" s="417"/>
      <c r="GL78" s="417"/>
      <c r="GM78" s="417"/>
      <c r="GN78" s="417"/>
      <c r="GO78" s="417"/>
      <c r="GP78" s="417"/>
      <c r="GQ78" s="417"/>
      <c r="GR78" s="417"/>
      <c r="GS78" s="417"/>
      <c r="GT78" s="417"/>
      <c r="GU78" s="417"/>
      <c r="GV78" s="417"/>
      <c r="GW78" s="417"/>
      <c r="GX78" s="417"/>
      <c r="GY78" s="417"/>
      <c r="GZ78" s="417"/>
      <c r="HA78" s="417"/>
      <c r="HB78" s="417"/>
      <c r="HC78" s="417"/>
      <c r="HD78" s="417"/>
      <c r="HE78" s="417"/>
      <c r="HF78" s="417"/>
      <c r="HG78" s="417"/>
      <c r="HH78" s="417"/>
      <c r="HI78" s="417"/>
      <c r="HJ78" s="417"/>
      <c r="HK78" s="417"/>
      <c r="HL78" s="417"/>
      <c r="HM78" s="417"/>
      <c r="HN78" s="417"/>
      <c r="HO78" s="417"/>
      <c r="HP78" s="417"/>
      <c r="HQ78" s="417"/>
      <c r="HR78" s="417"/>
      <c r="HS78" s="417"/>
      <c r="HT78" s="417"/>
      <c r="HU78" s="417"/>
      <c r="HV78" s="417"/>
      <c r="HW78" s="417"/>
      <c r="HX78" s="417"/>
      <c r="HY78" s="417"/>
      <c r="HZ78" s="417"/>
      <c r="IA78" s="417"/>
      <c r="IB78" s="417"/>
      <c r="IC78" s="417"/>
    </row>
    <row r="79" spans="1:237" ht="30" customHeight="1">
      <c r="A79" s="353" t="s">
        <v>22</v>
      </c>
      <c r="B79" s="342">
        <f>IFERROR(('Financial Statement4'!J214-'Financial Statement4'!J216)*$I$5/$I$6,"-")</f>
        <v>0</v>
      </c>
      <c r="C79" s="342">
        <f t="shared" ref="C79:E80" si="14">IFERROR(+B79-D79,"-")</f>
        <v>0</v>
      </c>
      <c r="D79" s="342">
        <f>IFERROR(('Financial Statement4'!I214-'Financial Statement4'!I216)*$I$5/$I$6,"-")</f>
        <v>0</v>
      </c>
      <c r="E79" s="342">
        <f t="shared" si="14"/>
        <v>0</v>
      </c>
      <c r="F79" s="342">
        <f>IFERROR(('Financial Statement4'!H214-'Financial Statement4'!H216)*$I$5/$I$6,"-")</f>
        <v>0</v>
      </c>
      <c r="G79" s="342">
        <f t="shared" ref="G79:G80" si="15">IFERROR(+F79-H79,"-")</f>
        <v>0</v>
      </c>
      <c r="H79" s="342">
        <f>IFERROR(('Financial Statement4'!G214-'Financial Statement4'!G216)*$I$5/$I$6,"-")</f>
        <v>0</v>
      </c>
      <c r="I79" s="347" t="str">
        <f t="shared" ref="I79:I80" si="16">IFERROR(+H79-J79,"-")</f>
        <v>-</v>
      </c>
      <c r="J79" s="861" t="s">
        <v>444</v>
      </c>
      <c r="K79" s="862"/>
      <c r="L79" s="862"/>
    </row>
    <row r="80" spans="1:237">
      <c r="A80" s="353" t="s">
        <v>23</v>
      </c>
      <c r="B80" s="342">
        <f>IFERROR(('Financial Statement4'!J213)*$I$5/$I$6,"-")</f>
        <v>0</v>
      </c>
      <c r="C80" s="342">
        <f t="shared" si="14"/>
        <v>0</v>
      </c>
      <c r="D80" s="342">
        <f>IFERROR(('Financial Statement4'!I213)*$I$5/$I$6,"-")</f>
        <v>0</v>
      </c>
      <c r="E80" s="342">
        <f t="shared" si="14"/>
        <v>0</v>
      </c>
      <c r="F80" s="342">
        <f>IFERROR(('Financial Statement4'!H213)*$I$5/$I$6,"-")</f>
        <v>0</v>
      </c>
      <c r="G80" s="342">
        <f t="shared" si="15"/>
        <v>0</v>
      </c>
      <c r="H80" s="342">
        <f>IFERROR(('Financial Statement4'!G213)*$I$5/$I$6,"-")</f>
        <v>0</v>
      </c>
      <c r="I80" s="347">
        <f t="shared" si="16"/>
        <v>0</v>
      </c>
    </row>
    <row r="81" spans="1:237" s="139" customFormat="1" ht="15.75" customHeight="1">
      <c r="A81" s="387" t="s">
        <v>24</v>
      </c>
      <c r="B81" s="390">
        <f>IFERROR(('Financial Statement4'!J217)*$I$5/$I$6,"-")</f>
        <v>0</v>
      </c>
      <c r="C81" s="390">
        <f>IFERROR(+B81-D81,"-")</f>
        <v>0</v>
      </c>
      <c r="D81" s="390">
        <f>IFERROR(('Financial Statement4'!I217)*$I$5/$I$6,"-")</f>
        <v>0</v>
      </c>
      <c r="E81" s="390">
        <f>IFERROR(+D81-F81,"-")</f>
        <v>0</v>
      </c>
      <c r="F81" s="390">
        <f>IFERROR(('Financial Statement4'!H217)*$I$5/$I$6,"-")</f>
        <v>0</v>
      </c>
      <c r="G81" s="390">
        <f>IFERROR(+F81-H81,"-")</f>
        <v>0</v>
      </c>
      <c r="H81" s="390">
        <f>IFERROR(('Financial Statement4'!G217)*$I$5/$I$6,"-")</f>
        <v>0</v>
      </c>
      <c r="I81" s="472">
        <f>IFERROR(+H81-J81,"-")</f>
        <v>0</v>
      </c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7"/>
      <c r="AI81" s="417"/>
      <c r="AJ81" s="417"/>
      <c r="AK81" s="417"/>
      <c r="AL81" s="417"/>
      <c r="AM81" s="417"/>
      <c r="AN81" s="417"/>
      <c r="AO81" s="417"/>
      <c r="AP81" s="417"/>
      <c r="AQ81" s="417"/>
      <c r="AR81" s="417"/>
      <c r="AS81" s="417"/>
      <c r="AT81" s="417"/>
      <c r="AU81" s="417"/>
      <c r="AV81" s="417"/>
      <c r="AW81" s="417"/>
      <c r="AX81" s="417"/>
      <c r="AY81" s="417"/>
      <c r="AZ81" s="417"/>
      <c r="BA81" s="417"/>
      <c r="BB81" s="417"/>
      <c r="BC81" s="417"/>
      <c r="BD81" s="417"/>
      <c r="BE81" s="417"/>
      <c r="BF81" s="417"/>
      <c r="BG81" s="417"/>
      <c r="BH81" s="417"/>
      <c r="BI81" s="417"/>
      <c r="BJ81" s="417"/>
      <c r="BK81" s="417"/>
      <c r="BL81" s="417"/>
      <c r="BM81" s="417"/>
      <c r="BN81" s="417"/>
      <c r="BO81" s="417"/>
      <c r="BP81" s="417"/>
      <c r="BQ81" s="417"/>
      <c r="BR81" s="417"/>
      <c r="BS81" s="417"/>
      <c r="BT81" s="417"/>
      <c r="BU81" s="417"/>
      <c r="BV81" s="417"/>
      <c r="BW81" s="417"/>
      <c r="BX81" s="417"/>
      <c r="BY81" s="417"/>
      <c r="BZ81" s="417"/>
      <c r="CA81" s="417"/>
      <c r="CB81" s="417"/>
      <c r="CC81" s="417"/>
      <c r="CD81" s="417"/>
      <c r="CE81" s="417"/>
      <c r="CF81" s="417"/>
      <c r="CG81" s="417"/>
      <c r="CH81" s="417"/>
      <c r="CI81" s="417"/>
      <c r="CJ81" s="417"/>
      <c r="CK81" s="417"/>
      <c r="CL81" s="417"/>
      <c r="CM81" s="417"/>
      <c r="CN81" s="417"/>
      <c r="CO81" s="417"/>
      <c r="CP81" s="417"/>
      <c r="CQ81" s="417"/>
      <c r="CR81" s="417"/>
      <c r="CS81" s="417"/>
      <c r="CT81" s="417"/>
      <c r="CU81" s="417"/>
      <c r="CV81" s="417"/>
      <c r="CW81" s="417"/>
      <c r="CX81" s="417"/>
      <c r="CY81" s="417"/>
      <c r="CZ81" s="417"/>
      <c r="DA81" s="417"/>
      <c r="DB81" s="417"/>
      <c r="DC81" s="417"/>
      <c r="DD81" s="417"/>
      <c r="DE81" s="417"/>
      <c r="DF81" s="417"/>
      <c r="DG81" s="417"/>
      <c r="DH81" s="417"/>
      <c r="DI81" s="417"/>
      <c r="DJ81" s="417"/>
      <c r="DK81" s="417"/>
      <c r="DL81" s="417"/>
      <c r="DM81" s="417"/>
      <c r="DN81" s="417"/>
      <c r="DO81" s="417"/>
      <c r="DP81" s="417"/>
      <c r="DQ81" s="417"/>
      <c r="DR81" s="417"/>
      <c r="DS81" s="417"/>
      <c r="DT81" s="417"/>
      <c r="DU81" s="417"/>
      <c r="DV81" s="417"/>
      <c r="DW81" s="417"/>
      <c r="DX81" s="417"/>
      <c r="DY81" s="417"/>
      <c r="DZ81" s="417"/>
      <c r="EA81" s="417"/>
      <c r="EB81" s="417"/>
      <c r="EC81" s="417"/>
      <c r="ED81" s="417"/>
      <c r="EE81" s="417"/>
      <c r="EF81" s="417"/>
      <c r="EG81" s="417"/>
      <c r="EH81" s="417"/>
      <c r="EI81" s="417"/>
      <c r="EJ81" s="417"/>
      <c r="EK81" s="417"/>
      <c r="EL81" s="417"/>
      <c r="EM81" s="417"/>
      <c r="EN81" s="417"/>
      <c r="EO81" s="417"/>
      <c r="EP81" s="417"/>
      <c r="EQ81" s="417"/>
      <c r="ER81" s="417"/>
      <c r="ES81" s="417"/>
      <c r="ET81" s="417"/>
      <c r="EU81" s="417"/>
      <c r="EV81" s="417"/>
      <c r="EW81" s="417"/>
      <c r="EX81" s="417"/>
      <c r="EY81" s="417"/>
      <c r="EZ81" s="417"/>
      <c r="FA81" s="417"/>
      <c r="FB81" s="417"/>
      <c r="FC81" s="417"/>
      <c r="FD81" s="417"/>
      <c r="FE81" s="417"/>
      <c r="FF81" s="417"/>
      <c r="FG81" s="417"/>
      <c r="FH81" s="417"/>
      <c r="FI81" s="417"/>
      <c r="FJ81" s="417"/>
      <c r="FK81" s="417"/>
      <c r="FL81" s="417"/>
      <c r="FM81" s="417"/>
      <c r="FN81" s="417"/>
      <c r="FO81" s="417"/>
      <c r="FP81" s="417"/>
      <c r="FQ81" s="417"/>
      <c r="FR81" s="417"/>
      <c r="FS81" s="417"/>
      <c r="FT81" s="417"/>
      <c r="FU81" s="417"/>
      <c r="FV81" s="417"/>
      <c r="FW81" s="417"/>
      <c r="FX81" s="417"/>
      <c r="FY81" s="417"/>
      <c r="FZ81" s="417"/>
      <c r="GA81" s="417"/>
      <c r="GB81" s="417"/>
      <c r="GC81" s="417"/>
      <c r="GD81" s="417"/>
      <c r="GE81" s="417"/>
      <c r="GF81" s="417"/>
      <c r="GG81" s="417"/>
      <c r="GH81" s="417"/>
      <c r="GI81" s="417"/>
      <c r="GJ81" s="417"/>
      <c r="GK81" s="417"/>
      <c r="GL81" s="417"/>
      <c r="GM81" s="417"/>
      <c r="GN81" s="417"/>
      <c r="GO81" s="417"/>
      <c r="GP81" s="417"/>
      <c r="GQ81" s="417"/>
      <c r="GR81" s="417"/>
      <c r="GS81" s="417"/>
      <c r="GT81" s="417"/>
      <c r="GU81" s="417"/>
      <c r="GV81" s="417"/>
      <c r="GW81" s="417"/>
      <c r="GX81" s="417"/>
      <c r="GY81" s="417"/>
      <c r="GZ81" s="417"/>
      <c r="HA81" s="417"/>
      <c r="HB81" s="417"/>
      <c r="HC81" s="417"/>
      <c r="HD81" s="417"/>
      <c r="HE81" s="417"/>
      <c r="HF81" s="417"/>
      <c r="HG81" s="417"/>
      <c r="HH81" s="417"/>
      <c r="HI81" s="417"/>
      <c r="HJ81" s="417"/>
      <c r="HK81" s="417"/>
      <c r="HL81" s="417"/>
      <c r="HM81" s="417"/>
      <c r="HN81" s="417"/>
      <c r="HO81" s="417"/>
      <c r="HP81" s="417"/>
      <c r="HQ81" s="417"/>
      <c r="HR81" s="417"/>
      <c r="HS81" s="417"/>
      <c r="HT81" s="417"/>
      <c r="HU81" s="417"/>
      <c r="HV81" s="417"/>
      <c r="HW81" s="417"/>
      <c r="HX81" s="417"/>
      <c r="HY81" s="417"/>
      <c r="HZ81" s="417"/>
      <c r="IA81" s="417"/>
      <c r="IB81" s="417"/>
      <c r="IC81" s="417"/>
    </row>
    <row r="82" spans="1:237" s="139" customFormat="1" ht="15.75" customHeight="1">
      <c r="A82" s="387" t="s">
        <v>25</v>
      </c>
      <c r="B82" s="390">
        <f>IFERROR(B83+B84,"0.00")</f>
        <v>0</v>
      </c>
      <c r="C82" s="390">
        <f>IFERROR(+B82-D82,"-")</f>
        <v>0</v>
      </c>
      <c r="D82" s="390">
        <f>IFERROR(D83+D84,"0.00")</f>
        <v>0</v>
      </c>
      <c r="E82" s="390">
        <f>IFERROR(+D82-F82,"-")</f>
        <v>0</v>
      </c>
      <c r="F82" s="390">
        <f>IFERROR(F83+F84,"0.00")</f>
        <v>0</v>
      </c>
      <c r="G82" s="390">
        <f>IFERROR(+F82-H82,"-")</f>
        <v>0</v>
      </c>
      <c r="H82" s="390">
        <f>IFERROR(H83+H84,"0.00")</f>
        <v>0</v>
      </c>
      <c r="I82" s="472">
        <f>IFERROR(+H82-J82,"-")</f>
        <v>0</v>
      </c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  <c r="AS82" s="417"/>
      <c r="AT82" s="417"/>
      <c r="AU82" s="417"/>
      <c r="AV82" s="417"/>
      <c r="AW82" s="417"/>
      <c r="AX82" s="417"/>
      <c r="AY82" s="417"/>
      <c r="AZ82" s="417"/>
      <c r="BA82" s="417"/>
      <c r="BB82" s="417"/>
      <c r="BC82" s="417"/>
      <c r="BD82" s="417"/>
      <c r="BE82" s="417"/>
      <c r="BF82" s="417"/>
      <c r="BG82" s="417"/>
      <c r="BH82" s="417"/>
      <c r="BI82" s="417"/>
      <c r="BJ82" s="417"/>
      <c r="BK82" s="417"/>
      <c r="BL82" s="417"/>
      <c r="BM82" s="417"/>
      <c r="BN82" s="417"/>
      <c r="BO82" s="417"/>
      <c r="BP82" s="417"/>
      <c r="BQ82" s="417"/>
      <c r="BR82" s="417"/>
      <c r="BS82" s="417"/>
      <c r="BT82" s="417"/>
      <c r="BU82" s="417"/>
      <c r="BV82" s="417"/>
      <c r="BW82" s="417"/>
      <c r="BX82" s="417"/>
      <c r="BY82" s="417"/>
      <c r="BZ82" s="417"/>
      <c r="CA82" s="417"/>
      <c r="CB82" s="417"/>
      <c r="CC82" s="417"/>
      <c r="CD82" s="417"/>
      <c r="CE82" s="417"/>
      <c r="CF82" s="417"/>
      <c r="CG82" s="417"/>
      <c r="CH82" s="417"/>
      <c r="CI82" s="417"/>
      <c r="CJ82" s="417"/>
      <c r="CK82" s="417"/>
      <c r="CL82" s="417"/>
      <c r="CM82" s="417"/>
      <c r="CN82" s="417"/>
      <c r="CO82" s="417"/>
      <c r="CP82" s="417"/>
      <c r="CQ82" s="417"/>
      <c r="CR82" s="417"/>
      <c r="CS82" s="417"/>
      <c r="CT82" s="417"/>
      <c r="CU82" s="417"/>
      <c r="CV82" s="417"/>
      <c r="CW82" s="417"/>
      <c r="CX82" s="417"/>
      <c r="CY82" s="417"/>
      <c r="CZ82" s="417"/>
      <c r="DA82" s="417"/>
      <c r="DB82" s="417"/>
      <c r="DC82" s="417"/>
      <c r="DD82" s="417"/>
      <c r="DE82" s="417"/>
      <c r="DF82" s="417"/>
      <c r="DG82" s="417"/>
      <c r="DH82" s="417"/>
      <c r="DI82" s="417"/>
      <c r="DJ82" s="417"/>
      <c r="DK82" s="417"/>
      <c r="DL82" s="417"/>
      <c r="DM82" s="417"/>
      <c r="DN82" s="417"/>
      <c r="DO82" s="417"/>
      <c r="DP82" s="417"/>
      <c r="DQ82" s="417"/>
      <c r="DR82" s="417"/>
      <c r="DS82" s="417"/>
      <c r="DT82" s="417"/>
      <c r="DU82" s="417"/>
      <c r="DV82" s="417"/>
      <c r="DW82" s="417"/>
      <c r="DX82" s="417"/>
      <c r="DY82" s="417"/>
      <c r="DZ82" s="417"/>
      <c r="EA82" s="417"/>
      <c r="EB82" s="417"/>
      <c r="EC82" s="417"/>
      <c r="ED82" s="417"/>
      <c r="EE82" s="417"/>
      <c r="EF82" s="417"/>
      <c r="EG82" s="417"/>
      <c r="EH82" s="417"/>
      <c r="EI82" s="417"/>
      <c r="EJ82" s="417"/>
      <c r="EK82" s="417"/>
      <c r="EL82" s="417"/>
      <c r="EM82" s="417"/>
      <c r="EN82" s="417"/>
      <c r="EO82" s="417"/>
      <c r="EP82" s="417"/>
      <c r="EQ82" s="417"/>
      <c r="ER82" s="417"/>
      <c r="ES82" s="417"/>
      <c r="ET82" s="417"/>
      <c r="EU82" s="417"/>
      <c r="EV82" s="417"/>
      <c r="EW82" s="417"/>
      <c r="EX82" s="417"/>
      <c r="EY82" s="417"/>
      <c r="EZ82" s="417"/>
      <c r="FA82" s="417"/>
      <c r="FB82" s="417"/>
      <c r="FC82" s="417"/>
      <c r="FD82" s="417"/>
      <c r="FE82" s="417"/>
      <c r="FF82" s="417"/>
      <c r="FG82" s="417"/>
      <c r="FH82" s="417"/>
      <c r="FI82" s="417"/>
      <c r="FJ82" s="417"/>
      <c r="FK82" s="417"/>
      <c r="FL82" s="417"/>
      <c r="FM82" s="417"/>
      <c r="FN82" s="417"/>
      <c r="FO82" s="417"/>
      <c r="FP82" s="417"/>
      <c r="FQ82" s="417"/>
      <c r="FR82" s="417"/>
      <c r="FS82" s="417"/>
      <c r="FT82" s="417"/>
      <c r="FU82" s="417"/>
      <c r="FV82" s="417"/>
      <c r="FW82" s="417"/>
      <c r="FX82" s="417"/>
      <c r="FY82" s="417"/>
      <c r="FZ82" s="417"/>
      <c r="GA82" s="417"/>
      <c r="GB82" s="417"/>
      <c r="GC82" s="417"/>
      <c r="GD82" s="417"/>
      <c r="GE82" s="417"/>
      <c r="GF82" s="417"/>
      <c r="GG82" s="417"/>
      <c r="GH82" s="417"/>
      <c r="GI82" s="417"/>
      <c r="GJ82" s="417"/>
      <c r="GK82" s="417"/>
      <c r="GL82" s="417"/>
      <c r="GM82" s="417"/>
      <c r="GN82" s="417"/>
      <c r="GO82" s="417"/>
      <c r="GP82" s="417"/>
      <c r="GQ82" s="417"/>
      <c r="GR82" s="417"/>
      <c r="GS82" s="417"/>
      <c r="GT82" s="417"/>
      <c r="GU82" s="417"/>
      <c r="GV82" s="417"/>
      <c r="GW82" s="417"/>
      <c r="GX82" s="417"/>
      <c r="GY82" s="417"/>
      <c r="GZ82" s="417"/>
      <c r="HA82" s="417"/>
      <c r="HB82" s="417"/>
      <c r="HC82" s="417"/>
      <c r="HD82" s="417"/>
      <c r="HE82" s="417"/>
      <c r="HF82" s="417"/>
      <c r="HG82" s="417"/>
      <c r="HH82" s="417"/>
      <c r="HI82" s="417"/>
      <c r="HJ82" s="417"/>
      <c r="HK82" s="417"/>
      <c r="HL82" s="417"/>
      <c r="HM82" s="417"/>
      <c r="HN82" s="417"/>
      <c r="HO82" s="417"/>
      <c r="HP82" s="417"/>
      <c r="HQ82" s="417"/>
      <c r="HR82" s="417"/>
      <c r="HS82" s="417"/>
      <c r="HT82" s="417"/>
      <c r="HU82" s="417"/>
      <c r="HV82" s="417"/>
      <c r="HW82" s="417"/>
      <c r="HX82" s="417"/>
      <c r="HY82" s="417"/>
      <c r="HZ82" s="417"/>
      <c r="IA82" s="417"/>
      <c r="IB82" s="417"/>
      <c r="IC82" s="417"/>
    </row>
    <row r="83" spans="1:237" ht="34.5" customHeight="1">
      <c r="A83" s="352" t="s">
        <v>26</v>
      </c>
      <c r="B83" s="342">
        <f>IFERROR(('Financial Statement4'!J187+'Financial Statement4'!J219+'Financial Statement4'!J215)*$I$5/$I$6,"-")</f>
        <v>0</v>
      </c>
      <c r="C83" s="342">
        <f>IFERROR(+B83-D83,"-")</f>
        <v>0</v>
      </c>
      <c r="D83" s="342">
        <f>IFERROR(('Financial Statement4'!I187+'Financial Statement4'!I219+'Financial Statement4'!I215)*$I$5/$I$6,"-")</f>
        <v>0</v>
      </c>
      <c r="E83" s="342">
        <f>IFERROR(+D83-F83,"-")</f>
        <v>0</v>
      </c>
      <c r="F83" s="342">
        <f>IFERROR(('Financial Statement4'!H187+'Financial Statement4'!H219+'Financial Statement4'!H215)*$I$5/$I$6,"-")</f>
        <v>0</v>
      </c>
      <c r="G83" s="342">
        <f>IFERROR(+F83-H83,"-")</f>
        <v>0</v>
      </c>
      <c r="H83" s="342">
        <f>IFERROR(('Financial Statement4'!G187+'Financial Statement4'!G219+'Financial Statement4'!G215)*$I$5/$I$6,"-")</f>
        <v>0</v>
      </c>
      <c r="I83" s="347" t="str">
        <f>IFERROR(+H83-J83,"-")</f>
        <v>-</v>
      </c>
      <c r="J83" s="861" t="s">
        <v>443</v>
      </c>
      <c r="K83" s="862"/>
      <c r="L83" s="862"/>
    </row>
    <row r="84" spans="1:237">
      <c r="A84" s="352" t="s">
        <v>27</v>
      </c>
      <c r="B84" s="342">
        <f>IFERROR(('Financial Statement4'!J191+'Financial Statement4'!J223)*$I$5/$I$6,"-")</f>
        <v>0</v>
      </c>
      <c r="C84" s="342">
        <f t="shared" ref="C84:E86" si="17">IFERROR(+B84-D84,"-")</f>
        <v>0</v>
      </c>
      <c r="D84" s="342">
        <f>IFERROR(('Financial Statement4'!I191+'Financial Statement4'!I223)*$I$5/$I$6,"-")</f>
        <v>0</v>
      </c>
      <c r="E84" s="342">
        <f t="shared" si="17"/>
        <v>0</v>
      </c>
      <c r="F84" s="342">
        <f>IFERROR(('Financial Statement4'!H191+'Financial Statement4'!H223)*$I$5/$I$6,"-")</f>
        <v>0</v>
      </c>
      <c r="G84" s="342">
        <f t="shared" ref="G84:G86" si="18">IFERROR(+F84-H84,"-")</f>
        <v>0</v>
      </c>
      <c r="H84" s="342">
        <f>IFERROR(('Financial Statement4'!G191+'Financial Statement4'!G223)*$I$5/$I$6,"-")</f>
        <v>0</v>
      </c>
      <c r="I84" s="347">
        <f t="shared" ref="I84:I86" si="19">IFERROR(+H84-J84,"-")</f>
        <v>0</v>
      </c>
      <c r="J84" s="17"/>
    </row>
    <row r="85" spans="1:237" ht="17.25" customHeight="1">
      <c r="A85" s="352" t="s">
        <v>135</v>
      </c>
      <c r="B85" s="342">
        <f>IFERROR(('Financial Statement4'!J224+'Financial Statement4'!J196)*$I$5/$I$6,"-")</f>
        <v>0</v>
      </c>
      <c r="C85" s="342">
        <f t="shared" si="17"/>
        <v>0</v>
      </c>
      <c r="D85" s="342">
        <f>IFERROR(('Financial Statement4'!I224+'Financial Statement4'!I196)*$I$5/$I$6,"-")</f>
        <v>0</v>
      </c>
      <c r="E85" s="342">
        <f t="shared" si="17"/>
        <v>0</v>
      </c>
      <c r="F85" s="342">
        <f>IFERROR(('Financial Statement4'!H224+'Financial Statement4'!H196)*$I$5/$I$6,"-")</f>
        <v>0</v>
      </c>
      <c r="G85" s="342">
        <f t="shared" si="18"/>
        <v>0</v>
      </c>
      <c r="H85" s="342">
        <f>IFERROR(('Financial Statement4'!G224+'Financial Statement4'!G196)*$I$5/$I$6,"-")</f>
        <v>0</v>
      </c>
      <c r="I85" s="347" t="str">
        <f t="shared" si="19"/>
        <v>-</v>
      </c>
      <c r="J85" s="861" t="s">
        <v>442</v>
      </c>
      <c r="K85" s="861"/>
      <c r="L85" s="861"/>
    </row>
    <row r="86" spans="1:237" ht="30">
      <c r="A86" s="358" t="s">
        <v>136</v>
      </c>
      <c r="B86" s="342">
        <f>IFERROR(('Financial Statement4'!J194)*$I$5/$I$6,"-")</f>
        <v>0</v>
      </c>
      <c r="C86" s="342">
        <f t="shared" si="17"/>
        <v>0</v>
      </c>
      <c r="D86" s="342">
        <f>IFERROR(('Financial Statement4'!I194)*$I$5/$I$6,"-")</f>
        <v>0</v>
      </c>
      <c r="E86" s="342">
        <f t="shared" si="17"/>
        <v>0</v>
      </c>
      <c r="F86" s="342">
        <f>IFERROR(('Financial Statement4'!H194)*$I$5/$I$6,"-")</f>
        <v>0</v>
      </c>
      <c r="G86" s="342">
        <f t="shared" si="18"/>
        <v>0</v>
      </c>
      <c r="H86" s="342">
        <f>IFERROR(('Financial Statement4'!G194)*$I$5/$I$6,"-")</f>
        <v>0</v>
      </c>
      <c r="I86" s="347">
        <f t="shared" si="19"/>
        <v>0</v>
      </c>
    </row>
    <row r="87" spans="1:237">
      <c r="A87" s="422" t="s">
        <v>17</v>
      </c>
      <c r="B87" s="425">
        <f>IFERROR(B70+B71+B76+B86,"0.00")</f>
        <v>0</v>
      </c>
      <c r="C87" s="423">
        <f>IFERROR(+B87-D87,"-")</f>
        <v>0</v>
      </c>
      <c r="D87" s="425">
        <f>IFERROR(D70+D71+D76+D86,"0.00")</f>
        <v>0</v>
      </c>
      <c r="E87" s="423">
        <f>IFERROR(+D87-F87,"-")</f>
        <v>0</v>
      </c>
      <c r="F87" s="425">
        <f>IFERROR(F70+F71+F76+F86,"0.00")</f>
        <v>0</v>
      </c>
      <c r="G87" s="423">
        <f>IFERROR(+F87-H87,"-")</f>
        <v>0</v>
      </c>
      <c r="H87" s="425">
        <f>IFERROR(H70+H71+H76+H86,"0.00")</f>
        <v>0</v>
      </c>
      <c r="I87" s="473">
        <f>IFERROR(+H87-J87,"-")</f>
        <v>0</v>
      </c>
    </row>
    <row r="88" spans="1:237" s="102" customFormat="1">
      <c r="A88" s="426"/>
      <c r="B88" s="427"/>
      <c r="C88" s="342"/>
      <c r="D88" s="427"/>
      <c r="E88" s="342"/>
      <c r="F88" s="427"/>
      <c r="G88" s="342"/>
      <c r="H88" s="427"/>
      <c r="I88" s="347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</row>
    <row r="89" spans="1:237" ht="12" customHeight="1" thickBot="1">
      <c r="A89" s="474" t="s">
        <v>402</v>
      </c>
      <c r="B89" s="475">
        <f>+B87-B69</f>
        <v>0</v>
      </c>
      <c r="C89" s="476"/>
      <c r="D89" s="475">
        <f>+D87-D69</f>
        <v>0</v>
      </c>
      <c r="E89" s="476"/>
      <c r="F89" s="475">
        <f>+F87-F69</f>
        <v>0</v>
      </c>
      <c r="G89" s="476"/>
      <c r="H89" s="475">
        <f>+H87-H69</f>
        <v>0</v>
      </c>
      <c r="I89" s="477"/>
    </row>
    <row r="90" spans="1:237" ht="15.75" thickBot="1">
      <c r="A90" s="464"/>
      <c r="B90" s="465"/>
      <c r="C90" s="466"/>
      <c r="D90" s="465"/>
      <c r="E90" s="466"/>
      <c r="F90" s="465"/>
      <c r="G90" s="466"/>
      <c r="H90" s="465"/>
      <c r="I90" s="467"/>
    </row>
    <row r="91" spans="1:237">
      <c r="A91" s="856" t="s">
        <v>28</v>
      </c>
      <c r="B91" s="857"/>
      <c r="C91" s="857"/>
      <c r="D91" s="857"/>
      <c r="E91" s="857"/>
      <c r="F91" s="857"/>
      <c r="G91" s="857"/>
      <c r="H91" s="857"/>
      <c r="I91" s="858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352" t="s">
        <v>146</v>
      </c>
      <c r="B92" s="359" t="str">
        <f>IFERROR(B78/B8*365,"-")</f>
        <v>-</v>
      </c>
      <c r="C92" s="360"/>
      <c r="D92" s="359" t="str">
        <f>IFERROR(D78/D8*365,"-")</f>
        <v>-</v>
      </c>
      <c r="E92" s="359"/>
      <c r="F92" s="359" t="str">
        <f>IFERROR(F78/F8*365,"-")</f>
        <v>-</v>
      </c>
      <c r="G92" s="359"/>
      <c r="H92" s="359"/>
      <c r="I92" s="36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352" t="s">
        <v>147</v>
      </c>
      <c r="B93" s="359" t="str">
        <f>IFERROR(B64/B13*365,"-")</f>
        <v>-</v>
      </c>
      <c r="C93" s="360"/>
      <c r="D93" s="359" t="str">
        <f>IFERROR(D64/D13*365,"-")</f>
        <v>-</v>
      </c>
      <c r="E93" s="359"/>
      <c r="F93" s="359" t="str">
        <f>IFERROR(F64/F13*365,"-")</f>
        <v>-</v>
      </c>
      <c r="G93" s="359"/>
      <c r="H93" s="359"/>
      <c r="I93" s="36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352" t="s">
        <v>30</v>
      </c>
      <c r="B94" s="359" t="str">
        <f>IFERROR(+B77/B13*365,"-")</f>
        <v>-</v>
      </c>
      <c r="C94" s="360"/>
      <c r="D94" s="359" t="str">
        <f>IFERROR(+D77/D13*365,"-")</f>
        <v>-</v>
      </c>
      <c r="E94" s="359"/>
      <c r="F94" s="359" t="str">
        <f>IFERROR(+F77/F13*365,"-")</f>
        <v>-</v>
      </c>
      <c r="G94" s="359"/>
      <c r="H94" s="359"/>
      <c r="I94" s="36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352" t="s">
        <v>143</v>
      </c>
      <c r="B95" s="359">
        <f>IFERROR(+B76-B63,"-")</f>
        <v>0</v>
      </c>
      <c r="C95" s="360"/>
      <c r="D95" s="359">
        <f>IFERROR(+D76-D63,"-")</f>
        <v>0</v>
      </c>
      <c r="E95" s="359"/>
      <c r="F95" s="359">
        <f>IFERROR(+F76-F63,"-")</f>
        <v>0</v>
      </c>
      <c r="G95" s="359"/>
      <c r="H95" s="359"/>
      <c r="I95" s="36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352" t="s">
        <v>31</v>
      </c>
      <c r="B96" s="359" t="str">
        <f>IFERROR(+B76/B63,"-")</f>
        <v>-</v>
      </c>
      <c r="C96" s="360"/>
      <c r="D96" s="359" t="str">
        <f>IFERROR(+D76/D63,"-")</f>
        <v>-</v>
      </c>
      <c r="E96" s="359"/>
      <c r="F96" s="359" t="str">
        <f>IFERROR(+F76/F63,"-")</f>
        <v>-</v>
      </c>
      <c r="G96" s="359"/>
      <c r="H96" s="359"/>
      <c r="I96" s="36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352" t="s">
        <v>99</v>
      </c>
      <c r="B97" s="359" t="str">
        <f>IFERROR(+(B76-B77-B79)/B63,"-")</f>
        <v>-</v>
      </c>
      <c r="C97" s="360"/>
      <c r="D97" s="359" t="str">
        <f>IFERROR(+(D76-D77-D79)/D63,"-")</f>
        <v>-</v>
      </c>
      <c r="E97" s="359"/>
      <c r="F97" s="359" t="str">
        <f>IFERROR(+(F76-F77-F79)/F63,"-")</f>
        <v>-</v>
      </c>
      <c r="G97" s="359"/>
      <c r="H97" s="359"/>
      <c r="I97" s="36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352" t="s">
        <v>100</v>
      </c>
      <c r="B98" s="359" t="str">
        <f>IFERROR((B53+B54+B56+B66)/B52,"-")</f>
        <v>-</v>
      </c>
      <c r="C98" s="360"/>
      <c r="D98" s="359" t="str">
        <f>IFERROR((D53+D54+D56+D66)/D52,"-")</f>
        <v>-</v>
      </c>
      <c r="E98" s="359"/>
      <c r="F98" s="359" t="str">
        <f>IFERROR((F53+F54+F56+F66)/F52,"-")</f>
        <v>-</v>
      </c>
      <c r="G98" s="359"/>
      <c r="H98" s="359"/>
      <c r="I98" s="36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352" t="s">
        <v>34</v>
      </c>
      <c r="B99" s="359" t="str">
        <f>IFERROR(B26/B28,"-")</f>
        <v>-</v>
      </c>
      <c r="C99" s="360"/>
      <c r="D99" s="359" t="str">
        <f>IFERROR(D26/D28,"-")</f>
        <v>-</v>
      </c>
      <c r="E99" s="359"/>
      <c r="F99" s="359" t="str">
        <f>IFERROR(F26/F28,"-")</f>
        <v>-</v>
      </c>
      <c r="G99" s="359"/>
      <c r="H99" s="359"/>
      <c r="I99" s="36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362" t="s">
        <v>35</v>
      </c>
      <c r="B100" s="363" t="str">
        <f>IFERROR($B$26/($B$28+($B$53+$B$56+$B$66)/5),"-")</f>
        <v>-</v>
      </c>
      <c r="C100" s="364"/>
      <c r="D100" s="363" t="str">
        <f>IFERROR($D$26/($D$28+($D$53+$D$56+$D$66)/5),"-")</f>
        <v>-</v>
      </c>
      <c r="E100" s="363"/>
      <c r="F100" s="363" t="str">
        <f>IFERROR($D$26/($D$28+($D$53+$D$56+$D$66)/5),"-")</f>
        <v>-</v>
      </c>
      <c r="G100" s="363"/>
      <c r="H100" s="363"/>
      <c r="I100" s="36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366" t="s">
        <v>144</v>
      </c>
      <c r="B101" s="367">
        <v>10</v>
      </c>
      <c r="C101" s="364"/>
      <c r="D101" s="363" t="s">
        <v>145</v>
      </c>
      <c r="E101" s="363"/>
      <c r="F101" s="363" t="s">
        <v>145</v>
      </c>
      <c r="G101" s="363"/>
      <c r="H101" s="363"/>
      <c r="I101" s="36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366" t="s">
        <v>162</v>
      </c>
      <c r="B102" s="367" t="e">
        <f>(+#REF!*12)/100000</f>
        <v>#REF!</v>
      </c>
      <c r="C102" s="364"/>
      <c r="D102" s="363"/>
      <c r="E102" s="363"/>
      <c r="F102" s="363"/>
      <c r="G102" s="363"/>
      <c r="H102" s="363"/>
      <c r="I102" s="36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366" t="s">
        <v>36</v>
      </c>
      <c r="B103" s="367" t="str">
        <f>IFERROR($B$26/($B$28+B102+($B$53+$B$56+$B$66+$B$101)/5),"-")</f>
        <v>-</v>
      </c>
      <c r="C103" s="364"/>
      <c r="D103" s="363" t="str">
        <f>IFERROR($D$26/($D$28+($D$53+$D$56+$D$66)/5),"-")</f>
        <v>-</v>
      </c>
      <c r="E103" s="368"/>
      <c r="F103" s="363" t="str">
        <f>IFERROR($F$26/($F$28+($F$53+$F$56+$F$66)/5),"-")</f>
        <v>-</v>
      </c>
      <c r="G103" s="368"/>
      <c r="H103" s="363"/>
      <c r="I103" s="36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370" t="s">
        <v>37</v>
      </c>
      <c r="B104" s="359" t="str">
        <f>IFERROR(B19/B8*100,"-")</f>
        <v>-</v>
      </c>
      <c r="C104" s="371"/>
      <c r="D104" s="359" t="str">
        <f>IFERROR(D19/D8*100,"-")</f>
        <v>-</v>
      </c>
      <c r="E104" s="359"/>
      <c r="F104" s="359" t="str">
        <f>IFERROR(F19/F8*100,"-")</f>
        <v>-</v>
      </c>
      <c r="G104" s="359"/>
      <c r="H104" s="359"/>
      <c r="I104" s="36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370" t="s">
        <v>38</v>
      </c>
      <c r="B105" s="359" t="str">
        <f>IFERROR(B38/B8*100,"-")</f>
        <v>-</v>
      </c>
      <c r="C105" s="371"/>
      <c r="D105" s="359" t="str">
        <f>IFERROR(D38/D8*100,"-")</f>
        <v>-</v>
      </c>
      <c r="E105" s="359"/>
      <c r="F105" s="359" t="str">
        <f>IFERROR(F38/F8*100,"-")</f>
        <v>-</v>
      </c>
      <c r="G105" s="359"/>
      <c r="H105" s="359"/>
      <c r="I105" s="36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370" t="s">
        <v>39</v>
      </c>
      <c r="B106" s="359" t="str">
        <f>IFERROR(B39/B8*100,"-")</f>
        <v>-</v>
      </c>
      <c r="C106" s="371"/>
      <c r="D106" s="359" t="str">
        <f>IFERROR(D39/D8*100,"-")</f>
        <v>-</v>
      </c>
      <c r="E106" s="359"/>
      <c r="F106" s="359" t="str">
        <f>IFERROR(F39/F8*100,"-")</f>
        <v>-</v>
      </c>
      <c r="G106" s="359"/>
      <c r="H106" s="359"/>
      <c r="I106" s="36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370" t="s">
        <v>40</v>
      </c>
      <c r="B107" s="342" t="str">
        <f>IFERROR((B8-D8)/D8*100,"-")</f>
        <v>-</v>
      </c>
      <c r="C107" s="371"/>
      <c r="D107" s="342" t="str">
        <f>IFERROR((D8-F8)/F8*100,"-")</f>
        <v>-</v>
      </c>
      <c r="E107" s="359"/>
      <c r="F107" s="342" t="str">
        <f>IFERROR((F8-H8)/H8*100,"-")</f>
        <v>-</v>
      </c>
      <c r="G107" s="359"/>
      <c r="H107" s="342"/>
      <c r="I107" s="36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370" t="s">
        <v>41</v>
      </c>
      <c r="B108" s="359" t="str">
        <f>IFERROR((B38-D38)/D38*100,"-")</f>
        <v>-</v>
      </c>
      <c r="C108" s="371"/>
      <c r="D108" s="359" t="str">
        <f>IFERROR((D38-F38)/F38*100,"-")</f>
        <v>-</v>
      </c>
      <c r="E108" s="359"/>
      <c r="F108" s="359" t="str">
        <f>IFERROR((F38-H38)/H38*100,"-")</f>
        <v>-</v>
      </c>
      <c r="G108" s="359"/>
      <c r="H108" s="359"/>
      <c r="I108" s="36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352"/>
      <c r="B109" s="359"/>
      <c r="C109" s="360"/>
      <c r="D109" s="359"/>
      <c r="E109" s="359"/>
      <c r="F109" s="359"/>
      <c r="G109" s="359"/>
      <c r="H109" s="359"/>
      <c r="I109" s="36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372" t="s">
        <v>42</v>
      </c>
      <c r="B110" s="359"/>
      <c r="C110" s="360"/>
      <c r="D110" s="359"/>
      <c r="E110" s="373"/>
      <c r="F110" s="359"/>
      <c r="G110" s="373"/>
      <c r="H110" s="359"/>
      <c r="I110" s="37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352"/>
      <c r="B111" s="373"/>
      <c r="C111" s="360"/>
      <c r="D111" s="373"/>
      <c r="E111" s="373"/>
      <c r="F111" s="373"/>
      <c r="G111" s="373"/>
      <c r="H111" s="373"/>
      <c r="I111" s="37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352" t="s">
        <v>43</v>
      </c>
      <c r="B112" s="359">
        <f>B38</f>
        <v>0</v>
      </c>
      <c r="C112" s="360"/>
      <c r="D112" s="359">
        <f>D38</f>
        <v>0</v>
      </c>
      <c r="E112" s="373"/>
      <c r="F112" s="359">
        <f>F38</f>
        <v>0</v>
      </c>
      <c r="G112" s="373"/>
      <c r="H112" s="359"/>
      <c r="I112" s="37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352" t="s">
        <v>44</v>
      </c>
      <c r="B113" s="359"/>
      <c r="C113" s="360"/>
      <c r="D113" s="359"/>
      <c r="E113" s="373"/>
      <c r="F113" s="359"/>
      <c r="G113" s="373"/>
      <c r="H113" s="359"/>
      <c r="I113" s="37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352" t="s">
        <v>1</v>
      </c>
      <c r="B114" s="359">
        <f>B27</f>
        <v>0</v>
      </c>
      <c r="C114" s="360"/>
      <c r="D114" s="359">
        <f>D27</f>
        <v>0</v>
      </c>
      <c r="E114" s="373"/>
      <c r="F114" s="359">
        <f>F27</f>
        <v>0</v>
      </c>
      <c r="G114" s="373"/>
      <c r="H114" s="359"/>
      <c r="I114" s="37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352" t="s">
        <v>45</v>
      </c>
      <c r="B115" s="359">
        <f>B34</f>
        <v>0</v>
      </c>
      <c r="C115" s="360"/>
      <c r="D115" s="359">
        <f>D34</f>
        <v>0</v>
      </c>
      <c r="E115" s="373"/>
      <c r="F115" s="359">
        <f>F34</f>
        <v>0</v>
      </c>
      <c r="G115" s="373"/>
      <c r="H115" s="359"/>
      <c r="I115" s="37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352" t="s">
        <v>46</v>
      </c>
      <c r="B116" s="359">
        <f>B37</f>
        <v>0</v>
      </c>
      <c r="C116" s="360"/>
      <c r="D116" s="359">
        <f>D37</f>
        <v>0</v>
      </c>
      <c r="E116" s="373"/>
      <c r="F116" s="359">
        <f>F37</f>
        <v>0</v>
      </c>
      <c r="G116" s="373"/>
      <c r="H116" s="359"/>
      <c r="I116" s="37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352" t="s">
        <v>47</v>
      </c>
      <c r="B117" s="359">
        <f>B28</f>
        <v>0</v>
      </c>
      <c r="C117" s="360"/>
      <c r="D117" s="359">
        <f>D28</f>
        <v>0</v>
      </c>
      <c r="E117" s="373"/>
      <c r="F117" s="359">
        <f>F28</f>
        <v>0</v>
      </c>
      <c r="G117" s="373"/>
      <c r="H117" s="359"/>
      <c r="I117" s="37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372" t="s">
        <v>48</v>
      </c>
      <c r="B118" s="375">
        <f>+B36</f>
        <v>0</v>
      </c>
      <c r="C118" s="376"/>
      <c r="D118" s="375">
        <f>+D36</f>
        <v>0</v>
      </c>
      <c r="E118" s="377"/>
      <c r="F118" s="375">
        <f>+F36</f>
        <v>0</v>
      </c>
      <c r="G118" s="377"/>
      <c r="H118" s="375"/>
      <c r="I118" s="37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352"/>
      <c r="B119" s="373"/>
      <c r="C119" s="360"/>
      <c r="D119" s="373"/>
      <c r="E119" s="373"/>
      <c r="F119" s="373"/>
      <c r="G119" s="373"/>
      <c r="H119" s="373"/>
      <c r="I119" s="37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352" t="s">
        <v>49</v>
      </c>
      <c r="B120" s="359">
        <f>SUM(B112:B119)</f>
        <v>0</v>
      </c>
      <c r="C120" s="360"/>
      <c r="D120" s="359">
        <f>SUM(D112:D119)</f>
        <v>0</v>
      </c>
      <c r="E120" s="373"/>
      <c r="F120" s="359">
        <f>SUM(F112:F119)</f>
        <v>0</v>
      </c>
      <c r="G120" s="373"/>
      <c r="H120" s="359"/>
      <c r="I120" s="37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352"/>
      <c r="B121" s="359"/>
      <c r="C121" s="360"/>
      <c r="D121" s="359"/>
      <c r="E121" s="373"/>
      <c r="F121" s="359"/>
      <c r="G121" s="373"/>
      <c r="H121" s="359"/>
      <c r="I121" s="37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352" t="s">
        <v>155</v>
      </c>
      <c r="B122" s="359">
        <f>D78-B78</f>
        <v>0</v>
      </c>
      <c r="C122" s="360"/>
      <c r="D122" s="359">
        <f>F78-D78</f>
        <v>0</v>
      </c>
      <c r="E122" s="373"/>
      <c r="F122" s="359">
        <f>H78-F78</f>
        <v>0</v>
      </c>
      <c r="G122" s="373"/>
      <c r="H122" s="359"/>
      <c r="I122" s="37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352" t="s">
        <v>156</v>
      </c>
      <c r="B123" s="359">
        <f>IFERROR(+D77-B77,"-")</f>
        <v>0</v>
      </c>
      <c r="C123" s="360"/>
      <c r="D123" s="359">
        <f>IFERROR(+F77-D77,"-")</f>
        <v>0</v>
      </c>
      <c r="E123" s="373"/>
      <c r="F123" s="359">
        <f>IFERROR(+H77-F77,"-")</f>
        <v>0</v>
      </c>
      <c r="G123" s="373"/>
      <c r="H123" s="359"/>
      <c r="I123" s="37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352" t="s">
        <v>157</v>
      </c>
      <c r="B124" s="359">
        <f>D82-B82</f>
        <v>0</v>
      </c>
      <c r="C124" s="360"/>
      <c r="D124" s="359">
        <f>F82-D82</f>
        <v>0</v>
      </c>
      <c r="E124" s="373"/>
      <c r="F124" s="359">
        <f>H82-F82</f>
        <v>0</v>
      </c>
      <c r="G124" s="373"/>
      <c r="H124" s="359"/>
      <c r="I124" s="37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352" t="s">
        <v>158</v>
      </c>
      <c r="B125" s="359">
        <f>B63-D63</f>
        <v>0</v>
      </c>
      <c r="C125" s="360"/>
      <c r="D125" s="359">
        <f>D63-F63</f>
        <v>0</v>
      </c>
      <c r="E125" s="373"/>
      <c r="F125" s="359">
        <f>F63-H63</f>
        <v>0</v>
      </c>
      <c r="G125" s="373"/>
      <c r="H125" s="359"/>
      <c r="I125" s="37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372" t="s">
        <v>50</v>
      </c>
      <c r="B126" s="359">
        <f>SUM(B122:B125)</f>
        <v>0</v>
      </c>
      <c r="C126" s="360"/>
      <c r="D126" s="359">
        <f>SUM(D122:D125)</f>
        <v>0</v>
      </c>
      <c r="E126" s="373"/>
      <c r="F126" s="359">
        <f>SUM(F122:F125)</f>
        <v>0</v>
      </c>
      <c r="G126" s="373"/>
      <c r="H126" s="359"/>
      <c r="I126" s="37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372" t="s">
        <v>51</v>
      </c>
      <c r="B127" s="375">
        <f>B120+B126</f>
        <v>0</v>
      </c>
      <c r="C127" s="376"/>
      <c r="D127" s="375">
        <f>D120+D126</f>
        <v>0</v>
      </c>
      <c r="E127" s="377"/>
      <c r="F127" s="375">
        <f>F120+F126</f>
        <v>0</v>
      </c>
      <c r="G127" s="377"/>
      <c r="H127" s="375"/>
      <c r="I127" s="37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352" t="s">
        <v>159</v>
      </c>
      <c r="B128" s="359">
        <f>B37</f>
        <v>0</v>
      </c>
      <c r="C128" s="360"/>
      <c r="D128" s="359">
        <f>D37</f>
        <v>0</v>
      </c>
      <c r="E128" s="373"/>
      <c r="F128" s="359">
        <f>F37</f>
        <v>0</v>
      </c>
      <c r="G128" s="373"/>
      <c r="H128" s="359"/>
      <c r="I128" s="37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379" t="s">
        <v>52</v>
      </c>
      <c r="B129" s="380">
        <f>IFERROR(B127-B128,"-")</f>
        <v>0</v>
      </c>
      <c r="C129" s="381"/>
      <c r="D129" s="380">
        <f>IFERROR(D127-D128,"-")</f>
        <v>0</v>
      </c>
      <c r="E129" s="382"/>
      <c r="F129" s="380">
        <f>IFERROR(F127-F128,"-")</f>
        <v>0</v>
      </c>
      <c r="G129" s="382"/>
      <c r="H129" s="380"/>
      <c r="I129" s="38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148"/>
      <c r="B130" s="124"/>
      <c r="C130" s="123"/>
      <c r="D130" s="124"/>
      <c r="E130" s="124"/>
      <c r="F130" s="124"/>
      <c r="G130" s="124"/>
      <c r="H130" s="124"/>
      <c r="I130" s="149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27" t="s">
        <v>150</v>
      </c>
      <c r="B131" s="132">
        <f>IFERROR(C71-C83-C84+B36,"-")</f>
        <v>0</v>
      </c>
      <c r="C131" s="129"/>
      <c r="D131" s="132">
        <f>IFERROR(E71-E83-E84+D36,"-")</f>
        <v>0</v>
      </c>
      <c r="E131" s="130"/>
      <c r="F131" s="132">
        <f>IFERROR(G71-G83-G84+F36,"-")</f>
        <v>0</v>
      </c>
      <c r="G131" s="130"/>
      <c r="H131" s="132"/>
      <c r="I131" s="131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21"/>
      <c r="B132" s="125"/>
      <c r="C132" s="122"/>
      <c r="D132" s="125"/>
      <c r="E132" s="125"/>
      <c r="F132" s="125"/>
      <c r="G132" s="125"/>
      <c r="H132" s="125"/>
      <c r="I132" s="126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27" t="s">
        <v>151</v>
      </c>
      <c r="B133" s="128">
        <f>IFERROR(+C47+C48+C61-B28,"-")</f>
        <v>0</v>
      </c>
      <c r="C133" s="129"/>
      <c r="D133" s="128">
        <f>IFERROR(+E47+E48+E61-D28,"-")</f>
        <v>0</v>
      </c>
      <c r="E133" s="130"/>
      <c r="F133" s="128">
        <f>IFERROR(+G47+G48+G61-F28,"-")</f>
        <v>0</v>
      </c>
      <c r="G133" s="130"/>
      <c r="H133" s="128"/>
      <c r="I133" s="131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150" t="s">
        <v>154</v>
      </c>
      <c r="B134" s="133">
        <f>IFERROR(+B133+B131+B129,"-")</f>
        <v>0</v>
      </c>
      <c r="C134" s="43"/>
      <c r="D134" s="133">
        <f>IFERROR(+D133+D131+D129,"-")</f>
        <v>0</v>
      </c>
      <c r="E134" s="44"/>
      <c r="F134" s="133">
        <f>IFERROR(+F133+F131+F129,"-")</f>
        <v>0</v>
      </c>
      <c r="G134" s="44"/>
      <c r="H134" s="133"/>
      <c r="I134" s="151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78" t="s">
        <v>152</v>
      </c>
      <c r="B135" s="19">
        <f>+D81</f>
        <v>0</v>
      </c>
      <c r="C135" s="2"/>
      <c r="D135" s="19">
        <f>+F81</f>
        <v>0</v>
      </c>
      <c r="E135" s="3"/>
      <c r="F135" s="19">
        <f>+H81</f>
        <v>0</v>
      </c>
      <c r="G135" s="3"/>
      <c r="H135" s="3"/>
      <c r="I135" s="7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52" t="s">
        <v>153</v>
      </c>
      <c r="B136" s="153">
        <f>IFERROR(+B135+B134,"-")</f>
        <v>0</v>
      </c>
      <c r="C136" s="82"/>
      <c r="D136" s="153">
        <f>IFERROR(+D135+D134,"-")</f>
        <v>0</v>
      </c>
      <c r="E136" s="154"/>
      <c r="F136" s="153">
        <f>IFERROR(+F135+F134,"-")</f>
        <v>0</v>
      </c>
      <c r="G136" s="154"/>
      <c r="H136" s="153"/>
      <c r="I136" s="155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428" customFormat="1" ht="15.75" thickBot="1">
      <c r="A137" s="408"/>
      <c r="B137" s="409"/>
      <c r="C137" s="408"/>
      <c r="D137" s="409"/>
      <c r="E137" s="409"/>
      <c r="F137" s="409"/>
      <c r="G137" s="409"/>
      <c r="H137" s="409"/>
      <c r="I137" s="409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  <c r="BF137" s="408"/>
      <c r="BG137" s="408"/>
      <c r="BH137" s="408"/>
      <c r="BI137" s="408"/>
      <c r="BJ137" s="408"/>
      <c r="BK137" s="408"/>
      <c r="BL137" s="408"/>
      <c r="BM137" s="408"/>
      <c r="BN137" s="408"/>
      <c r="BO137" s="408"/>
      <c r="BP137" s="408"/>
      <c r="BQ137" s="408"/>
      <c r="BR137" s="408"/>
      <c r="BS137" s="408"/>
      <c r="BT137" s="408"/>
      <c r="BU137" s="408"/>
      <c r="BV137" s="408"/>
      <c r="BW137" s="408"/>
      <c r="BX137" s="408"/>
      <c r="BY137" s="408"/>
      <c r="BZ137" s="408"/>
      <c r="CA137" s="408"/>
      <c r="CB137" s="408"/>
      <c r="CC137" s="408"/>
      <c r="CD137" s="408"/>
      <c r="CE137" s="408"/>
      <c r="CF137" s="408"/>
      <c r="CG137" s="408"/>
      <c r="CH137" s="408"/>
      <c r="CI137" s="408"/>
      <c r="CJ137" s="408"/>
      <c r="CK137" s="408"/>
      <c r="CL137" s="408"/>
      <c r="CM137" s="408"/>
      <c r="CN137" s="408"/>
      <c r="CO137" s="408"/>
      <c r="CP137" s="408"/>
      <c r="CQ137" s="408"/>
      <c r="CR137" s="408"/>
      <c r="CS137" s="408"/>
      <c r="CT137" s="408"/>
      <c r="CU137" s="408"/>
      <c r="CV137" s="408"/>
      <c r="CW137" s="408"/>
      <c r="CX137" s="408"/>
      <c r="CY137" s="408"/>
      <c r="CZ137" s="408"/>
      <c r="DA137" s="408"/>
      <c r="DB137" s="408"/>
      <c r="DC137" s="408"/>
      <c r="DD137" s="408"/>
      <c r="DE137" s="408"/>
      <c r="DF137" s="408"/>
      <c r="DG137" s="408"/>
      <c r="DH137" s="408"/>
      <c r="DI137" s="408"/>
      <c r="DJ137" s="408"/>
      <c r="DK137" s="408"/>
      <c r="DL137" s="408"/>
      <c r="DM137" s="408"/>
      <c r="DN137" s="408"/>
      <c r="DO137" s="408"/>
      <c r="DP137" s="408"/>
      <c r="DQ137" s="408"/>
      <c r="DR137" s="408"/>
      <c r="DS137" s="408"/>
      <c r="DT137" s="408"/>
      <c r="DU137" s="408"/>
      <c r="DV137" s="408"/>
      <c r="DW137" s="408"/>
      <c r="DX137" s="408"/>
      <c r="DY137" s="408"/>
      <c r="DZ137" s="408"/>
      <c r="EA137" s="408"/>
      <c r="EB137" s="408"/>
      <c r="EC137" s="408"/>
      <c r="ED137" s="408"/>
      <c r="EE137" s="408"/>
      <c r="EF137" s="408"/>
      <c r="EG137" s="408"/>
      <c r="EH137" s="408"/>
      <c r="EI137" s="408"/>
      <c r="EJ137" s="408"/>
      <c r="EK137" s="408"/>
      <c r="EL137" s="408"/>
      <c r="EM137" s="408"/>
      <c r="EN137" s="408"/>
      <c r="EO137" s="408"/>
      <c r="EP137" s="408"/>
      <c r="EQ137" s="408"/>
      <c r="ER137" s="408"/>
      <c r="ES137" s="408"/>
      <c r="ET137" s="408"/>
      <c r="EU137" s="408"/>
      <c r="EV137" s="408"/>
      <c r="EW137" s="408"/>
      <c r="EX137" s="408"/>
      <c r="EY137" s="408"/>
      <c r="EZ137" s="408"/>
      <c r="FA137" s="408"/>
      <c r="FB137" s="408"/>
      <c r="FC137" s="408"/>
      <c r="FD137" s="408"/>
      <c r="FE137" s="408"/>
      <c r="FF137" s="408"/>
      <c r="FG137" s="408"/>
      <c r="FH137" s="408"/>
      <c r="FI137" s="408"/>
      <c r="FJ137" s="408"/>
      <c r="FK137" s="408"/>
      <c r="FL137" s="408"/>
      <c r="FM137" s="408"/>
      <c r="FN137" s="408"/>
      <c r="FO137" s="408"/>
      <c r="FP137" s="408"/>
      <c r="FQ137" s="408"/>
      <c r="FR137" s="408"/>
      <c r="FS137" s="408"/>
      <c r="FT137" s="408"/>
      <c r="FU137" s="408"/>
      <c r="FV137" s="408"/>
      <c r="FW137" s="408"/>
      <c r="FX137" s="408"/>
      <c r="FY137" s="408"/>
      <c r="FZ137" s="408"/>
      <c r="GA137" s="408"/>
      <c r="GB137" s="408"/>
      <c r="GC137" s="408"/>
      <c r="GD137" s="408"/>
      <c r="GE137" s="408"/>
      <c r="GF137" s="408"/>
      <c r="GG137" s="408"/>
      <c r="GH137" s="408"/>
      <c r="GI137" s="408"/>
      <c r="GJ137" s="408"/>
      <c r="GK137" s="408"/>
      <c r="GL137" s="408"/>
      <c r="GM137" s="408"/>
      <c r="GN137" s="408"/>
      <c r="GO137" s="408"/>
      <c r="GP137" s="408"/>
      <c r="GQ137" s="408"/>
      <c r="GR137" s="408"/>
      <c r="GS137" s="408"/>
      <c r="GT137" s="408"/>
      <c r="GU137" s="408"/>
      <c r="GV137" s="408"/>
      <c r="GW137" s="408"/>
      <c r="GX137" s="408"/>
      <c r="GY137" s="408"/>
      <c r="GZ137" s="408"/>
      <c r="HA137" s="408"/>
      <c r="HB137" s="408"/>
      <c r="HC137" s="408"/>
      <c r="HD137" s="408"/>
      <c r="HE137" s="408"/>
      <c r="HF137" s="408"/>
      <c r="HG137" s="408"/>
      <c r="HH137" s="408"/>
      <c r="HI137" s="408"/>
      <c r="HJ137" s="408"/>
      <c r="HK137" s="408"/>
      <c r="HL137" s="408"/>
      <c r="HM137" s="408"/>
      <c r="HN137" s="408"/>
      <c r="HO137" s="408"/>
      <c r="HP137" s="408"/>
      <c r="HQ137" s="408"/>
      <c r="HR137" s="408"/>
      <c r="HS137" s="408"/>
    </row>
    <row r="138" spans="1:237" s="4" customFormat="1">
      <c r="A138" s="851" t="s">
        <v>53</v>
      </c>
      <c r="B138" s="429">
        <f>B45</f>
        <v>0</v>
      </c>
      <c r="C138" s="430" t="s">
        <v>5</v>
      </c>
      <c r="D138" s="429" t="str">
        <f>D45</f>
        <v>-</v>
      </c>
      <c r="E138" s="430" t="s">
        <v>5</v>
      </c>
      <c r="F138" s="429" t="str">
        <f>F45</f>
        <v>-</v>
      </c>
      <c r="G138" s="430" t="s">
        <v>5</v>
      </c>
      <c r="H138" s="429" t="str">
        <f>H45</f>
        <v>-</v>
      </c>
      <c r="I138" s="431"/>
    </row>
    <row r="139" spans="1:237" s="4" customFormat="1" ht="16.5" customHeight="1" thickBot="1">
      <c r="A139" s="852"/>
      <c r="B139" s="442" t="str">
        <f>B46</f>
        <v>Rs. Actuals</v>
      </c>
      <c r="C139" s="443">
        <f>B138</f>
        <v>0</v>
      </c>
      <c r="D139" s="442" t="str">
        <f>D46</f>
        <v>Rs. Actuals</v>
      </c>
      <c r="E139" s="443" t="str">
        <f>D138</f>
        <v>-</v>
      </c>
      <c r="F139" s="442" t="str">
        <f>F46</f>
        <v>Rs. Actuals</v>
      </c>
      <c r="G139" s="443" t="str">
        <f>F138</f>
        <v>-</v>
      </c>
      <c r="H139" s="442" t="str">
        <f>H46</f>
        <v>Rs. Actuals</v>
      </c>
      <c r="I139" s="444"/>
    </row>
    <row r="140" spans="1:237" s="4" customFormat="1">
      <c r="A140" s="445" t="s">
        <v>54</v>
      </c>
      <c r="B140" s="446">
        <f>B8</f>
        <v>0</v>
      </c>
      <c r="C140" s="447" t="str">
        <f t="shared" ref="C140:C145" si="20">IFERROR((B140-D140)/D140*100,"-")</f>
        <v>-</v>
      </c>
      <c r="D140" s="446">
        <f>D8</f>
        <v>0</v>
      </c>
      <c r="E140" s="447" t="str">
        <f t="shared" ref="E140:E145" si="21">IFERROR((D140-F140)/F140*100,"-")</f>
        <v>-</v>
      </c>
      <c r="F140" s="446">
        <f>F8</f>
        <v>0</v>
      </c>
      <c r="G140" s="447" t="str">
        <f t="shared" ref="G140:G145" si="22">IFERROR((F140-H140)/H140*100,"-")</f>
        <v>-</v>
      </c>
      <c r="H140" s="446">
        <f>H8</f>
        <v>0</v>
      </c>
      <c r="I140" s="448"/>
    </row>
    <row r="141" spans="1:237" s="4" customFormat="1">
      <c r="A141" s="432" t="s">
        <v>55</v>
      </c>
      <c r="B141" s="433">
        <f>B19</f>
        <v>0</v>
      </c>
      <c r="C141" s="434" t="str">
        <f t="shared" si="20"/>
        <v>-</v>
      </c>
      <c r="D141" s="433">
        <f>D19</f>
        <v>0</v>
      </c>
      <c r="E141" s="434" t="str">
        <f t="shared" si="21"/>
        <v>-</v>
      </c>
      <c r="F141" s="433">
        <f>F19</f>
        <v>0</v>
      </c>
      <c r="G141" s="434" t="str">
        <f t="shared" si="22"/>
        <v>-</v>
      </c>
      <c r="H141" s="433">
        <f>H19</f>
        <v>0</v>
      </c>
      <c r="I141" s="435"/>
    </row>
    <row r="142" spans="1:237" s="4" customFormat="1">
      <c r="A142" s="432" t="s">
        <v>43</v>
      </c>
      <c r="B142" s="433">
        <f>B38</f>
        <v>0</v>
      </c>
      <c r="C142" s="434" t="str">
        <f t="shared" si="20"/>
        <v>-</v>
      </c>
      <c r="D142" s="433">
        <f>D38</f>
        <v>0</v>
      </c>
      <c r="E142" s="434" t="str">
        <f t="shared" si="21"/>
        <v>-</v>
      </c>
      <c r="F142" s="433">
        <f>F38</f>
        <v>0</v>
      </c>
      <c r="G142" s="434" t="str">
        <f t="shared" si="22"/>
        <v>-</v>
      </c>
      <c r="H142" s="433">
        <f>H38</f>
        <v>0</v>
      </c>
      <c r="I142" s="435"/>
    </row>
    <row r="143" spans="1:237" s="4" customFormat="1">
      <c r="A143" s="432" t="s">
        <v>10</v>
      </c>
      <c r="B143" s="433">
        <f>B43</f>
        <v>0</v>
      </c>
      <c r="C143" s="434" t="str">
        <f t="shared" si="20"/>
        <v>-</v>
      </c>
      <c r="D143" s="433">
        <f>D43</f>
        <v>0</v>
      </c>
      <c r="E143" s="434" t="str">
        <f t="shared" si="21"/>
        <v>-</v>
      </c>
      <c r="F143" s="433">
        <f>F43</f>
        <v>0</v>
      </c>
      <c r="G143" s="434" t="str">
        <f t="shared" si="22"/>
        <v>-</v>
      </c>
      <c r="H143" s="433">
        <f>H43</f>
        <v>0</v>
      </c>
      <c r="I143" s="435"/>
    </row>
    <row r="144" spans="1:237" s="4" customFormat="1">
      <c r="A144" s="432" t="s">
        <v>56</v>
      </c>
      <c r="B144" s="433">
        <f>B55</f>
        <v>0</v>
      </c>
      <c r="C144" s="434" t="str">
        <f t="shared" si="20"/>
        <v>-</v>
      </c>
      <c r="D144" s="433">
        <f>D55</f>
        <v>0</v>
      </c>
      <c r="E144" s="434" t="str">
        <f t="shared" si="21"/>
        <v>-</v>
      </c>
      <c r="F144" s="433">
        <f>F55</f>
        <v>0</v>
      </c>
      <c r="G144" s="434" t="str">
        <f t="shared" si="22"/>
        <v>-</v>
      </c>
      <c r="H144" s="433">
        <f>H55</f>
        <v>0</v>
      </c>
      <c r="I144" s="435"/>
    </row>
    <row r="145" spans="1:9" s="4" customFormat="1" ht="30">
      <c r="A145" s="432" t="s">
        <v>57</v>
      </c>
      <c r="B145" s="433">
        <f>B59</f>
        <v>0</v>
      </c>
      <c r="C145" s="434" t="str">
        <f t="shared" si="20"/>
        <v>-</v>
      </c>
      <c r="D145" s="433">
        <f>D59</f>
        <v>0</v>
      </c>
      <c r="E145" s="434" t="str">
        <f t="shared" si="21"/>
        <v>-</v>
      </c>
      <c r="F145" s="433">
        <f>F59</f>
        <v>0</v>
      </c>
      <c r="G145" s="434" t="str">
        <f t="shared" si="22"/>
        <v>-</v>
      </c>
      <c r="H145" s="433">
        <f>H59</f>
        <v>0</v>
      </c>
      <c r="I145" s="435"/>
    </row>
    <row r="146" spans="1:9" s="4" customFormat="1">
      <c r="A146" s="432" t="s">
        <v>29</v>
      </c>
      <c r="B146" s="433" t="str">
        <f>B92</f>
        <v>-</v>
      </c>
      <c r="C146" s="436"/>
      <c r="D146" s="433" t="str">
        <f>D92</f>
        <v>-</v>
      </c>
      <c r="E146" s="436"/>
      <c r="F146" s="433" t="str">
        <f>F92</f>
        <v>-</v>
      </c>
      <c r="G146" s="436"/>
      <c r="H146" s="433">
        <f>H92</f>
        <v>0</v>
      </c>
      <c r="I146" s="437"/>
    </row>
    <row r="147" spans="1:9" s="4" customFormat="1">
      <c r="A147" s="432" t="s">
        <v>31</v>
      </c>
      <c r="B147" s="433" t="str">
        <f>+B96</f>
        <v>-</v>
      </c>
      <c r="C147" s="436"/>
      <c r="D147" s="433" t="str">
        <f>+D96</f>
        <v>-</v>
      </c>
      <c r="E147" s="436"/>
      <c r="F147" s="433" t="str">
        <f>+F96</f>
        <v>-</v>
      </c>
      <c r="G147" s="436"/>
      <c r="H147" s="433">
        <f>+H96</f>
        <v>0</v>
      </c>
      <c r="I147" s="437"/>
    </row>
    <row r="148" spans="1:9" s="4" customFormat="1">
      <c r="A148" s="432" t="s">
        <v>32</v>
      </c>
      <c r="B148" s="433" t="str">
        <f>+B97</f>
        <v>-</v>
      </c>
      <c r="C148" s="436"/>
      <c r="D148" s="433" t="str">
        <f>+D97</f>
        <v>-</v>
      </c>
      <c r="E148" s="436"/>
      <c r="F148" s="433" t="str">
        <f>+F97</f>
        <v>-</v>
      </c>
      <c r="G148" s="436"/>
      <c r="H148" s="433">
        <f>+H97</f>
        <v>0</v>
      </c>
      <c r="I148" s="437"/>
    </row>
    <row r="149" spans="1:9" s="4" customFormat="1">
      <c r="A149" s="432" t="s">
        <v>33</v>
      </c>
      <c r="B149" s="433" t="str">
        <f>B98</f>
        <v>-</v>
      </c>
      <c r="C149" s="436"/>
      <c r="D149" s="433" t="str">
        <f>D98</f>
        <v>-</v>
      </c>
      <c r="E149" s="436"/>
      <c r="F149" s="433" t="str">
        <f>F98</f>
        <v>-</v>
      </c>
      <c r="G149" s="436"/>
      <c r="H149" s="433">
        <f>H98</f>
        <v>0</v>
      </c>
      <c r="I149" s="437"/>
    </row>
    <row r="150" spans="1:9" s="4" customFormat="1">
      <c r="A150" s="432" t="s">
        <v>34</v>
      </c>
      <c r="B150" s="433" t="str">
        <f>B99</f>
        <v>-</v>
      </c>
      <c r="C150" s="436"/>
      <c r="D150" s="433" t="str">
        <f>D99</f>
        <v>-</v>
      </c>
      <c r="E150" s="436"/>
      <c r="F150" s="433" t="str">
        <f>F99</f>
        <v>-</v>
      </c>
      <c r="G150" s="436"/>
      <c r="H150" s="433">
        <f>H99</f>
        <v>0</v>
      </c>
      <c r="I150" s="437"/>
    </row>
    <row r="151" spans="1:9" s="4" customFormat="1">
      <c r="A151" s="432" t="s">
        <v>161</v>
      </c>
      <c r="B151" s="433" t="str">
        <f>B100</f>
        <v>-</v>
      </c>
      <c r="C151" s="436"/>
      <c r="D151" s="433" t="str">
        <f>D100</f>
        <v>-</v>
      </c>
      <c r="E151" s="436"/>
      <c r="F151" s="433" t="str">
        <f>F100</f>
        <v>-</v>
      </c>
      <c r="G151" s="436"/>
      <c r="H151" s="433">
        <f>H100</f>
        <v>0</v>
      </c>
      <c r="I151" s="437"/>
    </row>
    <row r="152" spans="1:9" s="4" customFormat="1">
      <c r="A152" s="432" t="s">
        <v>39</v>
      </c>
      <c r="B152" s="433" t="str">
        <f>B106</f>
        <v>-</v>
      </c>
      <c r="C152" s="436"/>
      <c r="D152" s="433" t="str">
        <f>D106</f>
        <v>-</v>
      </c>
      <c r="E152" s="436"/>
      <c r="F152" s="433" t="str">
        <f>F106</f>
        <v>-</v>
      </c>
      <c r="G152" s="436"/>
      <c r="H152" s="433">
        <f>H106</f>
        <v>0</v>
      </c>
      <c r="I152" s="437"/>
    </row>
    <row r="153" spans="1:9" ht="15.75" thickBot="1">
      <c r="A153" s="438" t="s">
        <v>160</v>
      </c>
      <c r="B153" s="439" t="str">
        <f>+B103</f>
        <v>-</v>
      </c>
      <c r="C153" s="440"/>
      <c r="D153" s="439"/>
      <c r="E153" s="440"/>
      <c r="F153" s="439"/>
      <c r="G153" s="440"/>
      <c r="H153" s="439"/>
      <c r="I153" s="441"/>
    </row>
  </sheetData>
  <mergeCells count="12">
    <mergeCell ref="A91:I91"/>
    <mergeCell ref="A138:A139"/>
    <mergeCell ref="J32:L32"/>
    <mergeCell ref="J33:L33"/>
    <mergeCell ref="J67:L67"/>
    <mergeCell ref="J79:L79"/>
    <mergeCell ref="J83:L83"/>
    <mergeCell ref="A2:I3"/>
    <mergeCell ref="A5:A6"/>
    <mergeCell ref="A45:A46"/>
    <mergeCell ref="B4:F4"/>
    <mergeCell ref="J85:L8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B9B6-8AEF-4E2D-951A-57B7CD8F94D1}">
  <sheetPr codeName="Sheet25"/>
  <dimension ref="B1:J90"/>
  <sheetViews>
    <sheetView workbookViewId="0">
      <selection activeCell="B4" sqref="B4:H4"/>
    </sheetView>
  </sheetViews>
  <sheetFormatPr defaultRowHeight="12.75"/>
  <cols>
    <col min="1" max="1" width="2.375" style="514" customWidth="1"/>
    <col min="2" max="3" width="2.125" style="514" customWidth="1"/>
    <col min="4" max="4" width="44.375" style="514" customWidth="1"/>
    <col min="5" max="5" width="13.25" style="514" bestFit="1" customWidth="1"/>
    <col min="6" max="6" width="15.125" style="514" bestFit="1" customWidth="1"/>
    <col min="7" max="8" width="13.75" style="514" customWidth="1"/>
    <col min="9" max="16384" width="9" style="514"/>
  </cols>
  <sheetData>
    <row r="1" spans="2:10" ht="13.5" thickBot="1"/>
    <row r="2" spans="2:10" s="515" customFormat="1" ht="20.25" thickBot="1">
      <c r="B2" s="868" t="s">
        <v>445</v>
      </c>
      <c r="C2" s="869"/>
      <c r="D2" s="869"/>
      <c r="E2" s="869"/>
      <c r="F2" s="869"/>
      <c r="G2" s="869"/>
      <c r="H2" s="870"/>
    </row>
    <row r="3" spans="2:10" s="515" customFormat="1" ht="15.75" thickBot="1">
      <c r="B3" s="871" t="s">
        <v>163</v>
      </c>
      <c r="C3" s="872"/>
      <c r="D3" s="873"/>
      <c r="E3" s="516" t="str">
        <f>'Financial Statement Combined'!H5</f>
        <v>-</v>
      </c>
      <c r="F3" s="516" t="str">
        <f>'Financial Statement Combined'!I5</f>
        <v>-</v>
      </c>
      <c r="G3" s="516">
        <f>'Financial Statement Combined'!J5</f>
        <v>0</v>
      </c>
      <c r="H3" s="517">
        <f>'Financial Statement Combined'!K5</f>
        <v>366</v>
      </c>
    </row>
    <row r="4" spans="2:10" s="515" customFormat="1" ht="7.5" customHeight="1">
      <c r="B4" s="874"/>
      <c r="C4" s="875"/>
      <c r="D4" s="875"/>
      <c r="E4" s="875"/>
      <c r="F4" s="875"/>
      <c r="G4" s="875"/>
      <c r="H4" s="876"/>
    </row>
    <row r="5" spans="2:10" s="520" customFormat="1" ht="15">
      <c r="B5" s="877" t="s">
        <v>446</v>
      </c>
      <c r="C5" s="878"/>
      <c r="D5" s="878"/>
      <c r="E5" s="518"/>
      <c r="F5" s="518"/>
      <c r="G5" s="518"/>
      <c r="H5" s="519"/>
    </row>
    <row r="6" spans="2:10" ht="15" customHeight="1">
      <c r="B6" s="865" t="s">
        <v>283</v>
      </c>
      <c r="C6" s="866"/>
      <c r="D6" s="867"/>
      <c r="E6" s="521">
        <f>'Financial Statement Combined'!H65</f>
        <v>0</v>
      </c>
      <c r="F6" s="521">
        <f>'Financial Statement Combined'!I65</f>
        <v>0</v>
      </c>
      <c r="G6" s="521">
        <f>'Financial Statement Combined'!J65</f>
        <v>0</v>
      </c>
      <c r="H6" s="522">
        <f>'Financial Statement Combined'!K65</f>
        <v>0</v>
      </c>
    </row>
    <row r="7" spans="2:10" ht="15" customHeight="1">
      <c r="B7" s="865" t="s">
        <v>447</v>
      </c>
      <c r="C7" s="866"/>
      <c r="D7" s="867"/>
      <c r="E7" s="523"/>
      <c r="F7" s="523"/>
      <c r="G7" s="523"/>
      <c r="H7" s="524"/>
      <c r="J7" s="525"/>
    </row>
    <row r="8" spans="2:10" ht="15" customHeight="1">
      <c r="B8" s="879"/>
      <c r="C8" s="882" t="s">
        <v>275</v>
      </c>
      <c r="D8" s="867"/>
      <c r="E8" s="521">
        <f>'Financial Statement Combined'!H57</f>
        <v>0</v>
      </c>
      <c r="F8" s="521">
        <f>'Financial Statement Combined'!I57</f>
        <v>0</v>
      </c>
      <c r="G8" s="521">
        <f>'Financial Statement Combined'!J57</f>
        <v>0</v>
      </c>
      <c r="H8" s="522">
        <f>'Financial Statement Combined'!K57</f>
        <v>0</v>
      </c>
    </row>
    <row r="9" spans="2:10" ht="15" customHeight="1">
      <c r="B9" s="880"/>
      <c r="C9" s="882" t="s">
        <v>448</v>
      </c>
      <c r="D9" s="867"/>
      <c r="E9" s="521">
        <f>'Financial Statement Combined'!H61</f>
        <v>0</v>
      </c>
      <c r="F9" s="521">
        <f>'Financial Statement Combined'!I61</f>
        <v>0</v>
      </c>
      <c r="G9" s="521">
        <f>'Financial Statement Combined'!J61</f>
        <v>0</v>
      </c>
      <c r="H9" s="522">
        <f>'Financial Statement Combined'!K61</f>
        <v>0</v>
      </c>
    </row>
    <row r="10" spans="2:10" ht="15" customHeight="1">
      <c r="B10" s="880"/>
      <c r="C10" s="882" t="s">
        <v>449</v>
      </c>
      <c r="D10" s="867"/>
      <c r="E10" s="521">
        <f>'Financial Statement Combined'!H76</f>
        <v>0</v>
      </c>
      <c r="F10" s="521">
        <f>'Financial Statement Combined'!I76</f>
        <v>0</v>
      </c>
      <c r="G10" s="521">
        <f>'Financial Statement Combined'!J76</f>
        <v>0</v>
      </c>
      <c r="H10" s="522">
        <f>'Financial Statement Combined'!K76</f>
        <v>0</v>
      </c>
    </row>
    <row r="11" spans="2:10" ht="15" customHeight="1">
      <c r="B11" s="880"/>
      <c r="C11" s="882" t="s">
        <v>450</v>
      </c>
      <c r="D11" s="867"/>
      <c r="E11" s="521">
        <f>'Financial Statement Combined'!H77</f>
        <v>0</v>
      </c>
      <c r="F11" s="521">
        <f>'Financial Statement Combined'!I77</f>
        <v>0</v>
      </c>
      <c r="G11" s="521">
        <f>'Financial Statement Combined'!J77</f>
        <v>0</v>
      </c>
      <c r="H11" s="522">
        <f>'Financial Statement Combined'!K77</f>
        <v>0</v>
      </c>
    </row>
    <row r="12" spans="2:10" ht="15" customHeight="1" thickBot="1">
      <c r="B12" s="881"/>
      <c r="C12" s="883" t="s">
        <v>451</v>
      </c>
      <c r="D12" s="884"/>
      <c r="E12" s="521">
        <f>'Financial Statement Combined'!H78</f>
        <v>0</v>
      </c>
      <c r="F12" s="521">
        <f>'Financial Statement Combined'!I78</f>
        <v>0</v>
      </c>
      <c r="G12" s="521">
        <f>'Financial Statement Combined'!J78</f>
        <v>0</v>
      </c>
      <c r="H12" s="522">
        <f>'Financial Statement Combined'!K78</f>
        <v>0</v>
      </c>
    </row>
    <row r="13" spans="2:10" ht="30" customHeight="1">
      <c r="B13" s="885" t="s">
        <v>452</v>
      </c>
      <c r="C13" s="886"/>
      <c r="D13" s="887"/>
      <c r="E13" s="526">
        <f>SUM(E6,E8:E12)</f>
        <v>0</v>
      </c>
      <c r="F13" s="526">
        <f>SUM(F6,F8:F12)</f>
        <v>0</v>
      </c>
      <c r="G13" s="526">
        <f>SUM(G6,G8:G12)</f>
        <v>0</v>
      </c>
      <c r="H13" s="527">
        <f>SUM(H6,H8:H12)</f>
        <v>0</v>
      </c>
    </row>
    <row r="14" spans="2:10" ht="7.5" customHeight="1">
      <c r="B14" s="888"/>
      <c r="C14" s="889"/>
      <c r="D14" s="889"/>
      <c r="E14" s="889"/>
      <c r="F14" s="889"/>
      <c r="G14" s="889"/>
      <c r="H14" s="890"/>
    </row>
    <row r="15" spans="2:10" ht="15" customHeight="1">
      <c r="B15" s="879"/>
      <c r="C15" s="891" t="s">
        <v>453</v>
      </c>
      <c r="D15" s="892"/>
      <c r="E15" s="521">
        <f>'Financial Statement Combined'!G206-'Financial Statement Combined'!H206</f>
        <v>0</v>
      </c>
      <c r="F15" s="521">
        <f>'Financial Statement Combined'!H206-'Financial Statement Combined'!I206</f>
        <v>0</v>
      </c>
      <c r="G15" s="521">
        <f>'Financial Statement Combined'!I206-'Financial Statement Combined'!J206</f>
        <v>0</v>
      </c>
      <c r="H15" s="522">
        <f>'Financial Statement Combined'!J206-'Financial Statement Combined'!K206</f>
        <v>0</v>
      </c>
    </row>
    <row r="16" spans="2:10" ht="15" customHeight="1">
      <c r="B16" s="880"/>
      <c r="C16" s="893" t="s">
        <v>454</v>
      </c>
      <c r="D16" s="894"/>
      <c r="E16" s="521">
        <f>'Financial Statement Combined'!G211-'Financial Statement Combined'!H211</f>
        <v>0</v>
      </c>
      <c r="F16" s="521">
        <f>'Financial Statement Combined'!H211-'Financial Statement Combined'!I211</f>
        <v>0</v>
      </c>
      <c r="G16" s="521">
        <f>'Financial Statement Combined'!I211-'Financial Statement Combined'!J211</f>
        <v>0</v>
      </c>
      <c r="H16" s="522">
        <f>'Financial Statement Combined'!J211-'Financial Statement Combined'!K211</f>
        <v>0</v>
      </c>
    </row>
    <row r="17" spans="2:8" ht="15" customHeight="1">
      <c r="B17" s="880"/>
      <c r="C17" s="895" t="s">
        <v>455</v>
      </c>
      <c r="D17" s="896"/>
      <c r="E17" s="528">
        <f>SUM(E18:E19)</f>
        <v>0</v>
      </c>
      <c r="F17" s="528">
        <f>SUM(F18:F19)</f>
        <v>0</v>
      </c>
      <c r="G17" s="528">
        <f>SUM(G18:G19)</f>
        <v>0</v>
      </c>
      <c r="H17" s="529">
        <f>SUM(H18:H19)</f>
        <v>0</v>
      </c>
    </row>
    <row r="18" spans="2:8" s="533" customFormat="1" ht="13.5" customHeight="1">
      <c r="B18" s="880"/>
      <c r="C18" s="897"/>
      <c r="D18" s="530" t="s">
        <v>344</v>
      </c>
      <c r="E18" s="531">
        <f>'Financial Statement Combined'!G186-'Financial Statement Combined'!H1836</f>
        <v>0</v>
      </c>
      <c r="F18" s="531">
        <f>'Financial Statement Combined'!H186-'Financial Statement Combined'!I1836</f>
        <v>0</v>
      </c>
      <c r="G18" s="531">
        <f>'Financial Statement Combined'!I186-'Financial Statement Combined'!J1836</f>
        <v>0</v>
      </c>
      <c r="H18" s="532">
        <f>'Financial Statement Combined'!J186-'Financial Statement Combined'!K1836</f>
        <v>0</v>
      </c>
    </row>
    <row r="19" spans="2:8" s="533" customFormat="1" ht="13.5" customHeight="1">
      <c r="B19" s="880"/>
      <c r="C19" s="898"/>
      <c r="D19" s="530" t="s">
        <v>124</v>
      </c>
      <c r="E19" s="531">
        <f>'Financial Statement Combined'!G190-'Financial Statement Combined'!H190</f>
        <v>0</v>
      </c>
      <c r="F19" s="531">
        <f>'Financial Statement Combined'!H190-'Financial Statement Combined'!I190</f>
        <v>0</v>
      </c>
      <c r="G19" s="531">
        <f>'Financial Statement Combined'!I190-'Financial Statement Combined'!J190</f>
        <v>0</v>
      </c>
      <c r="H19" s="532">
        <f>'Financial Statement Combined'!J190-'Financial Statement Combined'!K190</f>
        <v>0</v>
      </c>
    </row>
    <row r="20" spans="2:8" ht="15" customHeight="1">
      <c r="B20" s="880"/>
      <c r="C20" s="895" t="s">
        <v>456</v>
      </c>
      <c r="D20" s="896"/>
      <c r="E20" s="528">
        <f>SUM(E21:E22)</f>
        <v>0</v>
      </c>
      <c r="F20" s="528">
        <f>SUM(F21:F22)</f>
        <v>0</v>
      </c>
      <c r="G20" s="528">
        <f>SUM(G21:G22)</f>
        <v>0</v>
      </c>
      <c r="H20" s="529">
        <f>SUM(H21:H22)</f>
        <v>0</v>
      </c>
    </row>
    <row r="21" spans="2:8" s="533" customFormat="1" ht="13.5" customHeight="1">
      <c r="B21" s="880"/>
      <c r="C21" s="897"/>
      <c r="D21" s="530" t="s">
        <v>344</v>
      </c>
      <c r="E21" s="531">
        <f>'Financial Statement Combined'!G218-'Financial Statement Combined'!H218</f>
        <v>0</v>
      </c>
      <c r="F21" s="531">
        <f>'Financial Statement Combined'!H218-'Financial Statement Combined'!I218</f>
        <v>0</v>
      </c>
      <c r="G21" s="531">
        <f>'Financial Statement Combined'!I218-'Financial Statement Combined'!J218</f>
        <v>0</v>
      </c>
      <c r="H21" s="532">
        <f>'Financial Statement Combined'!J218-'Financial Statement Combined'!K218</f>
        <v>0</v>
      </c>
    </row>
    <row r="22" spans="2:8" s="533" customFormat="1" ht="13.5" customHeight="1">
      <c r="B22" s="880"/>
      <c r="C22" s="898"/>
      <c r="D22" s="530" t="s">
        <v>124</v>
      </c>
      <c r="E22" s="531">
        <f>'Financial Statement Combined'!G222-'Financial Statement Combined'!H222</f>
        <v>0</v>
      </c>
      <c r="F22" s="531">
        <f>'Financial Statement Combined'!H222-'Financial Statement Combined'!I222</f>
        <v>0</v>
      </c>
      <c r="G22" s="531">
        <f>'Financial Statement Combined'!I222-'Financial Statement Combined'!J222</f>
        <v>0</v>
      </c>
      <c r="H22" s="532">
        <f>'Financial Statement Combined'!J222-'Financial Statement Combined'!K222</f>
        <v>0</v>
      </c>
    </row>
    <row r="23" spans="2:8" ht="15" customHeight="1">
      <c r="B23" s="880"/>
      <c r="C23" s="899" t="s">
        <v>457</v>
      </c>
      <c r="D23" s="900"/>
      <c r="E23" s="521">
        <f>'Financial Statement Combined'!G192-'Financial Statement Combined'!H192</f>
        <v>0</v>
      </c>
      <c r="F23" s="521">
        <f>'Financial Statement Combined'!H188-'Financial Statement Combined'!I188</f>
        <v>0</v>
      </c>
      <c r="G23" s="521">
        <f>'Financial Statement Combined'!I188-'Financial Statement Combined'!J188</f>
        <v>0</v>
      </c>
      <c r="H23" s="522">
        <f>'Financial Statement Combined'!J188-'Financial Statement Combined'!K188</f>
        <v>0</v>
      </c>
    </row>
    <row r="24" spans="2:8" ht="15" customHeight="1">
      <c r="B24" s="880"/>
      <c r="C24" s="899" t="s">
        <v>458</v>
      </c>
      <c r="D24" s="900"/>
      <c r="E24" s="521">
        <f>'Financial Statement Combined'!G223-'Financial Statement Combined'!H223</f>
        <v>0</v>
      </c>
      <c r="F24" s="521">
        <f>'Financial Statement Combined'!H219-'Financial Statement Combined'!I219</f>
        <v>0</v>
      </c>
      <c r="G24" s="521">
        <f>'Financial Statement Combined'!I219-'Financial Statement Combined'!J219</f>
        <v>0</v>
      </c>
      <c r="H24" s="522">
        <f>'Financial Statement Combined'!J219-'Financial Statement Combined'!K219</f>
        <v>0</v>
      </c>
    </row>
    <row r="25" spans="2:8" s="561" customFormat="1" ht="15" customHeight="1">
      <c r="B25" s="880"/>
      <c r="C25" s="901" t="s">
        <v>459</v>
      </c>
      <c r="D25" s="902"/>
      <c r="E25" s="559">
        <f>'Financial Statement Combined'!H153+'Financial Statement Combined'!H138-'Financial Statement Combined'!G153-'Financial Statement Combined'!G138</f>
        <v>0</v>
      </c>
      <c r="F25" s="559">
        <f>'Financial Statement Combined'!I151+'Financial Statement Combined'!I136-'Financial Statement Combined'!H151-'Financial Statement Combined'!H136</f>
        <v>0</v>
      </c>
      <c r="G25" s="559">
        <f>'Financial Statement Combined'!J151+'Financial Statement Combined'!J136-'Financial Statement Combined'!I151-'Financial Statement Combined'!I136</f>
        <v>0</v>
      </c>
      <c r="H25" s="560">
        <f>'Financial Statement Combined'!K151-'Financial Statement Combined'!J151</f>
        <v>0</v>
      </c>
    </row>
    <row r="26" spans="2:8" ht="15" customHeight="1">
      <c r="B26" s="880"/>
      <c r="C26" s="899" t="s">
        <v>460</v>
      </c>
      <c r="D26" s="900"/>
      <c r="E26" s="521">
        <f>'Financial Statement Combined'!H133-'Financial Statement Combined'!G133</f>
        <v>0</v>
      </c>
      <c r="F26" s="521">
        <f>'Financial Statement Combined'!I133-'Financial Statement Combined'!H133</f>
        <v>0</v>
      </c>
      <c r="G26" s="521">
        <f>'Financial Statement Combined'!J133-'Financial Statement Combined'!I133</f>
        <v>0</v>
      </c>
      <c r="H26" s="522">
        <f>'Financial Statement Combined'!K133-'Financial Statement Combined'!J133</f>
        <v>0</v>
      </c>
    </row>
    <row r="27" spans="2:8" ht="15" customHeight="1">
      <c r="B27" s="880"/>
      <c r="C27" s="899" t="s">
        <v>461</v>
      </c>
      <c r="D27" s="900"/>
      <c r="E27" s="521">
        <f>'Financial Statement Combined'!H156-'Financial Statement Combined'!G156</f>
        <v>0</v>
      </c>
      <c r="F27" s="521">
        <f>'Financial Statement Combined'!I156-'Financial Statement Combined'!H156</f>
        <v>0</v>
      </c>
      <c r="G27" s="521">
        <f>'Financial Statement Combined'!J156-'Financial Statement Combined'!I156</f>
        <v>0</v>
      </c>
      <c r="H27" s="522">
        <f>'Financial Statement Combined'!K156-'Financial Statement Combined'!J156</f>
        <v>0</v>
      </c>
    </row>
    <row r="28" spans="2:8" ht="15" customHeight="1">
      <c r="B28" s="880"/>
      <c r="C28" s="899" t="s">
        <v>462</v>
      </c>
      <c r="D28" s="900"/>
      <c r="E28" s="521">
        <f>'Financial Statement Combined'!H139-'Financial Statement Combined'!G139</f>
        <v>0</v>
      </c>
      <c r="F28" s="521">
        <f>'Financial Statement Combined'!I139-'Financial Statement Combined'!H139</f>
        <v>0</v>
      </c>
      <c r="G28" s="521">
        <f>'Financial Statement Combined'!J139-'Financial Statement Combined'!I139</f>
        <v>0</v>
      </c>
      <c r="H28" s="522">
        <f>'Financial Statement Combined'!K139-'Financial Statement Combined'!J139</f>
        <v>0</v>
      </c>
    </row>
    <row r="29" spans="2:8" ht="15" customHeight="1" thickBot="1">
      <c r="B29" s="881"/>
      <c r="C29" s="883" t="s">
        <v>463</v>
      </c>
      <c r="D29" s="884"/>
      <c r="E29" s="521">
        <f>'Financial Statement Combined'!H157-'Financial Statement Combined'!G157</f>
        <v>0</v>
      </c>
      <c r="F29" s="521">
        <f>'Financial Statement Combined'!I157-'Financial Statement Combined'!H157</f>
        <v>0</v>
      </c>
      <c r="G29" s="521">
        <f>'Financial Statement Combined'!J157-'Financial Statement Combined'!I157</f>
        <v>0</v>
      </c>
      <c r="H29" s="522">
        <f>'Financial Statement Combined'!K157-'Financial Statement Combined'!J157</f>
        <v>0</v>
      </c>
    </row>
    <row r="30" spans="2:8" s="515" customFormat="1" ht="16.5" customHeight="1">
      <c r="B30" s="904" t="s">
        <v>464</v>
      </c>
      <c r="C30" s="905"/>
      <c r="D30" s="906"/>
      <c r="E30" s="526">
        <f>SUM(E13,E15:E16,E17,E20,E23:E29)</f>
        <v>0</v>
      </c>
      <c r="F30" s="526">
        <f>SUM(F13,F15:F16,F17,F20,F23:F29)</f>
        <v>0</v>
      </c>
      <c r="G30" s="526">
        <f>SUM(G13,G15:G16,G17,G20,G23:G29)</f>
        <v>0</v>
      </c>
      <c r="H30" s="527">
        <f>SUM(H13,H15:H16,H17,H20,H23:H29)</f>
        <v>0</v>
      </c>
    </row>
    <row r="31" spans="2:8" s="515" customFormat="1" ht="7.5" customHeight="1">
      <c r="B31" s="888"/>
      <c r="C31" s="889"/>
      <c r="D31" s="889"/>
      <c r="E31" s="889"/>
      <c r="F31" s="889"/>
      <c r="G31" s="889"/>
      <c r="H31" s="890"/>
    </row>
    <row r="32" spans="2:8" ht="15" customHeight="1" collapsed="1">
      <c r="B32" s="907"/>
      <c r="C32" s="909" t="s">
        <v>465</v>
      </c>
      <c r="D32" s="894"/>
      <c r="E32" s="521">
        <f>'Financial Statement Combined'!H79+'Financial Statement Combined'!H78</f>
        <v>0</v>
      </c>
      <c r="F32" s="521">
        <f>'Financial Statement Combined'!I79+'Financial Statement Combined'!I78</f>
        <v>0</v>
      </c>
      <c r="G32" s="521">
        <f>'Financial Statement Combined'!J79+'Financial Statement Combined'!J78</f>
        <v>0</v>
      </c>
      <c r="H32" s="522">
        <f>'Financial Statement Combined'!K79+'Financial Statement Combined'!K78</f>
        <v>0</v>
      </c>
    </row>
    <row r="33" spans="2:10" ht="13.5" customHeight="1">
      <c r="B33" s="865"/>
      <c r="C33" s="910" t="s">
        <v>466</v>
      </c>
      <c r="D33" s="911"/>
      <c r="E33" s="521">
        <f>-'Financial Statement Combined'!H82</f>
        <v>0</v>
      </c>
      <c r="F33" s="521">
        <f>-'Financial Statement Combined'!I82</f>
        <v>0</v>
      </c>
      <c r="G33" s="521">
        <f>-'Financial Statement Combined'!J82</f>
        <v>0</v>
      </c>
      <c r="H33" s="522">
        <f>-'Financial Statement Combined'!K82</f>
        <v>0</v>
      </c>
    </row>
    <row r="34" spans="2:10" ht="15" customHeight="1">
      <c r="B34" s="865"/>
      <c r="C34" s="912" t="s">
        <v>467</v>
      </c>
      <c r="D34" s="867"/>
      <c r="E34" s="521">
        <f>-'Financial Statement Combined'!H86</f>
        <v>0</v>
      </c>
      <c r="F34" s="521">
        <f>-'Financial Statement Combined'!I86</f>
        <v>0</v>
      </c>
      <c r="G34" s="521">
        <f>-'Financial Statement Combined'!J86</f>
        <v>0</v>
      </c>
      <c r="H34" s="522">
        <f>-'Financial Statement Combined'!K86</f>
        <v>0</v>
      </c>
      <c r="J34" s="525"/>
    </row>
    <row r="35" spans="2:10" ht="15" customHeight="1" thickBot="1">
      <c r="B35" s="908"/>
      <c r="C35" s="514" t="s">
        <v>468</v>
      </c>
      <c r="D35" s="534"/>
      <c r="E35" s="521">
        <f>('Financial Statement Combined'!G187-'Financial Statement Combined'!H187)+('Financial Statement Combined'!H132-'Financial Statement Combined'!G132)-'Financial Statement Combined'!H87</f>
        <v>0</v>
      </c>
      <c r="F35" s="521">
        <f>('Financial Statement Combined'!H187-'Financial Statement Combined'!I187)+('Financial Statement Combined'!I132-'Financial Statement Combined'!H132)-'Financial Statement Combined'!I87</f>
        <v>0</v>
      </c>
      <c r="G35" s="521">
        <f>('Financial Statement Combined'!I187-'Financial Statement Combined'!J187)+('Financial Statement Combined'!J132-'Financial Statement Combined'!I132)-'Financial Statement Combined'!J87</f>
        <v>0</v>
      </c>
      <c r="H35" s="522">
        <f>('Financial Statement Combined'!J187-'Financial Statement Combined'!K187)+('Financial Statement Combined'!K132-'Financial Statement Combined'!J132)-'Financial Statement Combined'!K87</f>
        <v>0</v>
      </c>
      <c r="J35" s="525"/>
    </row>
    <row r="36" spans="2:10" s="515" customFormat="1" ht="16.5" customHeight="1">
      <c r="B36" s="913" t="s">
        <v>469</v>
      </c>
      <c r="C36" s="914"/>
      <c r="D36" s="915"/>
      <c r="E36" s="535">
        <f>SUM(E32:E35,E30)</f>
        <v>0</v>
      </c>
      <c r="F36" s="535">
        <f>SUM(F32:F35,F30)</f>
        <v>0</v>
      </c>
      <c r="G36" s="535">
        <f>SUM(G32:G35,G30)</f>
        <v>0</v>
      </c>
      <c r="H36" s="536">
        <f>SUM(H32:H35,H30)</f>
        <v>0</v>
      </c>
    </row>
    <row r="37" spans="2:10" s="515" customFormat="1" ht="7.5" customHeight="1">
      <c r="B37" s="916"/>
      <c r="C37" s="917"/>
      <c r="D37" s="917"/>
      <c r="E37" s="917"/>
      <c r="F37" s="917"/>
      <c r="G37" s="917"/>
      <c r="H37" s="918"/>
    </row>
    <row r="38" spans="2:10" ht="16.5" customHeight="1">
      <c r="B38" s="877" t="s">
        <v>470</v>
      </c>
      <c r="C38" s="878"/>
      <c r="D38" s="878"/>
      <c r="E38" s="518"/>
      <c r="F38" s="518"/>
      <c r="G38" s="518"/>
      <c r="H38" s="519"/>
    </row>
    <row r="39" spans="2:10" ht="15" customHeight="1">
      <c r="B39" s="537"/>
      <c r="C39" s="903" t="s">
        <v>471</v>
      </c>
      <c r="D39" s="896"/>
      <c r="E39" s="528">
        <f>SUM(E40:E43,-'Financial Statement Combined'!H56)</f>
        <v>0</v>
      </c>
      <c r="F39" s="528">
        <f>SUM(F40:F43,-'Financial Statement Combined'!I56)</f>
        <v>0</v>
      </c>
      <c r="G39" s="528">
        <f>SUM(G40:G43,-'Financial Statement Combined'!J56)</f>
        <v>0</v>
      </c>
      <c r="H39" s="529">
        <f>SUM(H40:H43,-'Financial Statement Combined'!K56)</f>
        <v>0</v>
      </c>
    </row>
    <row r="40" spans="2:10" s="533" customFormat="1" ht="13.5" customHeight="1">
      <c r="B40" s="537"/>
      <c r="C40" s="919"/>
      <c r="D40" s="538" t="s">
        <v>472</v>
      </c>
      <c r="E40" s="531">
        <f>SUM(('Financial Statement Combined'!G167-'Financial Statement Combined'!G171),-('Financial Statement Combined'!H167-'Financial Statement Combined'!H171))</f>
        <v>0</v>
      </c>
      <c r="F40" s="531">
        <f>SUM(('Financial Statement Combined'!H167-'Financial Statement Combined'!H171),-('Financial Statement Combined'!I167-'Financial Statement Combined'!I171))</f>
        <v>0</v>
      </c>
      <c r="G40" s="531">
        <f>SUM(('Financial Statement Combined'!I167-'Financial Statement Combined'!I171),-('Financial Statement Combined'!J167-'Financial Statement Combined'!J171))</f>
        <v>0</v>
      </c>
      <c r="H40" s="532">
        <f>SUM(('Financial Statement Combined'!J167-'Financial Statement Combined'!J171),-('Financial Statement Combined'!K167-'Financial Statement Combined'!K171))</f>
        <v>0</v>
      </c>
    </row>
    <row r="41" spans="2:10" s="533" customFormat="1" ht="13.5" customHeight="1">
      <c r="B41" s="537"/>
      <c r="C41" s="920"/>
      <c r="D41" s="538" t="s">
        <v>473</v>
      </c>
      <c r="E41" s="531">
        <f>SUM(('Financial Statement Combined'!G172-'Financial Statement Combined'!G173),-('Financial Statement Combined'!H172-'Financial Statement Combined'!H173))</f>
        <v>0</v>
      </c>
      <c r="F41" s="531">
        <f>SUM(('Financial Statement Combined'!H172-'Financial Statement Combined'!H173),-('Financial Statement Combined'!I172-'Financial Statement Combined'!I173))</f>
        <v>0</v>
      </c>
      <c r="G41" s="531">
        <f>SUM(('Financial Statement Combined'!I172-'Financial Statement Combined'!I173),-('Financial Statement Combined'!J172-'Financial Statement Combined'!J173))</f>
        <v>0</v>
      </c>
      <c r="H41" s="532">
        <f>SUM(('Financial Statement Combined'!J172-'Financial Statement Combined'!J173),-('Financial Statement Combined'!K172-'Financial Statement Combined'!K173))</f>
        <v>0</v>
      </c>
    </row>
    <row r="42" spans="2:10" s="533" customFormat="1" ht="13.5" customHeight="1">
      <c r="B42" s="537"/>
      <c r="C42" s="920"/>
      <c r="D42" s="538" t="s">
        <v>474</v>
      </c>
      <c r="E42" s="531">
        <f>SUM('Financial Statement Combined'!G174,-'Financial Statement Combined'!H174)</f>
        <v>0</v>
      </c>
      <c r="F42" s="531">
        <f>SUM('Financial Statement Combined'!H174,-'Financial Statement Combined'!I174)</f>
        <v>0</v>
      </c>
      <c r="G42" s="531">
        <f>SUM('Financial Statement Combined'!I174,-'Financial Statement Combined'!J174)</f>
        <v>0</v>
      </c>
      <c r="H42" s="532">
        <f>SUM('Financial Statement Combined'!J174,-'Financial Statement Combined'!K174)</f>
        <v>0</v>
      </c>
    </row>
    <row r="43" spans="2:10" s="533" customFormat="1" ht="13.5" customHeight="1">
      <c r="B43" s="537"/>
      <c r="C43" s="920"/>
      <c r="D43" s="539" t="s">
        <v>475</v>
      </c>
      <c r="E43" s="531">
        <f>SUM('Financial Statement Combined'!G175,-'Financial Statement Combined'!H175)</f>
        <v>0</v>
      </c>
      <c r="F43" s="531">
        <f>SUM('Financial Statement Combined'!H175,-'Financial Statement Combined'!I175)</f>
        <v>0</v>
      </c>
      <c r="G43" s="531">
        <f>SUM('Financial Statement Combined'!I175,-'Financial Statement Combined'!J175)</f>
        <v>0</v>
      </c>
      <c r="H43" s="532">
        <f>SUM('Financial Statement Combined'!J175,-'Financial Statement Combined'!K175)</f>
        <v>0</v>
      </c>
    </row>
    <row r="44" spans="2:10" ht="15" customHeight="1">
      <c r="B44" s="537"/>
      <c r="C44" s="903" t="s">
        <v>476</v>
      </c>
      <c r="D44" s="896"/>
      <c r="E44" s="528">
        <f>SUM(E45:E48)</f>
        <v>0</v>
      </c>
      <c r="F44" s="528">
        <f>SUM(F45:F48)</f>
        <v>0</v>
      </c>
      <c r="G44" s="528">
        <f>SUM(G45:G48)</f>
        <v>0</v>
      </c>
      <c r="H44" s="529">
        <f>SUM(H45:H48)</f>
        <v>0</v>
      </c>
    </row>
    <row r="45" spans="2:10" s="533" customFormat="1" ht="13.5" customHeight="1">
      <c r="B45" s="537"/>
      <c r="C45" s="540"/>
      <c r="D45" s="541" t="s">
        <v>372</v>
      </c>
      <c r="E45" s="531">
        <f>SUM('Financial Statement Combined'!G177,-'Financial Statement Combined'!H177)</f>
        <v>0</v>
      </c>
      <c r="F45" s="531">
        <f>SUM('Financial Statement Combined'!H177,-'Financial Statement Combined'!I177)</f>
        <v>0</v>
      </c>
      <c r="G45" s="531">
        <f>SUM('Financial Statement Combined'!I177,-'Financial Statement Combined'!J177)</f>
        <v>0</v>
      </c>
      <c r="H45" s="532">
        <f>SUM('Financial Statement Combined'!J177,-'Financial Statement Combined'!K177)</f>
        <v>0</v>
      </c>
    </row>
    <row r="46" spans="2:10" s="533" customFormat="1" ht="13.5" customHeight="1">
      <c r="B46" s="537"/>
      <c r="C46" s="538"/>
      <c r="D46" s="541" t="s">
        <v>373</v>
      </c>
      <c r="E46" s="531">
        <f>SUM('Financial Statement Combined'!G178,-'Financial Statement Combined'!H178)</f>
        <v>0</v>
      </c>
      <c r="F46" s="531">
        <f>SUM('Financial Statement Combined'!H178,-'Financial Statement Combined'!I178)</f>
        <v>0</v>
      </c>
      <c r="G46" s="531">
        <f>SUM('Financial Statement Combined'!I178,-'Financial Statement Combined'!J178)</f>
        <v>0</v>
      </c>
      <c r="H46" s="532">
        <f>SUM('Financial Statement Combined'!J178,-'Financial Statement Combined'!K178)</f>
        <v>0</v>
      </c>
    </row>
    <row r="47" spans="2:10" s="533" customFormat="1" ht="13.5" customHeight="1">
      <c r="B47" s="537"/>
      <c r="C47" s="538"/>
      <c r="D47" s="541" t="s">
        <v>374</v>
      </c>
      <c r="E47" s="531">
        <f>SUM('Financial Statement Combined'!G179,-'Financial Statement Combined'!H179)</f>
        <v>0</v>
      </c>
      <c r="F47" s="531">
        <f>SUM('Financial Statement Combined'!H179,-'Financial Statement Combined'!I179)</f>
        <v>0</v>
      </c>
      <c r="G47" s="531">
        <f>SUM('Financial Statement Combined'!I179,-'Financial Statement Combined'!J179)</f>
        <v>0</v>
      </c>
      <c r="H47" s="532">
        <f>SUM('Financial Statement Combined'!J179,-'Financial Statement Combined'!K179)</f>
        <v>0</v>
      </c>
    </row>
    <row r="48" spans="2:10" s="533" customFormat="1" ht="13.5" customHeight="1">
      <c r="B48" s="537"/>
      <c r="C48" s="538"/>
      <c r="D48" s="541" t="s">
        <v>375</v>
      </c>
      <c r="E48" s="531">
        <f>SUM('Financial Statement Combined'!G180,-'Financial Statement Combined'!H180)</f>
        <v>0</v>
      </c>
      <c r="F48" s="531">
        <f>SUM('Financial Statement Combined'!H180,-'Financial Statement Combined'!I180)</f>
        <v>0</v>
      </c>
      <c r="G48" s="531">
        <f>SUM('Financial Statement Combined'!I180,-'Financial Statement Combined'!J180)</f>
        <v>0</v>
      </c>
      <c r="H48" s="532">
        <f>SUM('Financial Statement Combined'!J180,-'Financial Statement Combined'!K180)</f>
        <v>0</v>
      </c>
    </row>
    <row r="49" spans="2:8" ht="15" customHeight="1">
      <c r="B49" s="537"/>
      <c r="C49" s="903" t="s">
        <v>477</v>
      </c>
      <c r="D49" s="896"/>
      <c r="E49" s="528">
        <f>SUM(E50:E53)</f>
        <v>0</v>
      </c>
      <c r="F49" s="528">
        <f>SUM(F50:F53)</f>
        <v>0</v>
      </c>
      <c r="G49" s="528">
        <f>SUM(G50:G53)</f>
        <v>0</v>
      </c>
      <c r="H49" s="529">
        <f>SUM(H50:H53)</f>
        <v>0</v>
      </c>
    </row>
    <row r="50" spans="2:8" s="533" customFormat="1" ht="13.5" customHeight="1">
      <c r="B50" s="537"/>
      <c r="C50" s="540"/>
      <c r="D50" s="541" t="s">
        <v>372</v>
      </c>
      <c r="E50" s="531">
        <f>'Financial Statement Combined'!G196-'Financial Statement Combined'!H196</f>
        <v>0</v>
      </c>
      <c r="F50" s="531">
        <f>'Financial Statement Combined'!H196-'Financial Statement Combined'!I196</f>
        <v>0</v>
      </c>
      <c r="G50" s="531">
        <f>'Financial Statement Combined'!I196-'Financial Statement Combined'!J196</f>
        <v>0</v>
      </c>
      <c r="H50" s="532">
        <f>'Financial Statement Combined'!J196-'Financial Statement Combined'!K196</f>
        <v>0</v>
      </c>
    </row>
    <row r="51" spans="2:8" s="533" customFormat="1" ht="13.5" customHeight="1">
      <c r="B51" s="537"/>
      <c r="C51" s="538"/>
      <c r="D51" s="541" t="s">
        <v>373</v>
      </c>
      <c r="E51" s="531">
        <f>'Financial Statement Combined'!G199-'Financial Statement Combined'!H199</f>
        <v>0</v>
      </c>
      <c r="F51" s="531">
        <f>'Financial Statement Combined'!H199-'Financial Statement Combined'!I199</f>
        <v>0</v>
      </c>
      <c r="G51" s="531">
        <f>'Financial Statement Combined'!I199-'Financial Statement Combined'!J199</f>
        <v>0</v>
      </c>
      <c r="H51" s="532">
        <f>'Financial Statement Combined'!J199-'Financial Statement Combined'!K199</f>
        <v>0</v>
      </c>
    </row>
    <row r="52" spans="2:8" s="533" customFormat="1" ht="13.5" customHeight="1">
      <c r="B52" s="537"/>
      <c r="C52" s="538"/>
      <c r="D52" s="541" t="s">
        <v>374</v>
      </c>
      <c r="E52" s="531">
        <f>'Financial Statement Combined'!G200-'Financial Statement Combined'!H200</f>
        <v>0</v>
      </c>
      <c r="F52" s="531">
        <f>'Financial Statement Combined'!H200-'Financial Statement Combined'!I200</f>
        <v>0</v>
      </c>
      <c r="G52" s="531">
        <f>'Financial Statement Combined'!I200-'Financial Statement Combined'!J200</f>
        <v>0</v>
      </c>
      <c r="H52" s="532">
        <f>'Financial Statement Combined'!J200-'Financial Statement Combined'!K200</f>
        <v>0</v>
      </c>
    </row>
    <row r="53" spans="2:8" s="533" customFormat="1" ht="13.5" customHeight="1">
      <c r="B53" s="537"/>
      <c r="C53" s="538"/>
      <c r="D53" s="541" t="s">
        <v>375</v>
      </c>
      <c r="E53" s="531">
        <f>'Financial Statement Combined'!G201-'Financial Statement Combined'!H201</f>
        <v>0</v>
      </c>
      <c r="F53" s="531">
        <f>'Financial Statement Combined'!H201-'Financial Statement Combined'!I201</f>
        <v>0</v>
      </c>
      <c r="G53" s="531">
        <f>'Financial Statement Combined'!I201-'Financial Statement Combined'!J201</f>
        <v>0</v>
      </c>
      <c r="H53" s="532">
        <f>'Financial Statement Combined'!J201-'Financial Statement Combined'!K201</f>
        <v>0</v>
      </c>
    </row>
    <row r="54" spans="2:8" ht="15" customHeight="1">
      <c r="B54" s="537"/>
      <c r="C54" s="924" t="s">
        <v>291</v>
      </c>
      <c r="D54" s="925"/>
      <c r="E54" s="521">
        <f>'Financial Statement Combined'!H73</f>
        <v>0</v>
      </c>
      <c r="F54" s="521">
        <f>'Financial Statement Combined'!I73</f>
        <v>0</v>
      </c>
      <c r="G54" s="521">
        <f>'Financial Statement Combined'!J73</f>
        <v>0</v>
      </c>
      <c r="H54" s="522">
        <f>'Financial Statement Combined'!K73</f>
        <v>0</v>
      </c>
    </row>
    <row r="55" spans="2:8" ht="15" customHeight="1" thickBot="1">
      <c r="B55" s="542"/>
      <c r="C55" s="926" t="s">
        <v>292</v>
      </c>
      <c r="D55" s="927"/>
      <c r="E55" s="521">
        <f>'Financial Statement Combined'!H74</f>
        <v>0</v>
      </c>
      <c r="F55" s="521">
        <f>'Financial Statement Combined'!I74</f>
        <v>0</v>
      </c>
      <c r="G55" s="521">
        <f>'Financial Statement Combined'!J74</f>
        <v>0</v>
      </c>
      <c r="H55" s="522">
        <f>'Financial Statement Combined'!K74</f>
        <v>0</v>
      </c>
    </row>
    <row r="56" spans="2:8" s="515" customFormat="1" ht="16.5" customHeight="1">
      <c r="B56" s="921" t="s">
        <v>478</v>
      </c>
      <c r="C56" s="922"/>
      <c r="D56" s="923"/>
      <c r="E56" s="535">
        <f>SUM(E49,E44,E39,E54:E55)</f>
        <v>0</v>
      </c>
      <c r="F56" s="535">
        <f>SUM(F49,F44,F39,F54:F55)</f>
        <v>0</v>
      </c>
      <c r="G56" s="535">
        <f>SUM(G49,G44,G39,G54:G55)</f>
        <v>0</v>
      </c>
      <c r="H56" s="536">
        <f>SUM(H49,H44,H39,H54:H55)</f>
        <v>0</v>
      </c>
    </row>
    <row r="57" spans="2:8" ht="7.5" customHeight="1">
      <c r="B57" s="888"/>
      <c r="C57" s="889"/>
      <c r="D57" s="889"/>
      <c r="E57" s="889"/>
      <c r="F57" s="889"/>
      <c r="G57" s="889"/>
      <c r="H57" s="890"/>
    </row>
    <row r="58" spans="2:8" s="515" customFormat="1" ht="16.5" customHeight="1">
      <c r="B58" s="928" t="s">
        <v>479</v>
      </c>
      <c r="C58" s="929"/>
      <c r="D58" s="929"/>
      <c r="E58" s="518"/>
      <c r="F58" s="518"/>
      <c r="G58" s="518"/>
      <c r="H58" s="519"/>
    </row>
    <row r="59" spans="2:8" s="515" customFormat="1" ht="15" customHeight="1">
      <c r="B59" s="543"/>
      <c r="C59" s="895" t="s">
        <v>480</v>
      </c>
      <c r="D59" s="896"/>
      <c r="E59" s="528">
        <f>SUM(E60:E66)</f>
        <v>0</v>
      </c>
      <c r="F59" s="528">
        <f>SUM(F60:F66)</f>
        <v>0</v>
      </c>
      <c r="G59" s="528">
        <f>SUM(G60:G66)</f>
        <v>0</v>
      </c>
      <c r="H59" s="529">
        <f>SUM(H60:H66)</f>
        <v>0</v>
      </c>
    </row>
    <row r="60" spans="2:8" s="533" customFormat="1" ht="13.5" customHeight="1">
      <c r="B60" s="544"/>
      <c r="C60" s="545"/>
      <c r="D60" s="546" t="s">
        <v>333</v>
      </c>
      <c r="E60" s="531">
        <f>'Financial Statement Combined'!H125-'Financial Statement Combined'!G125</f>
        <v>0</v>
      </c>
      <c r="F60" s="531">
        <f>'Financial Statement Combined'!I125-'Financial Statement Combined'!H125</f>
        <v>0</v>
      </c>
      <c r="G60" s="531">
        <f>'Financial Statement Combined'!J125-'Financial Statement Combined'!I125</f>
        <v>0</v>
      </c>
      <c r="H60" s="532">
        <f>'Financial Statement Combined'!K125-'Financial Statement Combined'!J125</f>
        <v>0</v>
      </c>
    </row>
    <row r="61" spans="2:8" s="548" customFormat="1" ht="13.5" customHeight="1">
      <c r="B61" s="543"/>
      <c r="C61" s="547"/>
      <c r="D61" s="546" t="s">
        <v>334</v>
      </c>
      <c r="E61" s="531">
        <f>'Financial Statement Combined'!H126-'Financial Statement Combined'!G126</f>
        <v>0</v>
      </c>
      <c r="F61" s="531">
        <f>'Financial Statement Combined'!I126-'Financial Statement Combined'!H126</f>
        <v>0</v>
      </c>
      <c r="G61" s="531">
        <f>'Financial Statement Combined'!J126-'Financial Statement Combined'!I126</f>
        <v>0</v>
      </c>
      <c r="H61" s="532">
        <f>'Financial Statement Combined'!K126-'Financial Statement Combined'!J126</f>
        <v>0</v>
      </c>
    </row>
    <row r="62" spans="2:8" s="548" customFormat="1" ht="13.5" customHeight="1">
      <c r="B62" s="543"/>
      <c r="C62" s="547"/>
      <c r="D62" s="546" t="s">
        <v>335</v>
      </c>
      <c r="E62" s="531">
        <f>'Financial Statement Combined'!H127-'Financial Statement Combined'!G127</f>
        <v>0</v>
      </c>
      <c r="F62" s="531">
        <f>'Financial Statement Combined'!I127-'Financial Statement Combined'!H127</f>
        <v>0</v>
      </c>
      <c r="G62" s="531">
        <f>'Financial Statement Combined'!J127-'Financial Statement Combined'!I127</f>
        <v>0</v>
      </c>
      <c r="H62" s="532">
        <f>'Financial Statement Combined'!K127-'Financial Statement Combined'!J127</f>
        <v>0</v>
      </c>
    </row>
    <row r="63" spans="2:8" s="548" customFormat="1" ht="13.5" customHeight="1">
      <c r="B63" s="543"/>
      <c r="C63" s="547"/>
      <c r="D63" s="546" t="s">
        <v>336</v>
      </c>
      <c r="E63" s="531">
        <f>'Financial Statement Combined'!H128-'Financial Statement Combined'!G128</f>
        <v>0</v>
      </c>
      <c r="F63" s="531">
        <f>'Financial Statement Combined'!I128-'Financial Statement Combined'!H128</f>
        <v>0</v>
      </c>
      <c r="G63" s="531">
        <f>'Financial Statement Combined'!J128-'Financial Statement Combined'!I128</f>
        <v>0</v>
      </c>
      <c r="H63" s="532">
        <f>'Financial Statement Combined'!K128-'Financial Statement Combined'!J128</f>
        <v>0</v>
      </c>
    </row>
    <row r="64" spans="2:8" s="548" customFormat="1" ht="13.5" customHeight="1">
      <c r="B64" s="543"/>
      <c r="C64" s="547"/>
      <c r="D64" s="546" t="s">
        <v>337</v>
      </c>
      <c r="E64" s="531">
        <f>'Financial Statement Combined'!H129-'Financial Statement Combined'!G129</f>
        <v>0</v>
      </c>
      <c r="F64" s="531">
        <f>'Financial Statement Combined'!I129-'Financial Statement Combined'!H129</f>
        <v>0</v>
      </c>
      <c r="G64" s="531">
        <f>'Financial Statement Combined'!J129-'Financial Statement Combined'!I129</f>
        <v>0</v>
      </c>
      <c r="H64" s="532">
        <f>'Financial Statement Combined'!K129-'Financial Statement Combined'!J129</f>
        <v>0</v>
      </c>
    </row>
    <row r="65" spans="2:8" s="548" customFormat="1" ht="13.5" customHeight="1">
      <c r="B65" s="543"/>
      <c r="C65" s="533"/>
      <c r="D65" s="546" t="s">
        <v>338</v>
      </c>
      <c r="E65" s="531">
        <f>'Financial Statement Combined'!H130-'Financial Statement Combined'!G130</f>
        <v>0</v>
      </c>
      <c r="F65" s="531">
        <f>'Financial Statement Combined'!I130-'Financial Statement Combined'!H130</f>
        <v>0</v>
      </c>
      <c r="G65" s="531">
        <f>'Financial Statement Combined'!J130-'Financial Statement Combined'!I130</f>
        <v>0</v>
      </c>
      <c r="H65" s="532">
        <f>'Financial Statement Combined'!K130-'Financial Statement Combined'!J130</f>
        <v>0</v>
      </c>
    </row>
    <row r="66" spans="2:8" s="548" customFormat="1" ht="13.5" customHeight="1">
      <c r="B66" s="543"/>
      <c r="C66" s="533"/>
      <c r="D66" s="546" t="s">
        <v>339</v>
      </c>
      <c r="E66" s="531">
        <f>'Financial Statement Combined'!H131-'Financial Statement Combined'!G131</f>
        <v>0</v>
      </c>
      <c r="F66" s="531">
        <f>'Financial Statement Combined'!I131-'Financial Statement Combined'!H131</f>
        <v>0</v>
      </c>
      <c r="G66" s="531">
        <f>'Financial Statement Combined'!J131-'Financial Statement Combined'!I131</f>
        <v>0</v>
      </c>
      <c r="H66" s="532">
        <f>'Financial Statement Combined'!K131-'Financial Statement Combined'!J131</f>
        <v>0</v>
      </c>
    </row>
    <row r="67" spans="2:8" s="515" customFormat="1" ht="15" customHeight="1">
      <c r="B67" s="543"/>
      <c r="C67" s="895" t="s">
        <v>481</v>
      </c>
      <c r="D67" s="896"/>
      <c r="E67" s="528">
        <f>SUM(E68:E74)</f>
        <v>0</v>
      </c>
      <c r="F67" s="528">
        <f>SUM(F68:F74)</f>
        <v>0</v>
      </c>
      <c r="G67" s="528">
        <f>SUM(G68:G74)</f>
        <v>0</v>
      </c>
      <c r="H67" s="529">
        <f>SUM(H68:H74)</f>
        <v>0</v>
      </c>
    </row>
    <row r="68" spans="2:8" s="533" customFormat="1" ht="13.5" customHeight="1">
      <c r="B68" s="543"/>
      <c r="C68" s="545"/>
      <c r="D68" s="546" t="s">
        <v>349</v>
      </c>
      <c r="E68" s="531">
        <f>'Financial Statement Combined'!H144-'Financial Statement Combined'!G144</f>
        <v>0</v>
      </c>
      <c r="F68" s="531">
        <f>'Financial Statement Combined'!I144-'Financial Statement Combined'!H144</f>
        <v>0</v>
      </c>
      <c r="G68" s="531">
        <f>'Financial Statement Combined'!J144-'Financial Statement Combined'!I144</f>
        <v>0</v>
      </c>
      <c r="H68" s="532">
        <f>'Financial Statement Combined'!K144-'Financial Statement Combined'!J144</f>
        <v>0</v>
      </c>
    </row>
    <row r="69" spans="2:8" s="533" customFormat="1" ht="13.5" customHeight="1">
      <c r="B69" s="543"/>
      <c r="C69" s="547"/>
      <c r="D69" s="546" t="s">
        <v>350</v>
      </c>
      <c r="E69" s="531">
        <f>'Financial Statement Combined'!H145-'Financial Statement Combined'!G145</f>
        <v>0</v>
      </c>
      <c r="F69" s="531">
        <f>'Financial Statement Combined'!I145-'Financial Statement Combined'!H145</f>
        <v>0</v>
      </c>
      <c r="G69" s="531">
        <f>'Financial Statement Combined'!J145-'Financial Statement Combined'!I145</f>
        <v>0</v>
      </c>
      <c r="H69" s="532">
        <f>'Financial Statement Combined'!K145-'Financial Statement Combined'!J145</f>
        <v>0</v>
      </c>
    </row>
    <row r="70" spans="2:8" s="533" customFormat="1" ht="13.5" customHeight="1">
      <c r="B70" s="543"/>
      <c r="C70" s="547"/>
      <c r="D70" s="546" t="s">
        <v>335</v>
      </c>
      <c r="E70" s="531">
        <f>'Financial Statement Combined'!H147-'Financial Statement Combined'!G147</f>
        <v>0</v>
      </c>
      <c r="F70" s="531">
        <f>'Financial Statement Combined'!I147-'Financial Statement Combined'!H147</f>
        <v>0</v>
      </c>
      <c r="G70" s="531">
        <f>'Financial Statement Combined'!J147-'Financial Statement Combined'!I147</f>
        <v>0</v>
      </c>
      <c r="H70" s="532">
        <f>'Financial Statement Combined'!K147-'Financial Statement Combined'!J147</f>
        <v>0</v>
      </c>
    </row>
    <row r="71" spans="2:8" ht="27.75" customHeight="1">
      <c r="B71" s="543"/>
      <c r="C71" s="549"/>
      <c r="D71" s="550" t="s">
        <v>482</v>
      </c>
      <c r="E71" s="521">
        <f>'Financial Statement Combined'!H146-'Financial Statement Combined'!G146</f>
        <v>0</v>
      </c>
      <c r="F71" s="521">
        <f>'Financial Statement Combined'!I146-'Financial Statement Combined'!H146</f>
        <v>0</v>
      </c>
      <c r="G71" s="521">
        <f>'Financial Statement Combined'!J146-'Financial Statement Combined'!I146</f>
        <v>0</v>
      </c>
      <c r="H71" s="522">
        <f>'Financial Statement Combined'!K146-'Financial Statement Combined'!J146</f>
        <v>0</v>
      </c>
    </row>
    <row r="72" spans="2:8">
      <c r="B72" s="543"/>
      <c r="C72" s="551"/>
      <c r="D72" s="546" t="s">
        <v>483</v>
      </c>
      <c r="E72" s="521">
        <f>'Financial Statement Combined'!H150-'Financial Statement Combined'!G150</f>
        <v>0</v>
      </c>
      <c r="F72" s="521">
        <f>'Financial Statement Combined'!I150-'Financial Statement Combined'!H150</f>
        <v>0</v>
      </c>
      <c r="G72" s="521">
        <f>'Financial Statement Combined'!J150-'Financial Statement Combined'!I150</f>
        <v>0</v>
      </c>
      <c r="H72" s="522">
        <f>'Financial Statement Combined'!K150-'Financial Statement Combined'!J150</f>
        <v>0</v>
      </c>
    </row>
    <row r="73" spans="2:8">
      <c r="B73" s="543"/>
      <c r="C73" s="551"/>
      <c r="D73" s="546" t="s">
        <v>336</v>
      </c>
      <c r="E73" s="521">
        <f>'Financial Statement Combined'!H148-'Financial Statement Combined'!G148</f>
        <v>0</v>
      </c>
      <c r="F73" s="521">
        <f>'Financial Statement Combined'!I148-'Financial Statement Combined'!H148</f>
        <v>0</v>
      </c>
      <c r="G73" s="521">
        <f>'Financial Statement Combined'!J148-'Financial Statement Combined'!I148</f>
        <v>0</v>
      </c>
      <c r="H73" s="522">
        <f>'Financial Statement Combined'!K148-'Financial Statement Combined'!J148</f>
        <v>0</v>
      </c>
    </row>
    <row r="74" spans="2:8">
      <c r="B74" s="543"/>
      <c r="C74" s="551"/>
      <c r="D74" s="546" t="s">
        <v>337</v>
      </c>
      <c r="E74" s="521">
        <f>'Financial Statement Combined'!H149-'Financial Statement Combined'!G149</f>
        <v>0</v>
      </c>
      <c r="F74" s="521">
        <f>'Financial Statement Combined'!I149-'Financial Statement Combined'!H149</f>
        <v>0</v>
      </c>
      <c r="G74" s="521">
        <f>'Financial Statement Combined'!J149-'Financial Statement Combined'!I149</f>
        <v>0</v>
      </c>
      <c r="H74" s="522">
        <f>'Financial Statement Combined'!K149-'Financial Statement Combined'!J149</f>
        <v>0</v>
      </c>
    </row>
    <row r="75" spans="2:8" ht="15" customHeight="1">
      <c r="B75" s="543"/>
      <c r="C75" s="895" t="s">
        <v>484</v>
      </c>
      <c r="D75" s="896"/>
      <c r="E75" s="528">
        <f>SUM(E76:E77)</f>
        <v>0</v>
      </c>
      <c r="F75" s="528">
        <f>SUM(F76:F77)</f>
        <v>0</v>
      </c>
      <c r="G75" s="528">
        <f>SUM(G76:G77)</f>
        <v>0</v>
      </c>
      <c r="H75" s="529">
        <f>SUM(H76:H77)</f>
        <v>0</v>
      </c>
    </row>
    <row r="76" spans="2:8" s="533" customFormat="1" ht="13.5" customHeight="1">
      <c r="B76" s="543"/>
      <c r="C76" s="897"/>
      <c r="D76" s="538" t="s">
        <v>316</v>
      </c>
      <c r="E76" s="531">
        <f>'Financial Statement Combined'!H106-'Financial Statement Combined'!G106</f>
        <v>0</v>
      </c>
      <c r="F76" s="531">
        <f>'Financial Statement Combined'!I106-'Financial Statement Combined'!H106</f>
        <v>0</v>
      </c>
      <c r="G76" s="531">
        <f>'Financial Statement Combined'!J106-'Financial Statement Combined'!I106</f>
        <v>0</v>
      </c>
      <c r="H76" s="532">
        <f>'Financial Statement Combined'!K106-'Financial Statement Combined'!J106</f>
        <v>0</v>
      </c>
    </row>
    <row r="77" spans="2:8" s="533" customFormat="1" ht="13.5" customHeight="1">
      <c r="B77" s="543"/>
      <c r="C77" s="898"/>
      <c r="D77" s="538" t="s">
        <v>322</v>
      </c>
      <c r="E77" s="531">
        <f>'Financial Statement Combined'!H112-'Financial Statement Combined'!G112-'Financial Statement Combined'!H91</f>
        <v>0</v>
      </c>
      <c r="F77" s="531">
        <f>'Financial Statement Combined'!I112-'Financial Statement Combined'!H112-'Financial Statement Combined'!I91</f>
        <v>0</v>
      </c>
      <c r="G77" s="531">
        <f>'Financial Statement Combined'!J112-'Financial Statement Combined'!I112-'Financial Statement Combined'!J91</f>
        <v>0</v>
      </c>
      <c r="H77" s="532">
        <f>'Financial Statement Combined'!K112-'Financial Statement Combined'!J112-'Financial Statement Combined'!K91</f>
        <v>0</v>
      </c>
    </row>
    <row r="78" spans="2:8">
      <c r="B78" s="543"/>
      <c r="C78" s="895" t="s">
        <v>485</v>
      </c>
      <c r="D78" s="896"/>
      <c r="E78" s="528">
        <f>SUM(E79:E83)</f>
        <v>0</v>
      </c>
      <c r="F78" s="528">
        <f t="shared" ref="F78:H78" si="0">SUM(F79:F83)</f>
        <v>0</v>
      </c>
      <c r="G78" s="528">
        <f t="shared" si="0"/>
        <v>0</v>
      </c>
      <c r="H78" s="529">
        <f t="shared" si="0"/>
        <v>0</v>
      </c>
    </row>
    <row r="79" spans="2:8">
      <c r="B79" s="543"/>
      <c r="C79" s="540"/>
      <c r="D79" s="546" t="s">
        <v>285</v>
      </c>
      <c r="E79" s="531">
        <f>-'Financial Statement Combined'!H67</f>
        <v>0</v>
      </c>
      <c r="F79" s="531">
        <f>-'Financial Statement Combined'!I67</f>
        <v>0</v>
      </c>
      <c r="G79" s="531">
        <f>-'Financial Statement Combined'!J67</f>
        <v>0</v>
      </c>
      <c r="H79" s="532">
        <f>-'Financial Statement Combined'!K67</f>
        <v>0</v>
      </c>
    </row>
    <row r="80" spans="2:8">
      <c r="B80" s="543"/>
      <c r="C80" s="538"/>
      <c r="D80" s="546" t="s">
        <v>286</v>
      </c>
      <c r="E80" s="531">
        <f>-'Financial Statement Combined'!H68</f>
        <v>0</v>
      </c>
      <c r="F80" s="531">
        <f>-'Financial Statement Combined'!I68</f>
        <v>0</v>
      </c>
      <c r="G80" s="531">
        <f>-'Financial Statement Combined'!J68</f>
        <v>0</v>
      </c>
      <c r="H80" s="532">
        <f>-'Financial Statement Combined'!K68</f>
        <v>0</v>
      </c>
    </row>
    <row r="81" spans="2:8">
      <c r="B81" s="543"/>
      <c r="C81" s="538"/>
      <c r="D81" s="546" t="s">
        <v>287</v>
      </c>
      <c r="E81" s="531">
        <f>-'Financial Statement Combined'!H69</f>
        <v>0</v>
      </c>
      <c r="F81" s="531">
        <f>-'Financial Statement Combined'!I69</f>
        <v>0</v>
      </c>
      <c r="G81" s="531">
        <f>-'Financial Statement Combined'!J69</f>
        <v>0</v>
      </c>
      <c r="H81" s="532">
        <f>-'Financial Statement Combined'!K69</f>
        <v>0</v>
      </c>
    </row>
    <row r="82" spans="2:8">
      <c r="B82" s="543"/>
      <c r="C82" s="538"/>
      <c r="D82" s="530" t="s">
        <v>288</v>
      </c>
      <c r="E82" s="531">
        <f>-'Financial Statement Combined'!H70</f>
        <v>0</v>
      </c>
      <c r="F82" s="531">
        <f>-'Financial Statement Combined'!I70</f>
        <v>0</v>
      </c>
      <c r="G82" s="531">
        <f>-'Financial Statement Combined'!J70</f>
        <v>0</v>
      </c>
      <c r="H82" s="532">
        <f>-'Financial Statement Combined'!K70</f>
        <v>0</v>
      </c>
    </row>
    <row r="83" spans="2:8" ht="13.5" thickBot="1">
      <c r="B83" s="543"/>
      <c r="C83" s="538"/>
      <c r="D83" s="530" t="s">
        <v>289</v>
      </c>
      <c r="E83" s="531">
        <f>-'Financial Statement Combined'!H71</f>
        <v>0</v>
      </c>
      <c r="F83" s="531">
        <f>-'Financial Statement Combined'!I71</f>
        <v>0</v>
      </c>
      <c r="G83" s="531">
        <f>-'Financial Statement Combined'!J71</f>
        <v>0</v>
      </c>
      <c r="H83" s="532">
        <f>-'Financial Statement Combined'!K71</f>
        <v>0</v>
      </c>
    </row>
    <row r="84" spans="2:8" s="515" customFormat="1" ht="16.5" customHeight="1">
      <c r="B84" s="921" t="s">
        <v>486</v>
      </c>
      <c r="C84" s="922"/>
      <c r="D84" s="923"/>
      <c r="E84" s="535">
        <f>SUM(E59,E67,E75,E78)</f>
        <v>0</v>
      </c>
      <c r="F84" s="535">
        <f>SUM(F59,F67,F75,F78)</f>
        <v>0</v>
      </c>
      <c r="G84" s="535">
        <f>SUM(G59,G67,G75,G78)</f>
        <v>0</v>
      </c>
      <c r="H84" s="536">
        <f>SUM(H59,H67,H75,H78)</f>
        <v>0</v>
      </c>
    </row>
    <row r="85" spans="2:8" s="515" customFormat="1" ht="7.5" customHeight="1">
      <c r="B85" s="916"/>
      <c r="C85" s="917"/>
      <c r="D85" s="917"/>
      <c r="E85" s="917"/>
      <c r="F85" s="917"/>
      <c r="G85" s="917"/>
      <c r="H85" s="918"/>
    </row>
    <row r="86" spans="2:8" ht="15" customHeight="1">
      <c r="B86" s="865" t="s">
        <v>487</v>
      </c>
      <c r="C86" s="866"/>
      <c r="D86" s="866"/>
      <c r="E86" s="521">
        <f>E36+E56+E84</f>
        <v>0</v>
      </c>
      <c r="F86" s="521">
        <f>F36+F56+F84</f>
        <v>0</v>
      </c>
      <c r="G86" s="521">
        <f>G36+G56+G84</f>
        <v>0</v>
      </c>
      <c r="H86" s="522">
        <f>H36+H56+H84</f>
        <v>0</v>
      </c>
    </row>
    <row r="87" spans="2:8" ht="15" customHeight="1">
      <c r="B87" s="865" t="s">
        <v>488</v>
      </c>
      <c r="C87" s="866"/>
      <c r="D87" s="866"/>
      <c r="E87" s="521">
        <f>'Financial Statement Combined'!G212</f>
        <v>0</v>
      </c>
      <c r="F87" s="521">
        <f>'Financial Statement Combined'!H212</f>
        <v>0</v>
      </c>
      <c r="G87" s="521">
        <f>'Financial Statement Combined'!I212</f>
        <v>0</v>
      </c>
      <c r="H87" s="522">
        <f>'Financial Statement Combined'!J212</f>
        <v>0</v>
      </c>
    </row>
    <row r="88" spans="2:8" ht="15" customHeight="1" thickBot="1">
      <c r="B88" s="930" t="s">
        <v>489</v>
      </c>
      <c r="C88" s="931"/>
      <c r="D88" s="931"/>
      <c r="E88" s="552">
        <f>'Financial Statement Combined'!H212</f>
        <v>0</v>
      </c>
      <c r="F88" s="552">
        <f>'Financial Statement Combined'!I212</f>
        <v>0</v>
      </c>
      <c r="G88" s="552">
        <f>'Financial Statement Combined'!J212</f>
        <v>0</v>
      </c>
      <c r="H88" s="553">
        <f>'Financial Statement Combined'!K212</f>
        <v>0</v>
      </c>
    </row>
    <row r="89" spans="2:8" ht="15" customHeight="1">
      <c r="E89" s="523"/>
      <c r="F89" s="523"/>
      <c r="G89" s="523"/>
      <c r="H89" s="523"/>
    </row>
    <row r="90" spans="2:8" s="515" customFormat="1" ht="15" customHeight="1">
      <c r="B90" s="932" t="s">
        <v>490</v>
      </c>
      <c r="C90" s="933"/>
      <c r="D90" s="934"/>
      <c r="E90" s="554">
        <f>E86+E87-E88</f>
        <v>0</v>
      </c>
      <c r="F90" s="554">
        <f>F86+F87-F88</f>
        <v>0</v>
      </c>
      <c r="G90" s="554">
        <f>G86+G87-G88</f>
        <v>0</v>
      </c>
      <c r="H90" s="554">
        <f>H86+H87-H88</f>
        <v>0</v>
      </c>
    </row>
  </sheetData>
  <mergeCells count="57">
    <mergeCell ref="B85:H85"/>
    <mergeCell ref="B86:D86"/>
    <mergeCell ref="B87:D87"/>
    <mergeCell ref="B88:D88"/>
    <mergeCell ref="B90:D90"/>
    <mergeCell ref="B84:D84"/>
    <mergeCell ref="C49:D49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78:D78"/>
    <mergeCell ref="C44:D44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9:D29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8:D28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92F5CB-CCDA-43ED-910B-908BF9A0573C}">
            <xm:f>OR('C:\Shared With Me\Financials\[NC Financial Analysis.xlsx]Financial Statement'!#REF!="",'C:\Shared With Me\Financials\[NC Financial Analysis.xlsx]Financial Statement'!#REF!="")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D25-04CA-4EC8-99E8-088A88F1F627}">
  <sheetPr codeName="Sheet1">
    <tabColor theme="3" tint="-0.499984740745262"/>
  </sheetPr>
  <dimension ref="B1:C19"/>
  <sheetViews>
    <sheetView showGridLines="0" workbookViewId="0"/>
  </sheetViews>
  <sheetFormatPr defaultColWidth="8" defaultRowHeight="15"/>
  <cols>
    <col min="1" max="1" width="2.125" style="603" customWidth="1"/>
    <col min="2" max="2" width="22.875" style="603" bestFit="1" customWidth="1"/>
    <col min="3" max="3" width="41.25" style="603" customWidth="1"/>
    <col min="4" max="16384" width="8" style="603"/>
  </cols>
  <sheetData>
    <row r="1" spans="2:3" ht="15.75" thickBot="1"/>
    <row r="2" spans="2:3" ht="15.75" thickBot="1">
      <c r="B2" s="662" t="s">
        <v>525</v>
      </c>
      <c r="C2" s="663"/>
    </row>
    <row r="3" spans="2:3">
      <c r="B3" s="604" t="s">
        <v>208</v>
      </c>
      <c r="C3" s="605"/>
    </row>
    <row r="4" spans="2:3">
      <c r="B4" s="606" t="s">
        <v>526</v>
      </c>
      <c r="C4" s="605"/>
    </row>
    <row r="5" spans="2:3">
      <c r="B5" s="606" t="s">
        <v>527</v>
      </c>
      <c r="C5" s="607"/>
    </row>
    <row r="6" spans="2:3">
      <c r="B6" s="606" t="s">
        <v>528</v>
      </c>
      <c r="C6" s="607"/>
    </row>
    <row r="7" spans="2:3">
      <c r="B7" s="606" t="s">
        <v>529</v>
      </c>
      <c r="C7" s="607"/>
    </row>
    <row r="8" spans="2:3">
      <c r="B8" s="608" t="s">
        <v>530</v>
      </c>
      <c r="C8" s="609" t="s">
        <v>531</v>
      </c>
    </row>
    <row r="9" spans="2:3">
      <c r="B9" s="610"/>
      <c r="C9" s="607"/>
    </row>
    <row r="10" spans="2:3">
      <c r="B10" s="610"/>
      <c r="C10" s="607"/>
    </row>
    <row r="11" spans="2:3" ht="15.75" thickBot="1">
      <c r="B11" s="611" t="s">
        <v>205</v>
      </c>
      <c r="C11" s="612"/>
    </row>
    <row r="12" spans="2:3" ht="15.75" thickBot="1">
      <c r="B12" s="613"/>
      <c r="C12" s="613"/>
    </row>
    <row r="13" spans="2:3" ht="15.75" thickBot="1">
      <c r="B13" s="662" t="s">
        <v>532</v>
      </c>
      <c r="C13" s="664"/>
    </row>
    <row r="14" spans="2:3">
      <c r="B14" s="614" t="s">
        <v>208</v>
      </c>
      <c r="C14" s="615"/>
    </row>
    <row r="15" spans="2:3">
      <c r="B15" s="606" t="s">
        <v>209</v>
      </c>
      <c r="C15" s="607"/>
    </row>
    <row r="16" spans="2:3">
      <c r="B16" s="606" t="s">
        <v>210</v>
      </c>
      <c r="C16" s="607"/>
    </row>
    <row r="17" spans="2:3">
      <c r="B17" s="606" t="s">
        <v>231</v>
      </c>
      <c r="C17" s="607"/>
    </row>
    <row r="18" spans="2:3">
      <c r="B18" s="606" t="s">
        <v>58</v>
      </c>
      <c r="C18" s="607"/>
    </row>
    <row r="19" spans="2:3" ht="15.75" thickBot="1">
      <c r="B19" s="611" t="s">
        <v>205</v>
      </c>
      <c r="C19" s="612"/>
    </row>
  </sheetData>
  <mergeCells count="2">
    <mergeCell ref="B2:C2"/>
    <mergeCell ref="B13:C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B20"/>
  <sheetViews>
    <sheetView zoomScaleNormal="100" workbookViewId="0">
      <selection activeCell="A9" sqref="A9"/>
    </sheetView>
  </sheetViews>
  <sheetFormatPr defaultColWidth="8" defaultRowHeight="15"/>
  <cols>
    <col min="1" max="1" width="15.75" style="163" customWidth="1"/>
    <col min="2" max="2" width="8.5" style="159" customWidth="1"/>
    <col min="3" max="16384" width="8" style="159"/>
  </cols>
  <sheetData>
    <row r="2" spans="1:2">
      <c r="A2" s="32" t="s">
        <v>59</v>
      </c>
      <c r="B2" s="168"/>
    </row>
    <row r="3" spans="1:2">
      <c r="A3" s="33" t="s">
        <v>82</v>
      </c>
      <c r="B3" s="169"/>
    </row>
    <row r="4" spans="1:2">
      <c r="A4" s="33" t="s">
        <v>83</v>
      </c>
      <c r="B4" s="169"/>
    </row>
    <row r="5" spans="1:2">
      <c r="A5" s="33" t="s">
        <v>84</v>
      </c>
      <c r="B5" s="170"/>
    </row>
    <row r="6" spans="1:2">
      <c r="A6" s="119" t="s">
        <v>3</v>
      </c>
      <c r="B6" s="170"/>
    </row>
    <row r="7" spans="1:2">
      <c r="A7" s="119" t="s">
        <v>228</v>
      </c>
      <c r="B7" s="169"/>
    </row>
    <row r="8" spans="1:2" ht="30">
      <c r="A8" s="160" t="s">
        <v>199</v>
      </c>
      <c r="B8" s="160" t="s">
        <v>60</v>
      </c>
    </row>
    <row r="9" spans="1:2">
      <c r="A9" s="161">
        <f>Banking!B5</f>
        <v>44044</v>
      </c>
      <c r="B9" s="162"/>
    </row>
    <row r="10" spans="1:2">
      <c r="A10" s="161">
        <f>EDATE(A9,-1)</f>
        <v>44013</v>
      </c>
      <c r="B10" s="162"/>
    </row>
    <row r="11" spans="1:2">
      <c r="A11" s="161">
        <f t="shared" ref="A11:A20" si="0">EDATE(A10,-1)</f>
        <v>43983</v>
      </c>
      <c r="B11" s="162"/>
    </row>
    <row r="12" spans="1:2">
      <c r="A12" s="161">
        <f t="shared" si="0"/>
        <v>43952</v>
      </c>
      <c r="B12" s="162"/>
    </row>
    <row r="13" spans="1:2">
      <c r="A13" s="161">
        <f t="shared" si="0"/>
        <v>43922</v>
      </c>
      <c r="B13" s="162"/>
    </row>
    <row r="14" spans="1:2">
      <c r="A14" s="161">
        <f t="shared" si="0"/>
        <v>43891</v>
      </c>
      <c r="B14" s="162"/>
    </row>
    <row r="15" spans="1:2">
      <c r="A15" s="161">
        <f t="shared" si="0"/>
        <v>43862</v>
      </c>
      <c r="B15" s="162"/>
    </row>
    <row r="16" spans="1:2">
      <c r="A16" s="161">
        <f t="shared" si="0"/>
        <v>43831</v>
      </c>
      <c r="B16" s="162"/>
    </row>
    <row r="17" spans="1:2">
      <c r="A17" s="161">
        <f t="shared" si="0"/>
        <v>43800</v>
      </c>
      <c r="B17" s="162"/>
    </row>
    <row r="18" spans="1:2">
      <c r="A18" s="161">
        <f t="shared" si="0"/>
        <v>43770</v>
      </c>
      <c r="B18" s="162"/>
    </row>
    <row r="19" spans="1:2">
      <c r="A19" s="161">
        <f t="shared" si="0"/>
        <v>43739</v>
      </c>
      <c r="B19" s="162"/>
    </row>
    <row r="20" spans="1:2">
      <c r="A20" s="161">
        <f t="shared" si="0"/>
        <v>43709</v>
      </c>
      <c r="B20" s="162"/>
    </row>
  </sheetData>
  <phoneticPr fontId="11" type="noConversion"/>
  <pageMargins left="0.75" right="0.75" top="1" bottom="1" header="0.5" footer="0.5"/>
  <pageSetup firstPageNumber="429496319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31C3-2A51-414D-BE23-AFBA3B9BDC42}">
  <sheetPr codeName="Sheet2"/>
  <dimension ref="B1:R240"/>
  <sheetViews>
    <sheetView topLeftCell="A155" workbookViewId="0">
      <selection activeCell="M164" sqref="M164"/>
    </sheetView>
  </sheetViews>
  <sheetFormatPr defaultRowHeight="14.25"/>
  <cols>
    <col min="1" max="1" width="2.75" customWidth="1"/>
    <col min="2" max="2" width="8.625" customWidth="1"/>
    <col min="3" max="4" width="11" customWidth="1"/>
    <col min="5" max="5" width="11.125" customWidth="1"/>
    <col min="6" max="10" width="9.25" customWidth="1"/>
    <col min="11" max="17" width="8.5" customWidth="1"/>
    <col min="18" max="18" width="8.5" style="655" customWidth="1"/>
    <col min="19" max="256" width="8.5" customWidth="1"/>
    <col min="257" max="257" width="2.75" customWidth="1"/>
    <col min="258" max="258" width="8.625" customWidth="1"/>
    <col min="259" max="512" width="8.5" customWidth="1"/>
    <col min="513" max="513" width="2.75" customWidth="1"/>
    <col min="514" max="514" width="8.625" customWidth="1"/>
    <col min="515" max="768" width="8.5" customWidth="1"/>
    <col min="769" max="769" width="2.75" customWidth="1"/>
    <col min="770" max="770" width="8.625" customWidth="1"/>
    <col min="771" max="1025" width="8.5" customWidth="1"/>
  </cols>
  <sheetData>
    <row r="1" spans="2:17" ht="15" thickBot="1"/>
    <row r="2" spans="2:17" ht="15">
      <c r="B2" s="935" t="s">
        <v>533</v>
      </c>
      <c r="C2" s="935"/>
      <c r="D2" s="935"/>
      <c r="E2" s="936" t="s">
        <v>534</v>
      </c>
      <c r="F2" s="936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</row>
    <row r="3" spans="2:17" ht="15" customHeight="1">
      <c r="B3" s="616" t="s">
        <v>68</v>
      </c>
      <c r="C3" s="938" t="s">
        <v>69</v>
      </c>
      <c r="D3" s="938"/>
      <c r="E3" s="938" t="s">
        <v>535</v>
      </c>
      <c r="F3" s="938"/>
      <c r="G3" s="938" t="s">
        <v>88</v>
      </c>
      <c r="H3" s="938"/>
      <c r="I3" s="938" t="s">
        <v>81</v>
      </c>
      <c r="J3" s="938" t="s">
        <v>536</v>
      </c>
      <c r="K3" s="939" t="s">
        <v>70</v>
      </c>
      <c r="L3" s="939"/>
      <c r="M3" s="939"/>
      <c r="N3" s="939"/>
      <c r="O3" s="939"/>
      <c r="P3" s="939"/>
      <c r="Q3" s="939"/>
    </row>
    <row r="4" spans="2:17" ht="31.5" customHeight="1">
      <c r="B4" s="616" t="s">
        <v>71</v>
      </c>
      <c r="C4" s="617" t="s">
        <v>72</v>
      </c>
      <c r="D4" s="617" t="s">
        <v>73</v>
      </c>
      <c r="E4" s="617" t="s">
        <v>72</v>
      </c>
      <c r="F4" s="617" t="s">
        <v>73</v>
      </c>
      <c r="G4" s="617" t="s">
        <v>86</v>
      </c>
      <c r="H4" s="617" t="s">
        <v>87</v>
      </c>
      <c r="I4" s="938"/>
      <c r="J4" s="938"/>
      <c r="K4" s="617" t="s">
        <v>77</v>
      </c>
      <c r="L4" s="617" t="s">
        <v>78</v>
      </c>
      <c r="M4" s="617" t="s">
        <v>74</v>
      </c>
      <c r="N4" s="617" t="s">
        <v>79</v>
      </c>
      <c r="O4" s="617" t="s">
        <v>75</v>
      </c>
      <c r="P4" s="617" t="s">
        <v>80</v>
      </c>
      <c r="Q4" s="618" t="s">
        <v>85</v>
      </c>
    </row>
    <row r="5" spans="2:17" ht="15">
      <c r="B5" s="619">
        <f>MAX(B27,B50,B73,B95,B117,B139,B161,B183,B205,B227,)</f>
        <v>44044</v>
      </c>
      <c r="C5" s="620">
        <f>SUMIFS(C$27:C$300,$B$27:$B$300,$B5,$R$27:$R$300,$E$2)</f>
        <v>0</v>
      </c>
      <c r="D5" s="620">
        <f>SUMIFS(D$27:D$300,$B$27:$B$300,$B5,$R$27:$R$300,$E$2)</f>
        <v>0</v>
      </c>
      <c r="E5" s="621">
        <f t="shared" ref="E5:P16" si="0">SUMIFS(E$27:E$300,$B$27:$B$300,$B5,$R$27:$R$300,$E$2)</f>
        <v>0</v>
      </c>
      <c r="F5" s="621">
        <f t="shared" si="0"/>
        <v>0</v>
      </c>
      <c r="G5" s="621">
        <f t="shared" si="0"/>
        <v>0</v>
      </c>
      <c r="H5" s="621">
        <f t="shared" si="0"/>
        <v>0</v>
      </c>
      <c r="I5" s="621">
        <f t="shared" ref="I5:I16" si="1">SUMIFS(I$27:I$300,$B$27:$B$300,$B5,$R$27:$R$300,$E$2)</f>
        <v>0</v>
      </c>
      <c r="J5" s="621" t="str">
        <f>IF(COUNTIFS(J$27:J$300,"Y",$B$27:$B$300,$B5,$R$27:$R$300,$E$2)=0,"N","Y")</f>
        <v>N</v>
      </c>
      <c r="K5" s="620">
        <f t="shared" si="0"/>
        <v>0</v>
      </c>
      <c r="L5" s="620">
        <f t="shared" si="0"/>
        <v>0</v>
      </c>
      <c r="M5" s="620">
        <f t="shared" si="0"/>
        <v>0</v>
      </c>
      <c r="N5" s="620">
        <f t="shared" si="0"/>
        <v>0</v>
      </c>
      <c r="O5" s="620">
        <f t="shared" si="0"/>
        <v>0</v>
      </c>
      <c r="P5" s="620">
        <f t="shared" si="0"/>
        <v>0</v>
      </c>
      <c r="Q5" s="622">
        <f>AVERAGE(K5:P5)</f>
        <v>0</v>
      </c>
    </row>
    <row r="6" spans="2:17" ht="15">
      <c r="B6" s="623">
        <f t="shared" ref="B6:B16" si="2">EDATE(B5,-1)</f>
        <v>44013</v>
      </c>
      <c r="C6" s="620">
        <f t="shared" ref="C6:D16" si="3">SUMIFS(C$27:C$300,$B$27:$B$300,$B6,$R$27:$R$300,$E$2)</f>
        <v>0</v>
      </c>
      <c r="D6" s="620">
        <f t="shared" si="3"/>
        <v>0</v>
      </c>
      <c r="E6" s="621">
        <f t="shared" si="0"/>
        <v>0</v>
      </c>
      <c r="F6" s="621">
        <f t="shared" si="0"/>
        <v>0</v>
      </c>
      <c r="G6" s="621">
        <f t="shared" si="0"/>
        <v>0</v>
      </c>
      <c r="H6" s="621">
        <f t="shared" si="0"/>
        <v>0</v>
      </c>
      <c r="I6" s="621">
        <f t="shared" si="1"/>
        <v>0</v>
      </c>
      <c r="J6" s="621" t="str">
        <f t="shared" ref="J6:J16" si="4">IF(COUNTIFS(J$27:J$300,"Y",$B$27:$B$300,$B6,$R$27:$R$300,$E$2)=0,"N","Y")</f>
        <v>N</v>
      </c>
      <c r="K6" s="620">
        <f t="shared" si="0"/>
        <v>0</v>
      </c>
      <c r="L6" s="620">
        <f t="shared" si="0"/>
        <v>0</v>
      </c>
      <c r="M6" s="620">
        <f t="shared" si="0"/>
        <v>0</v>
      </c>
      <c r="N6" s="620">
        <f t="shared" si="0"/>
        <v>0</v>
      </c>
      <c r="O6" s="620">
        <f t="shared" si="0"/>
        <v>0</v>
      </c>
      <c r="P6" s="620">
        <f t="shared" si="0"/>
        <v>0</v>
      </c>
      <c r="Q6" s="622">
        <f t="shared" ref="Q6:Q16" si="5">AVERAGE(K6:P6)</f>
        <v>0</v>
      </c>
    </row>
    <row r="7" spans="2:17" ht="15">
      <c r="B7" s="623">
        <f t="shared" si="2"/>
        <v>43983</v>
      </c>
      <c r="C7" s="620">
        <f t="shared" si="3"/>
        <v>0</v>
      </c>
      <c r="D7" s="620">
        <f t="shared" si="3"/>
        <v>0</v>
      </c>
      <c r="E7" s="621">
        <f t="shared" si="0"/>
        <v>0</v>
      </c>
      <c r="F7" s="621">
        <f t="shared" si="0"/>
        <v>0</v>
      </c>
      <c r="G7" s="621">
        <f t="shared" si="0"/>
        <v>0</v>
      </c>
      <c r="H7" s="621">
        <f t="shared" si="0"/>
        <v>0</v>
      </c>
      <c r="I7" s="621">
        <f t="shared" si="1"/>
        <v>0</v>
      </c>
      <c r="J7" s="621" t="str">
        <f t="shared" si="4"/>
        <v>N</v>
      </c>
      <c r="K7" s="620">
        <f t="shared" si="0"/>
        <v>0</v>
      </c>
      <c r="L7" s="620">
        <f t="shared" si="0"/>
        <v>0</v>
      </c>
      <c r="M7" s="620">
        <f t="shared" si="0"/>
        <v>0</v>
      </c>
      <c r="N7" s="620">
        <f t="shared" si="0"/>
        <v>0</v>
      </c>
      <c r="O7" s="620">
        <f t="shared" si="0"/>
        <v>0</v>
      </c>
      <c r="P7" s="620">
        <f t="shared" si="0"/>
        <v>0</v>
      </c>
      <c r="Q7" s="622">
        <f t="shared" si="5"/>
        <v>0</v>
      </c>
    </row>
    <row r="8" spans="2:17" ht="15">
      <c r="B8" s="623">
        <f t="shared" si="2"/>
        <v>43952</v>
      </c>
      <c r="C8" s="620">
        <f t="shared" si="3"/>
        <v>0</v>
      </c>
      <c r="D8" s="620">
        <f t="shared" si="3"/>
        <v>0</v>
      </c>
      <c r="E8" s="621">
        <f t="shared" si="0"/>
        <v>0</v>
      </c>
      <c r="F8" s="621">
        <f t="shared" si="0"/>
        <v>0</v>
      </c>
      <c r="G8" s="621">
        <f t="shared" si="0"/>
        <v>0</v>
      </c>
      <c r="H8" s="621">
        <f t="shared" si="0"/>
        <v>0</v>
      </c>
      <c r="I8" s="621">
        <f t="shared" si="1"/>
        <v>0</v>
      </c>
      <c r="J8" s="621" t="str">
        <f t="shared" si="4"/>
        <v>N</v>
      </c>
      <c r="K8" s="620">
        <f t="shared" si="0"/>
        <v>0</v>
      </c>
      <c r="L8" s="620">
        <f t="shared" si="0"/>
        <v>0</v>
      </c>
      <c r="M8" s="620">
        <f t="shared" si="0"/>
        <v>0</v>
      </c>
      <c r="N8" s="620">
        <f t="shared" si="0"/>
        <v>0</v>
      </c>
      <c r="O8" s="620">
        <f t="shared" si="0"/>
        <v>0</v>
      </c>
      <c r="P8" s="620">
        <f t="shared" si="0"/>
        <v>0</v>
      </c>
      <c r="Q8" s="622">
        <f t="shared" si="5"/>
        <v>0</v>
      </c>
    </row>
    <row r="9" spans="2:17" ht="15">
      <c r="B9" s="623">
        <f t="shared" si="2"/>
        <v>43922</v>
      </c>
      <c r="C9" s="620">
        <f t="shared" si="3"/>
        <v>0</v>
      </c>
      <c r="D9" s="620">
        <f t="shared" si="3"/>
        <v>0</v>
      </c>
      <c r="E9" s="621">
        <f t="shared" si="0"/>
        <v>0</v>
      </c>
      <c r="F9" s="621">
        <f t="shared" si="0"/>
        <v>0</v>
      </c>
      <c r="G9" s="621">
        <f t="shared" si="0"/>
        <v>0</v>
      </c>
      <c r="H9" s="621">
        <f t="shared" si="0"/>
        <v>0</v>
      </c>
      <c r="I9" s="621">
        <f t="shared" si="1"/>
        <v>0</v>
      </c>
      <c r="J9" s="621" t="str">
        <f t="shared" si="4"/>
        <v>N</v>
      </c>
      <c r="K9" s="620">
        <f t="shared" si="0"/>
        <v>0</v>
      </c>
      <c r="L9" s="620">
        <f t="shared" si="0"/>
        <v>0</v>
      </c>
      <c r="M9" s="620">
        <f t="shared" si="0"/>
        <v>0</v>
      </c>
      <c r="N9" s="620">
        <f t="shared" si="0"/>
        <v>0</v>
      </c>
      <c r="O9" s="620">
        <f t="shared" si="0"/>
        <v>0</v>
      </c>
      <c r="P9" s="620">
        <f t="shared" si="0"/>
        <v>0</v>
      </c>
      <c r="Q9" s="622">
        <f t="shared" si="5"/>
        <v>0</v>
      </c>
    </row>
    <row r="10" spans="2:17" ht="15">
      <c r="B10" s="623">
        <f t="shared" si="2"/>
        <v>43891</v>
      </c>
      <c r="C10" s="620">
        <f t="shared" si="3"/>
        <v>0</v>
      </c>
      <c r="D10" s="620">
        <f t="shared" si="3"/>
        <v>0</v>
      </c>
      <c r="E10" s="621">
        <f t="shared" si="0"/>
        <v>0</v>
      </c>
      <c r="F10" s="621">
        <f t="shared" si="0"/>
        <v>0</v>
      </c>
      <c r="G10" s="621">
        <f t="shared" si="0"/>
        <v>0</v>
      </c>
      <c r="H10" s="621">
        <f t="shared" si="0"/>
        <v>0</v>
      </c>
      <c r="I10" s="621">
        <f t="shared" si="1"/>
        <v>0</v>
      </c>
      <c r="J10" s="621" t="str">
        <f t="shared" si="4"/>
        <v>N</v>
      </c>
      <c r="K10" s="620">
        <f t="shared" si="0"/>
        <v>0</v>
      </c>
      <c r="L10" s="620">
        <f t="shared" si="0"/>
        <v>0</v>
      </c>
      <c r="M10" s="620">
        <f t="shared" si="0"/>
        <v>0</v>
      </c>
      <c r="N10" s="620">
        <f t="shared" si="0"/>
        <v>0</v>
      </c>
      <c r="O10" s="620">
        <f t="shared" si="0"/>
        <v>0</v>
      </c>
      <c r="P10" s="620">
        <f t="shared" si="0"/>
        <v>0</v>
      </c>
      <c r="Q10" s="622">
        <f t="shared" si="5"/>
        <v>0</v>
      </c>
    </row>
    <row r="11" spans="2:17" ht="15">
      <c r="B11" s="623">
        <f t="shared" si="2"/>
        <v>43862</v>
      </c>
      <c r="C11" s="620">
        <f t="shared" si="3"/>
        <v>0</v>
      </c>
      <c r="D11" s="620">
        <f t="shared" si="3"/>
        <v>0</v>
      </c>
      <c r="E11" s="621">
        <f t="shared" si="0"/>
        <v>0</v>
      </c>
      <c r="F11" s="621">
        <f t="shared" si="0"/>
        <v>0</v>
      </c>
      <c r="G11" s="621">
        <f t="shared" si="0"/>
        <v>0</v>
      </c>
      <c r="H11" s="621">
        <f t="shared" si="0"/>
        <v>0</v>
      </c>
      <c r="I11" s="621">
        <f t="shared" si="1"/>
        <v>0</v>
      </c>
      <c r="J11" s="621" t="str">
        <f t="shared" si="4"/>
        <v>N</v>
      </c>
      <c r="K11" s="620">
        <f t="shared" si="0"/>
        <v>0</v>
      </c>
      <c r="L11" s="620">
        <f t="shared" si="0"/>
        <v>0</v>
      </c>
      <c r="M11" s="620">
        <f t="shared" si="0"/>
        <v>0</v>
      </c>
      <c r="N11" s="620">
        <f t="shared" si="0"/>
        <v>0</v>
      </c>
      <c r="O11" s="620">
        <f t="shared" si="0"/>
        <v>0</v>
      </c>
      <c r="P11" s="620">
        <f t="shared" si="0"/>
        <v>0</v>
      </c>
      <c r="Q11" s="622">
        <f t="shared" si="5"/>
        <v>0</v>
      </c>
    </row>
    <row r="12" spans="2:17" ht="15">
      <c r="B12" s="623">
        <f t="shared" si="2"/>
        <v>43831</v>
      </c>
      <c r="C12" s="620">
        <f t="shared" si="3"/>
        <v>0</v>
      </c>
      <c r="D12" s="620">
        <f t="shared" si="3"/>
        <v>0</v>
      </c>
      <c r="E12" s="621">
        <f t="shared" si="0"/>
        <v>0</v>
      </c>
      <c r="F12" s="621">
        <f t="shared" si="0"/>
        <v>0</v>
      </c>
      <c r="G12" s="621">
        <f t="shared" si="0"/>
        <v>0</v>
      </c>
      <c r="H12" s="621">
        <f t="shared" si="0"/>
        <v>0</v>
      </c>
      <c r="I12" s="621">
        <f t="shared" si="1"/>
        <v>0</v>
      </c>
      <c r="J12" s="621" t="str">
        <f t="shared" si="4"/>
        <v>N</v>
      </c>
      <c r="K12" s="620">
        <f t="shared" si="0"/>
        <v>0</v>
      </c>
      <c r="L12" s="620">
        <f t="shared" si="0"/>
        <v>0</v>
      </c>
      <c r="M12" s="620">
        <f t="shared" si="0"/>
        <v>0</v>
      </c>
      <c r="N12" s="620">
        <f t="shared" si="0"/>
        <v>0</v>
      </c>
      <c r="O12" s="620">
        <f t="shared" si="0"/>
        <v>0</v>
      </c>
      <c r="P12" s="620">
        <f t="shared" si="0"/>
        <v>0</v>
      </c>
      <c r="Q12" s="622">
        <f t="shared" si="5"/>
        <v>0</v>
      </c>
    </row>
    <row r="13" spans="2:17" ht="15">
      <c r="B13" s="623">
        <f t="shared" si="2"/>
        <v>43800</v>
      </c>
      <c r="C13" s="620">
        <f t="shared" si="3"/>
        <v>0</v>
      </c>
      <c r="D13" s="620">
        <f t="shared" si="3"/>
        <v>0</v>
      </c>
      <c r="E13" s="621">
        <f t="shared" si="0"/>
        <v>0</v>
      </c>
      <c r="F13" s="621">
        <f t="shared" si="0"/>
        <v>0</v>
      </c>
      <c r="G13" s="621">
        <f t="shared" si="0"/>
        <v>0</v>
      </c>
      <c r="H13" s="621">
        <f t="shared" si="0"/>
        <v>0</v>
      </c>
      <c r="I13" s="621">
        <f t="shared" si="1"/>
        <v>0</v>
      </c>
      <c r="J13" s="621" t="str">
        <f t="shared" si="4"/>
        <v>N</v>
      </c>
      <c r="K13" s="620">
        <f t="shared" si="0"/>
        <v>0</v>
      </c>
      <c r="L13" s="620">
        <f t="shared" si="0"/>
        <v>0</v>
      </c>
      <c r="M13" s="620">
        <f t="shared" si="0"/>
        <v>0</v>
      </c>
      <c r="N13" s="620">
        <f t="shared" si="0"/>
        <v>0</v>
      </c>
      <c r="O13" s="620">
        <f t="shared" si="0"/>
        <v>0</v>
      </c>
      <c r="P13" s="620">
        <f t="shared" si="0"/>
        <v>0</v>
      </c>
      <c r="Q13" s="622">
        <f t="shared" si="5"/>
        <v>0</v>
      </c>
    </row>
    <row r="14" spans="2:17" ht="15">
      <c r="B14" s="623">
        <f t="shared" si="2"/>
        <v>43770</v>
      </c>
      <c r="C14" s="620">
        <f t="shared" si="3"/>
        <v>0</v>
      </c>
      <c r="D14" s="620">
        <f t="shared" si="3"/>
        <v>0</v>
      </c>
      <c r="E14" s="621">
        <f t="shared" si="0"/>
        <v>0</v>
      </c>
      <c r="F14" s="621">
        <f t="shared" si="0"/>
        <v>0</v>
      </c>
      <c r="G14" s="621">
        <f t="shared" si="0"/>
        <v>0</v>
      </c>
      <c r="H14" s="621">
        <f t="shared" si="0"/>
        <v>0</v>
      </c>
      <c r="I14" s="621">
        <f t="shared" si="1"/>
        <v>0</v>
      </c>
      <c r="J14" s="621" t="str">
        <f t="shared" si="4"/>
        <v>N</v>
      </c>
      <c r="K14" s="620">
        <f t="shared" si="0"/>
        <v>0</v>
      </c>
      <c r="L14" s="620">
        <f t="shared" si="0"/>
        <v>0</v>
      </c>
      <c r="M14" s="620">
        <f t="shared" si="0"/>
        <v>0</v>
      </c>
      <c r="N14" s="620">
        <f t="shared" si="0"/>
        <v>0</v>
      </c>
      <c r="O14" s="620">
        <f t="shared" si="0"/>
        <v>0</v>
      </c>
      <c r="P14" s="620">
        <f t="shared" si="0"/>
        <v>0</v>
      </c>
      <c r="Q14" s="622">
        <f t="shared" si="5"/>
        <v>0</v>
      </c>
    </row>
    <row r="15" spans="2:17" ht="15">
      <c r="B15" s="623">
        <f t="shared" si="2"/>
        <v>43739</v>
      </c>
      <c r="C15" s="620">
        <f t="shared" si="3"/>
        <v>0</v>
      </c>
      <c r="D15" s="620">
        <f t="shared" si="3"/>
        <v>0</v>
      </c>
      <c r="E15" s="621">
        <f t="shared" si="0"/>
        <v>0</v>
      </c>
      <c r="F15" s="621">
        <f t="shared" si="0"/>
        <v>0</v>
      </c>
      <c r="G15" s="621">
        <f t="shared" si="0"/>
        <v>0</v>
      </c>
      <c r="H15" s="621">
        <f t="shared" si="0"/>
        <v>0</v>
      </c>
      <c r="I15" s="621">
        <f t="shared" si="1"/>
        <v>0</v>
      </c>
      <c r="J15" s="621" t="str">
        <f t="shared" si="4"/>
        <v>N</v>
      </c>
      <c r="K15" s="620">
        <f t="shared" si="0"/>
        <v>0</v>
      </c>
      <c r="L15" s="620">
        <f t="shared" si="0"/>
        <v>0</v>
      </c>
      <c r="M15" s="620">
        <f t="shared" si="0"/>
        <v>0</v>
      </c>
      <c r="N15" s="620">
        <f t="shared" si="0"/>
        <v>0</v>
      </c>
      <c r="O15" s="620">
        <f t="shared" si="0"/>
        <v>0</v>
      </c>
      <c r="P15" s="620">
        <f t="shared" si="0"/>
        <v>0</v>
      </c>
      <c r="Q15" s="622">
        <f t="shared" si="5"/>
        <v>0</v>
      </c>
    </row>
    <row r="16" spans="2:17" ht="15">
      <c r="B16" s="623">
        <f t="shared" si="2"/>
        <v>43709</v>
      </c>
      <c r="C16" s="620">
        <f t="shared" si="3"/>
        <v>0</v>
      </c>
      <c r="D16" s="620">
        <f t="shared" si="3"/>
        <v>0</v>
      </c>
      <c r="E16" s="621">
        <f t="shared" si="0"/>
        <v>0</v>
      </c>
      <c r="F16" s="621">
        <f t="shared" si="0"/>
        <v>0</v>
      </c>
      <c r="G16" s="621">
        <f t="shared" si="0"/>
        <v>0</v>
      </c>
      <c r="H16" s="621">
        <f t="shared" si="0"/>
        <v>0</v>
      </c>
      <c r="I16" s="621">
        <f t="shared" si="1"/>
        <v>0</v>
      </c>
      <c r="J16" s="621" t="str">
        <f t="shared" si="4"/>
        <v>N</v>
      </c>
      <c r="K16" s="620">
        <f t="shared" si="0"/>
        <v>0</v>
      </c>
      <c r="L16" s="620">
        <f t="shared" si="0"/>
        <v>0</v>
      </c>
      <c r="M16" s="620">
        <f t="shared" si="0"/>
        <v>0</v>
      </c>
      <c r="N16" s="620">
        <f t="shared" si="0"/>
        <v>0</v>
      </c>
      <c r="O16" s="620">
        <f t="shared" si="0"/>
        <v>0</v>
      </c>
      <c r="P16" s="620">
        <f t="shared" si="0"/>
        <v>0</v>
      </c>
      <c r="Q16" s="622">
        <f t="shared" si="5"/>
        <v>0</v>
      </c>
    </row>
    <row r="17" spans="2:17" ht="15">
      <c r="B17" s="624" t="s">
        <v>50</v>
      </c>
      <c r="C17" s="625">
        <f>SUM(C5:C16)</f>
        <v>0</v>
      </c>
      <c r="D17" s="625">
        <f t="shared" ref="D17:H17" si="6">SUM(D5:D16)</f>
        <v>0</v>
      </c>
      <c r="E17" s="625">
        <f t="shared" si="6"/>
        <v>0</v>
      </c>
      <c r="F17" s="625">
        <f t="shared" si="6"/>
        <v>0</v>
      </c>
      <c r="G17" s="625">
        <f t="shared" si="6"/>
        <v>0</v>
      </c>
      <c r="H17" s="625">
        <f t="shared" si="6"/>
        <v>0</v>
      </c>
      <c r="I17" s="625">
        <f>SUM(J5:J16)</f>
        <v>0</v>
      </c>
      <c r="J17" s="626">
        <f>COUNTIF(I5:I16,"Y")</f>
        <v>0</v>
      </c>
      <c r="K17" s="625"/>
      <c r="L17" s="625"/>
      <c r="M17" s="625"/>
      <c r="N17" s="625"/>
      <c r="O17" s="625"/>
      <c r="P17" s="625"/>
      <c r="Q17" s="627"/>
    </row>
    <row r="18" spans="2:17" ht="15.75" thickBot="1">
      <c r="B18" s="628" t="s">
        <v>0</v>
      </c>
      <c r="C18" s="629">
        <f>AVERAGE(C5:C16)</f>
        <v>0</v>
      </c>
      <c r="D18" s="629">
        <f t="shared" ref="D18:H18" si="7">AVERAGE(D5:D16)</f>
        <v>0</v>
      </c>
      <c r="E18" s="629">
        <f t="shared" si="7"/>
        <v>0</v>
      </c>
      <c r="F18" s="629">
        <f t="shared" si="7"/>
        <v>0</v>
      </c>
      <c r="G18" s="629">
        <f t="shared" si="7"/>
        <v>0</v>
      </c>
      <c r="H18" s="629">
        <f t="shared" si="7"/>
        <v>0</v>
      </c>
      <c r="I18" s="629" t="e">
        <f>AVERAGE(J5:J16)</f>
        <v>#DIV/0!</v>
      </c>
      <c r="J18" s="630"/>
      <c r="K18" s="629">
        <f t="shared" ref="K18:Q18" si="8">AVERAGE(K5:K16)</f>
        <v>0</v>
      </c>
      <c r="L18" s="629">
        <f t="shared" si="8"/>
        <v>0</v>
      </c>
      <c r="M18" s="629">
        <f t="shared" si="8"/>
        <v>0</v>
      </c>
      <c r="N18" s="629">
        <f t="shared" si="8"/>
        <v>0</v>
      </c>
      <c r="O18" s="629">
        <f t="shared" si="8"/>
        <v>0</v>
      </c>
      <c r="P18" s="629">
        <f t="shared" si="8"/>
        <v>0</v>
      </c>
      <c r="Q18" s="629">
        <f t="shared" si="8"/>
        <v>0</v>
      </c>
    </row>
    <row r="19" spans="2:17" ht="15" thickBot="1"/>
    <row r="20" spans="2:17" ht="15">
      <c r="B20" s="940" t="s">
        <v>222</v>
      </c>
      <c r="C20" s="940"/>
      <c r="D20" s="940"/>
      <c r="E20" s="940"/>
      <c r="F20" s="940"/>
      <c r="G20" s="940"/>
      <c r="H20" s="940"/>
      <c r="I20" s="940"/>
      <c r="J20" s="940"/>
      <c r="K20" s="940"/>
      <c r="L20" s="940"/>
      <c r="M20" s="940"/>
      <c r="N20" s="940"/>
      <c r="O20" s="940"/>
      <c r="P20" s="940"/>
      <c r="Q20" s="940"/>
    </row>
    <row r="21" spans="2:17" ht="15" customHeight="1">
      <c r="B21" s="941" t="s">
        <v>223</v>
      </c>
      <c r="C21" s="941"/>
      <c r="D21" s="941"/>
      <c r="E21" s="942"/>
      <c r="F21" s="942"/>
      <c r="G21" s="942"/>
      <c r="H21" s="942"/>
      <c r="I21" s="942"/>
      <c r="J21" s="943" t="s">
        <v>537</v>
      </c>
      <c r="K21" s="943"/>
      <c r="L21" s="943"/>
      <c r="M21" s="944"/>
      <c r="N21" s="944"/>
      <c r="O21" s="944"/>
      <c r="P21" s="944"/>
      <c r="Q21" s="944"/>
    </row>
    <row r="22" spans="2:17" ht="15" customHeight="1">
      <c r="B22" s="945" t="s">
        <v>538</v>
      </c>
      <c r="C22" s="945"/>
      <c r="D22" s="945"/>
      <c r="E22" s="943"/>
      <c r="F22" s="943"/>
      <c r="G22" s="943"/>
      <c r="H22" s="943"/>
      <c r="I22" s="943"/>
      <c r="J22" s="943" t="s">
        <v>66</v>
      </c>
      <c r="K22" s="943"/>
      <c r="L22" s="943"/>
      <c r="M22" s="944"/>
      <c r="N22" s="944"/>
      <c r="O22" s="944"/>
      <c r="P22" s="944"/>
      <c r="Q22" s="944"/>
    </row>
    <row r="23" spans="2:17" ht="15" customHeight="1">
      <c r="B23" s="945" t="s">
        <v>539</v>
      </c>
      <c r="C23" s="945"/>
      <c r="D23" s="945"/>
      <c r="E23" s="946"/>
      <c r="F23" s="946"/>
      <c r="G23" s="946"/>
      <c r="H23" s="946"/>
      <c r="I23" s="946"/>
      <c r="J23" s="943" t="s">
        <v>67</v>
      </c>
      <c r="K23" s="943"/>
      <c r="L23" s="943"/>
      <c r="M23" s="944"/>
      <c r="N23" s="944"/>
      <c r="O23" s="944"/>
      <c r="P23" s="944"/>
      <c r="Q23" s="944"/>
    </row>
    <row r="24" spans="2:17" ht="15" customHeight="1">
      <c r="B24" s="945" t="s">
        <v>540</v>
      </c>
      <c r="C24" s="945"/>
      <c r="D24" s="945"/>
      <c r="E24" s="947"/>
      <c r="F24" s="947"/>
      <c r="G24" s="947"/>
      <c r="H24" s="947"/>
      <c r="I24" s="947"/>
      <c r="J24" s="943" t="s">
        <v>541</v>
      </c>
      <c r="K24" s="943"/>
      <c r="L24" s="943"/>
      <c r="M24" s="948"/>
      <c r="N24" s="948"/>
      <c r="O24" s="948"/>
      <c r="P24" s="948"/>
      <c r="Q24" s="948"/>
    </row>
    <row r="25" spans="2:17" ht="15" customHeight="1">
      <c r="B25" s="616" t="s">
        <v>68</v>
      </c>
      <c r="C25" s="938" t="s">
        <v>69</v>
      </c>
      <c r="D25" s="938"/>
      <c r="E25" s="938" t="s">
        <v>535</v>
      </c>
      <c r="F25" s="938"/>
      <c r="G25" s="938" t="s">
        <v>88</v>
      </c>
      <c r="H25" s="938"/>
      <c r="I25" s="938" t="s">
        <v>81</v>
      </c>
      <c r="J25" s="938" t="s">
        <v>536</v>
      </c>
      <c r="K25" s="939" t="s">
        <v>70</v>
      </c>
      <c r="L25" s="939"/>
      <c r="M25" s="939"/>
      <c r="N25" s="939"/>
      <c r="O25" s="939"/>
      <c r="P25" s="939"/>
      <c r="Q25" s="939"/>
    </row>
    <row r="26" spans="2:17" ht="15">
      <c r="B26" s="616" t="s">
        <v>71</v>
      </c>
      <c r="C26" s="617" t="s">
        <v>72</v>
      </c>
      <c r="D26" s="617" t="s">
        <v>73</v>
      </c>
      <c r="E26" s="617" t="s">
        <v>72</v>
      </c>
      <c r="F26" s="617" t="s">
        <v>73</v>
      </c>
      <c r="G26" s="617" t="s">
        <v>86</v>
      </c>
      <c r="H26" s="617" t="s">
        <v>87</v>
      </c>
      <c r="I26" s="938"/>
      <c r="J26" s="938"/>
      <c r="K26" s="617" t="s">
        <v>77</v>
      </c>
      <c r="L26" s="617" t="s">
        <v>78</v>
      </c>
      <c r="M26" s="617" t="s">
        <v>74</v>
      </c>
      <c r="N26" s="617" t="s">
        <v>79</v>
      </c>
      <c r="O26" s="617" t="s">
        <v>75</v>
      </c>
      <c r="P26" s="617" t="s">
        <v>80</v>
      </c>
      <c r="Q26" s="618" t="s">
        <v>85</v>
      </c>
    </row>
    <row r="27" spans="2:17" ht="15">
      <c r="B27" s="619">
        <v>44044</v>
      </c>
      <c r="C27" s="620"/>
      <c r="D27" s="620"/>
      <c r="E27" s="621"/>
      <c r="F27" s="621"/>
      <c r="G27" s="621"/>
      <c r="H27" s="621"/>
      <c r="I27" s="621"/>
      <c r="J27" s="621"/>
      <c r="K27" s="620"/>
      <c r="L27" s="620"/>
      <c r="M27" s="620"/>
      <c r="N27" s="620"/>
      <c r="O27" s="620"/>
      <c r="P27" s="620"/>
      <c r="Q27" s="622" t="e">
        <f>AVERAGE(K27:P27)</f>
        <v>#DIV/0!</v>
      </c>
    </row>
    <row r="28" spans="2:17" ht="15">
      <c r="B28" s="623">
        <f t="shared" ref="B28:B38" si="9">EDATE(B27,-1)</f>
        <v>44013</v>
      </c>
      <c r="C28" s="620"/>
      <c r="D28" s="620"/>
      <c r="E28" s="621"/>
      <c r="F28" s="621"/>
      <c r="G28" s="621"/>
      <c r="H28" s="621"/>
      <c r="I28" s="621"/>
      <c r="J28" s="621"/>
      <c r="K28" s="620"/>
      <c r="L28" s="620"/>
      <c r="M28" s="620"/>
      <c r="N28" s="620"/>
      <c r="O28" s="620"/>
      <c r="P28" s="620"/>
      <c r="Q28" s="622" t="e">
        <f t="shared" ref="Q28:Q38" si="10">AVERAGE(K28:P28)</f>
        <v>#DIV/0!</v>
      </c>
    </row>
    <row r="29" spans="2:17" ht="15">
      <c r="B29" s="623">
        <f t="shared" si="9"/>
        <v>43983</v>
      </c>
      <c r="C29" s="620"/>
      <c r="D29" s="620"/>
      <c r="E29" s="621"/>
      <c r="F29" s="621"/>
      <c r="G29" s="621"/>
      <c r="H29" s="621"/>
      <c r="I29" s="621"/>
      <c r="J29" s="621"/>
      <c r="K29" s="620"/>
      <c r="L29" s="620"/>
      <c r="M29" s="620"/>
      <c r="N29" s="620"/>
      <c r="O29" s="620"/>
      <c r="P29" s="620"/>
      <c r="Q29" s="622" t="e">
        <f t="shared" si="10"/>
        <v>#DIV/0!</v>
      </c>
    </row>
    <row r="30" spans="2:17" ht="15">
      <c r="B30" s="623">
        <f t="shared" si="9"/>
        <v>43952</v>
      </c>
      <c r="C30" s="620"/>
      <c r="D30" s="620"/>
      <c r="E30" s="621"/>
      <c r="F30" s="621"/>
      <c r="G30" s="621"/>
      <c r="H30" s="621"/>
      <c r="I30" s="621"/>
      <c r="J30" s="621"/>
      <c r="K30" s="620"/>
      <c r="L30" s="620"/>
      <c r="M30" s="620"/>
      <c r="N30" s="620"/>
      <c r="O30" s="620"/>
      <c r="P30" s="620"/>
      <c r="Q30" s="622" t="e">
        <f t="shared" si="10"/>
        <v>#DIV/0!</v>
      </c>
    </row>
    <row r="31" spans="2:17" ht="15">
      <c r="B31" s="623">
        <f t="shared" si="9"/>
        <v>43922</v>
      </c>
      <c r="C31" s="620"/>
      <c r="D31" s="620"/>
      <c r="E31" s="621"/>
      <c r="F31" s="621"/>
      <c r="G31" s="621"/>
      <c r="H31" s="621"/>
      <c r="I31" s="621"/>
      <c r="J31" s="621"/>
      <c r="K31" s="620"/>
      <c r="L31" s="620"/>
      <c r="M31" s="620"/>
      <c r="N31" s="620"/>
      <c r="O31" s="620"/>
      <c r="P31" s="620"/>
      <c r="Q31" s="622" t="e">
        <f t="shared" si="10"/>
        <v>#DIV/0!</v>
      </c>
    </row>
    <row r="32" spans="2:17" ht="15">
      <c r="B32" s="623">
        <f t="shared" si="9"/>
        <v>43891</v>
      </c>
      <c r="C32" s="620"/>
      <c r="D32" s="620"/>
      <c r="E32" s="621"/>
      <c r="F32" s="621"/>
      <c r="G32" s="621"/>
      <c r="H32" s="621"/>
      <c r="I32" s="621"/>
      <c r="J32" s="621"/>
      <c r="K32" s="620"/>
      <c r="L32" s="620"/>
      <c r="M32" s="620"/>
      <c r="N32" s="620"/>
      <c r="O32" s="620"/>
      <c r="P32" s="620"/>
      <c r="Q32" s="622" t="e">
        <f t="shared" si="10"/>
        <v>#DIV/0!</v>
      </c>
    </row>
    <row r="33" spans="2:17" ht="15">
      <c r="B33" s="623">
        <f t="shared" si="9"/>
        <v>43862</v>
      </c>
      <c r="C33" s="620"/>
      <c r="D33" s="620"/>
      <c r="E33" s="621"/>
      <c r="F33" s="621"/>
      <c r="G33" s="621"/>
      <c r="H33" s="621"/>
      <c r="I33" s="621"/>
      <c r="J33" s="621"/>
      <c r="K33" s="620"/>
      <c r="L33" s="620"/>
      <c r="M33" s="620"/>
      <c r="N33" s="620"/>
      <c r="O33" s="620"/>
      <c r="P33" s="620"/>
      <c r="Q33" s="622" t="e">
        <f t="shared" si="10"/>
        <v>#DIV/0!</v>
      </c>
    </row>
    <row r="34" spans="2:17" ht="15">
      <c r="B34" s="623">
        <f t="shared" si="9"/>
        <v>43831</v>
      </c>
      <c r="C34" s="620"/>
      <c r="D34" s="620"/>
      <c r="E34" s="621"/>
      <c r="F34" s="621"/>
      <c r="G34" s="621"/>
      <c r="H34" s="621"/>
      <c r="I34" s="621"/>
      <c r="J34" s="621"/>
      <c r="K34" s="620"/>
      <c r="L34" s="620"/>
      <c r="M34" s="620"/>
      <c r="N34" s="620"/>
      <c r="O34" s="620"/>
      <c r="P34" s="620"/>
      <c r="Q34" s="622" t="e">
        <f t="shared" si="10"/>
        <v>#DIV/0!</v>
      </c>
    </row>
    <row r="35" spans="2:17" ht="15">
      <c r="B35" s="623">
        <f t="shared" si="9"/>
        <v>43800</v>
      </c>
      <c r="C35" s="620"/>
      <c r="D35" s="620"/>
      <c r="E35" s="621"/>
      <c r="F35" s="621"/>
      <c r="G35" s="621"/>
      <c r="H35" s="621"/>
      <c r="I35" s="621"/>
      <c r="J35" s="621"/>
      <c r="K35" s="620"/>
      <c r="L35" s="620"/>
      <c r="M35" s="620"/>
      <c r="N35" s="620"/>
      <c r="O35" s="620"/>
      <c r="P35" s="620"/>
      <c r="Q35" s="622" t="e">
        <f t="shared" si="10"/>
        <v>#DIV/0!</v>
      </c>
    </row>
    <row r="36" spans="2:17" ht="15">
      <c r="B36" s="623">
        <f t="shared" si="9"/>
        <v>43770</v>
      </c>
      <c r="C36" s="620"/>
      <c r="D36" s="620"/>
      <c r="E36" s="621"/>
      <c r="F36" s="621"/>
      <c r="G36" s="621"/>
      <c r="H36" s="621"/>
      <c r="I36" s="621"/>
      <c r="J36" s="621"/>
      <c r="K36" s="620"/>
      <c r="L36" s="620"/>
      <c r="M36" s="620"/>
      <c r="N36" s="620"/>
      <c r="O36" s="620"/>
      <c r="P36" s="620"/>
      <c r="Q36" s="622" t="e">
        <f t="shared" si="10"/>
        <v>#DIV/0!</v>
      </c>
    </row>
    <row r="37" spans="2:17" ht="15">
      <c r="B37" s="623">
        <f t="shared" si="9"/>
        <v>43739</v>
      </c>
      <c r="C37" s="620"/>
      <c r="D37" s="620"/>
      <c r="E37" s="621"/>
      <c r="F37" s="621"/>
      <c r="G37" s="621"/>
      <c r="H37" s="621"/>
      <c r="I37" s="621"/>
      <c r="J37" s="621"/>
      <c r="K37" s="620"/>
      <c r="L37" s="620"/>
      <c r="M37" s="620"/>
      <c r="N37" s="620"/>
      <c r="O37" s="620"/>
      <c r="P37" s="620"/>
      <c r="Q37" s="622" t="e">
        <f t="shared" si="10"/>
        <v>#DIV/0!</v>
      </c>
    </row>
    <row r="38" spans="2:17" ht="15">
      <c r="B38" s="623">
        <f t="shared" si="9"/>
        <v>43709</v>
      </c>
      <c r="C38" s="620"/>
      <c r="D38" s="620"/>
      <c r="E38" s="621"/>
      <c r="F38" s="621"/>
      <c r="G38" s="621"/>
      <c r="H38" s="621"/>
      <c r="I38" s="621"/>
      <c r="J38" s="621"/>
      <c r="K38" s="620"/>
      <c r="L38" s="620"/>
      <c r="M38" s="620"/>
      <c r="N38" s="620"/>
      <c r="O38" s="620"/>
      <c r="P38" s="620"/>
      <c r="Q38" s="622" t="e">
        <f t="shared" si="10"/>
        <v>#DIV/0!</v>
      </c>
    </row>
    <row r="39" spans="2:17" ht="15">
      <c r="B39" s="624" t="s">
        <v>50</v>
      </c>
      <c r="C39" s="625">
        <f>SUM(C27:C38)</f>
        <v>0</v>
      </c>
      <c r="D39" s="625">
        <f t="shared" ref="D39" si="11">SUM(D27:D38)</f>
        <v>0</v>
      </c>
      <c r="E39" s="625">
        <f t="shared" ref="E39" si="12">SUM(E27:E38)</f>
        <v>0</v>
      </c>
      <c r="F39" s="625">
        <f t="shared" ref="F39" si="13">SUM(F27:F38)</f>
        <v>0</v>
      </c>
      <c r="G39" s="625">
        <f t="shared" ref="G39" si="14">SUM(G27:G38)</f>
        <v>0</v>
      </c>
      <c r="H39" s="625">
        <f t="shared" ref="H39" si="15">SUM(H27:H38)</f>
        <v>0</v>
      </c>
      <c r="I39" s="625">
        <f t="shared" ref="I39" si="16">SUM(I27:I38)</f>
        <v>0</v>
      </c>
      <c r="J39" s="626">
        <f>COUNTIF(J27:J38,"Y")</f>
        <v>0</v>
      </c>
      <c r="K39" s="625"/>
      <c r="L39" s="625"/>
      <c r="M39" s="625"/>
      <c r="N39" s="625"/>
      <c r="O39" s="625"/>
      <c r="P39" s="625"/>
      <c r="Q39" s="627"/>
    </row>
    <row r="40" spans="2:17" ht="15.75" thickBot="1">
      <c r="B40" s="628" t="s">
        <v>0</v>
      </c>
      <c r="C40" s="629" t="e">
        <f>AVERAGE(C27:C38)</f>
        <v>#DIV/0!</v>
      </c>
      <c r="D40" s="629" t="e">
        <f t="shared" ref="D40:I40" si="17">AVERAGE(D27:D38)</f>
        <v>#DIV/0!</v>
      </c>
      <c r="E40" s="629" t="e">
        <f t="shared" si="17"/>
        <v>#DIV/0!</v>
      </c>
      <c r="F40" s="629" t="e">
        <f t="shared" si="17"/>
        <v>#DIV/0!</v>
      </c>
      <c r="G40" s="629" t="e">
        <f t="shared" si="17"/>
        <v>#DIV/0!</v>
      </c>
      <c r="H40" s="629" t="e">
        <f t="shared" si="17"/>
        <v>#DIV/0!</v>
      </c>
      <c r="I40" s="629" t="e">
        <f t="shared" si="17"/>
        <v>#DIV/0!</v>
      </c>
      <c r="J40" s="630"/>
      <c r="K40" s="629" t="e">
        <f t="shared" ref="K40:Q40" si="18">AVERAGE(K27:K38)</f>
        <v>#DIV/0!</v>
      </c>
      <c r="L40" s="629" t="e">
        <f t="shared" si="18"/>
        <v>#DIV/0!</v>
      </c>
      <c r="M40" s="629" t="e">
        <f t="shared" si="18"/>
        <v>#DIV/0!</v>
      </c>
      <c r="N40" s="629" t="e">
        <f t="shared" si="18"/>
        <v>#DIV/0!</v>
      </c>
      <c r="O40" s="629" t="e">
        <f t="shared" si="18"/>
        <v>#DIV/0!</v>
      </c>
      <c r="P40" s="629" t="e">
        <f t="shared" si="18"/>
        <v>#DIV/0!</v>
      </c>
      <c r="Q40" s="629" t="e">
        <f t="shared" si="18"/>
        <v>#DIV/0!</v>
      </c>
    </row>
    <row r="42" spans="2:17" ht="15" thickBot="1"/>
    <row r="43" spans="2:17" ht="15">
      <c r="B43" s="940" t="s">
        <v>224</v>
      </c>
      <c r="C43" s="940"/>
      <c r="D43" s="940"/>
      <c r="E43" s="940"/>
      <c r="F43" s="940"/>
      <c r="G43" s="940"/>
      <c r="H43" s="940"/>
      <c r="I43" s="940"/>
      <c r="J43" s="940"/>
      <c r="K43" s="940"/>
      <c r="L43" s="940"/>
      <c r="M43" s="940"/>
      <c r="N43" s="940"/>
      <c r="O43" s="940"/>
      <c r="P43" s="940"/>
      <c r="Q43" s="940"/>
    </row>
    <row r="44" spans="2:17" ht="15" customHeight="1">
      <c r="B44" s="941" t="s">
        <v>223</v>
      </c>
      <c r="C44" s="941"/>
      <c r="D44" s="941"/>
      <c r="E44" s="942"/>
      <c r="F44" s="942"/>
      <c r="G44" s="942"/>
      <c r="H44" s="942"/>
      <c r="I44" s="942"/>
      <c r="J44" s="943" t="s">
        <v>537</v>
      </c>
      <c r="K44" s="943"/>
      <c r="L44" s="943"/>
      <c r="M44" s="944"/>
      <c r="N44" s="944"/>
      <c r="O44" s="944"/>
      <c r="P44" s="944"/>
      <c r="Q44" s="944"/>
    </row>
    <row r="45" spans="2:17" ht="15" customHeight="1">
      <c r="B45" s="945" t="s">
        <v>538</v>
      </c>
      <c r="C45" s="945"/>
      <c r="D45" s="945"/>
      <c r="E45" s="943"/>
      <c r="F45" s="943"/>
      <c r="G45" s="943"/>
      <c r="H45" s="943"/>
      <c r="I45" s="943"/>
      <c r="J45" s="943" t="s">
        <v>66</v>
      </c>
      <c r="K45" s="943"/>
      <c r="L45" s="943"/>
      <c r="M45" s="944"/>
      <c r="N45" s="944"/>
      <c r="O45" s="944"/>
      <c r="P45" s="944"/>
      <c r="Q45" s="944"/>
    </row>
    <row r="46" spans="2:17" ht="15" customHeight="1">
      <c r="B46" s="945" t="s">
        <v>539</v>
      </c>
      <c r="C46" s="945"/>
      <c r="D46" s="945"/>
      <c r="E46" s="946"/>
      <c r="F46" s="946"/>
      <c r="G46" s="946"/>
      <c r="H46" s="946"/>
      <c r="I46" s="946"/>
      <c r="J46" s="943" t="s">
        <v>67</v>
      </c>
      <c r="K46" s="943"/>
      <c r="L46" s="943"/>
      <c r="M46" s="944"/>
      <c r="N46" s="944"/>
      <c r="O46" s="944"/>
      <c r="P46" s="944"/>
      <c r="Q46" s="944"/>
    </row>
    <row r="47" spans="2:17" ht="15" customHeight="1">
      <c r="B47" s="945" t="s">
        <v>542</v>
      </c>
      <c r="C47" s="945"/>
      <c r="D47" s="945"/>
      <c r="E47" s="947"/>
      <c r="F47" s="947"/>
      <c r="G47" s="947"/>
      <c r="H47" s="947"/>
      <c r="I47" s="947"/>
      <c r="J47" s="943" t="s">
        <v>541</v>
      </c>
      <c r="K47" s="943"/>
      <c r="L47" s="943"/>
      <c r="M47" s="948"/>
      <c r="N47" s="948"/>
      <c r="O47" s="948"/>
      <c r="P47" s="948"/>
      <c r="Q47" s="948"/>
    </row>
    <row r="48" spans="2:17" ht="15" customHeight="1">
      <c r="B48" s="616" t="s">
        <v>68</v>
      </c>
      <c r="C48" s="938" t="s">
        <v>69</v>
      </c>
      <c r="D48" s="938"/>
      <c r="E48" s="938" t="s">
        <v>535</v>
      </c>
      <c r="F48" s="938"/>
      <c r="G48" s="938" t="s">
        <v>88</v>
      </c>
      <c r="H48" s="938"/>
      <c r="I48" s="938" t="s">
        <v>81</v>
      </c>
      <c r="J48" s="938" t="s">
        <v>536</v>
      </c>
      <c r="K48" s="939" t="s">
        <v>70</v>
      </c>
      <c r="L48" s="939"/>
      <c r="M48" s="939"/>
      <c r="N48" s="939"/>
      <c r="O48" s="939"/>
      <c r="P48" s="939"/>
      <c r="Q48" s="939"/>
    </row>
    <row r="49" spans="2:17" ht="15">
      <c r="B49" s="616" t="s">
        <v>71</v>
      </c>
      <c r="C49" s="617" t="s">
        <v>72</v>
      </c>
      <c r="D49" s="617" t="s">
        <v>73</v>
      </c>
      <c r="E49" s="617" t="s">
        <v>72</v>
      </c>
      <c r="F49" s="617" t="s">
        <v>73</v>
      </c>
      <c r="G49" s="617" t="s">
        <v>86</v>
      </c>
      <c r="H49" s="617" t="s">
        <v>87</v>
      </c>
      <c r="I49" s="938"/>
      <c r="J49" s="938"/>
      <c r="K49" s="617" t="s">
        <v>77</v>
      </c>
      <c r="L49" s="617" t="s">
        <v>78</v>
      </c>
      <c r="M49" s="617" t="s">
        <v>74</v>
      </c>
      <c r="N49" s="617" t="s">
        <v>79</v>
      </c>
      <c r="O49" s="617" t="s">
        <v>75</v>
      </c>
      <c r="P49" s="617" t="s">
        <v>80</v>
      </c>
      <c r="Q49" s="618" t="s">
        <v>85</v>
      </c>
    </row>
    <row r="50" spans="2:17" ht="15">
      <c r="B50" s="619">
        <v>44044</v>
      </c>
      <c r="C50" s="620"/>
      <c r="D50" s="620"/>
      <c r="E50" s="621"/>
      <c r="F50" s="621"/>
      <c r="G50" s="621"/>
      <c r="H50" s="621"/>
      <c r="I50" s="621"/>
      <c r="J50" s="621"/>
      <c r="K50" s="620"/>
      <c r="L50" s="620"/>
      <c r="M50" s="620"/>
      <c r="N50" s="620"/>
      <c r="O50" s="620"/>
      <c r="P50" s="620"/>
      <c r="Q50" s="622" t="e">
        <f>AVERAGE(K50:P50)</f>
        <v>#DIV/0!</v>
      </c>
    </row>
    <row r="51" spans="2:17" ht="15">
      <c r="B51" s="623">
        <f t="shared" ref="B51:B61" si="19">EDATE(B50,-1)</f>
        <v>44013</v>
      </c>
      <c r="C51" s="620"/>
      <c r="D51" s="620"/>
      <c r="E51" s="621"/>
      <c r="F51" s="621"/>
      <c r="G51" s="621"/>
      <c r="H51" s="621"/>
      <c r="I51" s="621"/>
      <c r="J51" s="621"/>
      <c r="K51" s="620"/>
      <c r="L51" s="620"/>
      <c r="M51" s="620"/>
      <c r="N51" s="620"/>
      <c r="O51" s="620"/>
      <c r="P51" s="620"/>
      <c r="Q51" s="622" t="e">
        <f t="shared" ref="Q51:Q61" si="20">AVERAGE(K51:P51)</f>
        <v>#DIV/0!</v>
      </c>
    </row>
    <row r="52" spans="2:17" ht="15">
      <c r="B52" s="623">
        <f t="shared" si="19"/>
        <v>43983</v>
      </c>
      <c r="C52" s="620"/>
      <c r="D52" s="620"/>
      <c r="E52" s="621"/>
      <c r="F52" s="621"/>
      <c r="G52" s="621"/>
      <c r="H52" s="621"/>
      <c r="I52" s="621"/>
      <c r="J52" s="621"/>
      <c r="K52" s="620"/>
      <c r="L52" s="620"/>
      <c r="M52" s="620"/>
      <c r="N52" s="620"/>
      <c r="O52" s="620"/>
      <c r="P52" s="620"/>
      <c r="Q52" s="622" t="e">
        <f t="shared" si="20"/>
        <v>#DIV/0!</v>
      </c>
    </row>
    <row r="53" spans="2:17" ht="15">
      <c r="B53" s="623">
        <f t="shared" si="19"/>
        <v>43952</v>
      </c>
      <c r="C53" s="620"/>
      <c r="D53" s="620"/>
      <c r="E53" s="621"/>
      <c r="F53" s="621"/>
      <c r="G53" s="621"/>
      <c r="H53" s="621"/>
      <c r="I53" s="621"/>
      <c r="J53" s="621"/>
      <c r="K53" s="620"/>
      <c r="L53" s="620"/>
      <c r="M53" s="620"/>
      <c r="N53" s="620"/>
      <c r="O53" s="620"/>
      <c r="P53" s="620"/>
      <c r="Q53" s="622" t="e">
        <f t="shared" si="20"/>
        <v>#DIV/0!</v>
      </c>
    </row>
    <row r="54" spans="2:17" ht="15">
      <c r="B54" s="623">
        <f t="shared" si="19"/>
        <v>43922</v>
      </c>
      <c r="C54" s="620"/>
      <c r="D54" s="620"/>
      <c r="E54" s="621"/>
      <c r="F54" s="621"/>
      <c r="G54" s="621"/>
      <c r="H54" s="621"/>
      <c r="I54" s="621"/>
      <c r="J54" s="621"/>
      <c r="K54" s="620"/>
      <c r="L54" s="620"/>
      <c r="M54" s="620"/>
      <c r="N54" s="620"/>
      <c r="O54" s="620"/>
      <c r="P54" s="620"/>
      <c r="Q54" s="622" t="e">
        <f t="shared" si="20"/>
        <v>#DIV/0!</v>
      </c>
    </row>
    <row r="55" spans="2:17" ht="15">
      <c r="B55" s="623">
        <f t="shared" si="19"/>
        <v>43891</v>
      </c>
      <c r="C55" s="620"/>
      <c r="D55" s="620"/>
      <c r="E55" s="621"/>
      <c r="F55" s="621"/>
      <c r="G55" s="621"/>
      <c r="H55" s="621"/>
      <c r="I55" s="621"/>
      <c r="J55" s="621"/>
      <c r="K55" s="620"/>
      <c r="L55" s="620"/>
      <c r="M55" s="620"/>
      <c r="N55" s="620"/>
      <c r="O55" s="620"/>
      <c r="P55" s="620"/>
      <c r="Q55" s="622" t="e">
        <f t="shared" si="20"/>
        <v>#DIV/0!</v>
      </c>
    </row>
    <row r="56" spans="2:17" ht="15">
      <c r="B56" s="623">
        <f t="shared" si="19"/>
        <v>43862</v>
      </c>
      <c r="C56" s="620"/>
      <c r="D56" s="620"/>
      <c r="E56" s="621"/>
      <c r="F56" s="621"/>
      <c r="G56" s="621"/>
      <c r="H56" s="621"/>
      <c r="I56" s="621"/>
      <c r="J56" s="621"/>
      <c r="K56" s="620"/>
      <c r="L56" s="620"/>
      <c r="M56" s="620"/>
      <c r="N56" s="620"/>
      <c r="O56" s="620"/>
      <c r="P56" s="620"/>
      <c r="Q56" s="622" t="e">
        <f t="shared" si="20"/>
        <v>#DIV/0!</v>
      </c>
    </row>
    <row r="57" spans="2:17" ht="15">
      <c r="B57" s="623">
        <f t="shared" si="19"/>
        <v>43831</v>
      </c>
      <c r="C57" s="620"/>
      <c r="D57" s="620"/>
      <c r="E57" s="621"/>
      <c r="F57" s="621"/>
      <c r="G57" s="621"/>
      <c r="H57" s="621"/>
      <c r="I57" s="621"/>
      <c r="J57" s="621"/>
      <c r="K57" s="620"/>
      <c r="L57" s="620"/>
      <c r="M57" s="620"/>
      <c r="N57" s="620"/>
      <c r="O57" s="620"/>
      <c r="P57" s="620"/>
      <c r="Q57" s="622" t="e">
        <f t="shared" si="20"/>
        <v>#DIV/0!</v>
      </c>
    </row>
    <row r="58" spans="2:17" ht="15">
      <c r="B58" s="623">
        <f t="shared" si="19"/>
        <v>43800</v>
      </c>
      <c r="C58" s="620"/>
      <c r="D58" s="620"/>
      <c r="E58" s="621"/>
      <c r="F58" s="621"/>
      <c r="G58" s="621"/>
      <c r="H58" s="621"/>
      <c r="I58" s="621"/>
      <c r="J58" s="621"/>
      <c r="K58" s="620"/>
      <c r="L58" s="620"/>
      <c r="M58" s="620"/>
      <c r="N58" s="620"/>
      <c r="O58" s="620"/>
      <c r="P58" s="620"/>
      <c r="Q58" s="622" t="e">
        <f t="shared" si="20"/>
        <v>#DIV/0!</v>
      </c>
    </row>
    <row r="59" spans="2:17" ht="15">
      <c r="B59" s="623">
        <f t="shared" si="19"/>
        <v>43770</v>
      </c>
      <c r="C59" s="620"/>
      <c r="D59" s="620"/>
      <c r="E59" s="621"/>
      <c r="F59" s="621"/>
      <c r="G59" s="621"/>
      <c r="H59" s="621"/>
      <c r="I59" s="621"/>
      <c r="J59" s="621"/>
      <c r="K59" s="620"/>
      <c r="L59" s="620"/>
      <c r="M59" s="620"/>
      <c r="N59" s="620"/>
      <c r="O59" s="620"/>
      <c r="P59" s="620"/>
      <c r="Q59" s="622" t="e">
        <f t="shared" si="20"/>
        <v>#DIV/0!</v>
      </c>
    </row>
    <row r="60" spans="2:17" ht="15">
      <c r="B60" s="623">
        <f t="shared" si="19"/>
        <v>43739</v>
      </c>
      <c r="C60" s="620"/>
      <c r="D60" s="620"/>
      <c r="E60" s="621"/>
      <c r="F60" s="621"/>
      <c r="G60" s="621"/>
      <c r="H60" s="621"/>
      <c r="I60" s="621"/>
      <c r="J60" s="621"/>
      <c r="K60" s="620"/>
      <c r="L60" s="620"/>
      <c r="M60" s="620"/>
      <c r="N60" s="620"/>
      <c r="O60" s="620"/>
      <c r="P60" s="620"/>
      <c r="Q60" s="622" t="e">
        <f t="shared" si="20"/>
        <v>#DIV/0!</v>
      </c>
    </row>
    <row r="61" spans="2:17" ht="15">
      <c r="B61" s="623">
        <f t="shared" si="19"/>
        <v>43709</v>
      </c>
      <c r="C61" s="620"/>
      <c r="D61" s="620"/>
      <c r="E61" s="621"/>
      <c r="F61" s="621"/>
      <c r="G61" s="621"/>
      <c r="H61" s="621"/>
      <c r="I61" s="621"/>
      <c r="J61" s="621"/>
      <c r="K61" s="620"/>
      <c r="L61" s="620"/>
      <c r="M61" s="620"/>
      <c r="N61" s="620"/>
      <c r="O61" s="620"/>
      <c r="P61" s="620"/>
      <c r="Q61" s="622" t="e">
        <f t="shared" si="20"/>
        <v>#DIV/0!</v>
      </c>
    </row>
    <row r="62" spans="2:17" ht="15">
      <c r="B62" s="624" t="s">
        <v>50</v>
      </c>
      <c r="C62" s="625">
        <f>SUM(C50:C61)</f>
        <v>0</v>
      </c>
      <c r="D62" s="625">
        <f t="shared" ref="D62" si="21">SUM(D50:D61)</f>
        <v>0</v>
      </c>
      <c r="E62" s="625">
        <f t="shared" ref="E62" si="22">SUM(E50:E61)</f>
        <v>0</v>
      </c>
      <c r="F62" s="625">
        <f t="shared" ref="F62" si="23">SUM(F50:F61)</f>
        <v>0</v>
      </c>
      <c r="G62" s="625">
        <f t="shared" ref="G62" si="24">SUM(G50:G61)</f>
        <v>0</v>
      </c>
      <c r="H62" s="625">
        <f t="shared" ref="H62" si="25">SUM(H50:H61)</f>
        <v>0</v>
      </c>
      <c r="I62" s="625">
        <f t="shared" ref="I62" si="26">SUM(I50:I61)</f>
        <v>0</v>
      </c>
      <c r="J62" s="626">
        <f>COUNTIF(J50:J61,"Y")</f>
        <v>0</v>
      </c>
      <c r="K62" s="625"/>
      <c r="L62" s="625"/>
      <c r="M62" s="625"/>
      <c r="N62" s="625"/>
      <c r="O62" s="625"/>
      <c r="P62" s="625"/>
      <c r="Q62" s="627"/>
    </row>
    <row r="63" spans="2:17" ht="15.75" thickBot="1">
      <c r="B63" s="628" t="s">
        <v>0</v>
      </c>
      <c r="C63" s="629" t="e">
        <f>AVERAGE(C50:C61)</f>
        <v>#DIV/0!</v>
      </c>
      <c r="D63" s="629" t="e">
        <f t="shared" ref="D63:I63" si="27">AVERAGE(D50:D61)</f>
        <v>#DIV/0!</v>
      </c>
      <c r="E63" s="629" t="e">
        <f t="shared" si="27"/>
        <v>#DIV/0!</v>
      </c>
      <c r="F63" s="629" t="e">
        <f t="shared" si="27"/>
        <v>#DIV/0!</v>
      </c>
      <c r="G63" s="629" t="e">
        <f t="shared" si="27"/>
        <v>#DIV/0!</v>
      </c>
      <c r="H63" s="629" t="e">
        <f t="shared" si="27"/>
        <v>#DIV/0!</v>
      </c>
      <c r="I63" s="629" t="e">
        <f t="shared" si="27"/>
        <v>#DIV/0!</v>
      </c>
      <c r="J63" s="630"/>
      <c r="K63" s="629" t="e">
        <f t="shared" ref="K63:Q63" si="28">AVERAGE(K50:K61)</f>
        <v>#DIV/0!</v>
      </c>
      <c r="L63" s="629" t="e">
        <f t="shared" si="28"/>
        <v>#DIV/0!</v>
      </c>
      <c r="M63" s="629" t="e">
        <f t="shared" si="28"/>
        <v>#DIV/0!</v>
      </c>
      <c r="N63" s="629" t="e">
        <f t="shared" si="28"/>
        <v>#DIV/0!</v>
      </c>
      <c r="O63" s="629" t="e">
        <f t="shared" si="28"/>
        <v>#DIV/0!</v>
      </c>
      <c r="P63" s="629" t="e">
        <f t="shared" si="28"/>
        <v>#DIV/0!</v>
      </c>
      <c r="Q63" s="629" t="e">
        <f t="shared" si="28"/>
        <v>#DIV/0!</v>
      </c>
    </row>
    <row r="65" spans="2:17" ht="15" thickBot="1"/>
    <row r="66" spans="2:17" ht="15">
      <c r="B66" s="940" t="s">
        <v>225</v>
      </c>
      <c r="C66" s="940"/>
      <c r="D66" s="940"/>
      <c r="E66" s="940"/>
      <c r="F66" s="940"/>
      <c r="G66" s="940"/>
      <c r="H66" s="940"/>
      <c r="I66" s="940"/>
      <c r="J66" s="940"/>
      <c r="K66" s="940"/>
      <c r="L66" s="940"/>
      <c r="M66" s="940"/>
      <c r="N66" s="940"/>
      <c r="O66" s="940"/>
      <c r="P66" s="940"/>
      <c r="Q66" s="940"/>
    </row>
    <row r="67" spans="2:17" ht="15" customHeight="1">
      <c r="B67" s="941" t="s">
        <v>223</v>
      </c>
      <c r="C67" s="941"/>
      <c r="D67" s="941"/>
      <c r="E67" s="942"/>
      <c r="F67" s="942"/>
      <c r="G67" s="942"/>
      <c r="H67" s="942"/>
      <c r="I67" s="942"/>
      <c r="J67" s="943" t="s">
        <v>537</v>
      </c>
      <c r="K67" s="943"/>
      <c r="L67" s="943"/>
      <c r="M67" s="944"/>
      <c r="N67" s="944"/>
      <c r="O67" s="944"/>
      <c r="P67" s="944"/>
      <c r="Q67" s="944"/>
    </row>
    <row r="68" spans="2:17" ht="15" customHeight="1">
      <c r="B68" s="945" t="s">
        <v>538</v>
      </c>
      <c r="C68" s="945"/>
      <c r="D68" s="945"/>
      <c r="E68" s="943"/>
      <c r="F68" s="943"/>
      <c r="G68" s="943"/>
      <c r="H68" s="943"/>
      <c r="I68" s="943"/>
      <c r="J68" s="943" t="s">
        <v>66</v>
      </c>
      <c r="K68" s="943"/>
      <c r="L68" s="943"/>
      <c r="M68" s="944"/>
      <c r="N68" s="944"/>
      <c r="O68" s="944"/>
      <c r="P68" s="944"/>
      <c r="Q68" s="944"/>
    </row>
    <row r="69" spans="2:17" ht="15" customHeight="1">
      <c r="B69" s="945" t="s">
        <v>539</v>
      </c>
      <c r="C69" s="945"/>
      <c r="D69" s="945"/>
      <c r="E69" s="946"/>
      <c r="F69" s="946"/>
      <c r="G69" s="946"/>
      <c r="H69" s="946"/>
      <c r="I69" s="946"/>
      <c r="J69" s="943" t="s">
        <v>67</v>
      </c>
      <c r="K69" s="943"/>
      <c r="L69" s="943"/>
      <c r="M69" s="944"/>
      <c r="N69" s="944"/>
      <c r="O69" s="944"/>
      <c r="P69" s="944"/>
      <c r="Q69" s="944"/>
    </row>
    <row r="70" spans="2:17" ht="15" customHeight="1">
      <c r="B70" s="945" t="s">
        <v>542</v>
      </c>
      <c r="C70" s="945"/>
      <c r="D70" s="945"/>
      <c r="E70" s="949"/>
      <c r="F70" s="949"/>
      <c r="G70" s="949"/>
      <c r="H70" s="949"/>
      <c r="I70" s="949"/>
      <c r="J70" s="943" t="s">
        <v>541</v>
      </c>
      <c r="K70" s="943"/>
      <c r="L70" s="943"/>
      <c r="M70" s="948"/>
      <c r="N70" s="948"/>
      <c r="O70" s="948"/>
      <c r="P70" s="948"/>
      <c r="Q70" s="948"/>
    </row>
    <row r="71" spans="2:17" ht="15" customHeight="1">
      <c r="B71" s="616" t="s">
        <v>68</v>
      </c>
      <c r="C71" s="938" t="s">
        <v>69</v>
      </c>
      <c r="D71" s="938"/>
      <c r="E71" s="938" t="s">
        <v>535</v>
      </c>
      <c r="F71" s="938"/>
      <c r="G71" s="938" t="s">
        <v>88</v>
      </c>
      <c r="H71" s="938"/>
      <c r="I71" s="938" t="s">
        <v>81</v>
      </c>
      <c r="J71" s="938" t="s">
        <v>536</v>
      </c>
      <c r="K71" s="939" t="s">
        <v>70</v>
      </c>
      <c r="L71" s="939"/>
      <c r="M71" s="939"/>
      <c r="N71" s="939"/>
      <c r="O71" s="939"/>
      <c r="P71" s="939"/>
      <c r="Q71" s="939"/>
    </row>
    <row r="72" spans="2:17" ht="15">
      <c r="B72" s="616" t="s">
        <v>71</v>
      </c>
      <c r="C72" s="617" t="s">
        <v>72</v>
      </c>
      <c r="D72" s="617" t="s">
        <v>73</v>
      </c>
      <c r="E72" s="617" t="s">
        <v>72</v>
      </c>
      <c r="F72" s="617" t="s">
        <v>73</v>
      </c>
      <c r="G72" s="617" t="s">
        <v>86</v>
      </c>
      <c r="H72" s="617" t="s">
        <v>87</v>
      </c>
      <c r="I72" s="938"/>
      <c r="J72" s="938"/>
      <c r="K72" s="617" t="s">
        <v>77</v>
      </c>
      <c r="L72" s="617" t="s">
        <v>78</v>
      </c>
      <c r="M72" s="617" t="s">
        <v>74</v>
      </c>
      <c r="N72" s="617" t="s">
        <v>79</v>
      </c>
      <c r="O72" s="617" t="s">
        <v>75</v>
      </c>
      <c r="P72" s="617" t="s">
        <v>80</v>
      </c>
      <c r="Q72" s="618" t="s">
        <v>85</v>
      </c>
    </row>
    <row r="73" spans="2:17" ht="15">
      <c r="B73" s="619">
        <v>44044</v>
      </c>
      <c r="C73" s="620"/>
      <c r="D73" s="620"/>
      <c r="E73" s="621"/>
      <c r="F73" s="621"/>
      <c r="G73" s="621"/>
      <c r="H73" s="621"/>
      <c r="I73" s="621"/>
      <c r="J73" s="621"/>
      <c r="K73" s="620"/>
      <c r="L73" s="620"/>
      <c r="M73" s="620"/>
      <c r="N73" s="620"/>
      <c r="O73" s="620"/>
      <c r="P73" s="620"/>
      <c r="Q73" s="622" t="e">
        <f>AVERAGE(K73:P73)</f>
        <v>#DIV/0!</v>
      </c>
    </row>
    <row r="74" spans="2:17" ht="15">
      <c r="B74" s="623">
        <f t="shared" ref="B74:B84" si="29">EDATE(B73,-1)</f>
        <v>44013</v>
      </c>
      <c r="C74" s="620"/>
      <c r="D74" s="620"/>
      <c r="E74" s="621"/>
      <c r="F74" s="621"/>
      <c r="G74" s="621"/>
      <c r="H74" s="621"/>
      <c r="I74" s="621"/>
      <c r="J74" s="621"/>
      <c r="K74" s="620"/>
      <c r="L74" s="620"/>
      <c r="M74" s="620"/>
      <c r="N74" s="620"/>
      <c r="O74" s="620"/>
      <c r="P74" s="620"/>
      <c r="Q74" s="622" t="e">
        <f t="shared" ref="Q74:Q84" si="30">AVERAGE(K74:P74)</f>
        <v>#DIV/0!</v>
      </c>
    </row>
    <row r="75" spans="2:17" ht="15">
      <c r="B75" s="623">
        <f t="shared" si="29"/>
        <v>43983</v>
      </c>
      <c r="C75" s="620"/>
      <c r="D75" s="620"/>
      <c r="E75" s="621"/>
      <c r="F75" s="621"/>
      <c r="G75" s="621"/>
      <c r="H75" s="621"/>
      <c r="I75" s="621"/>
      <c r="J75" s="621"/>
      <c r="K75" s="620"/>
      <c r="L75" s="620"/>
      <c r="M75" s="620"/>
      <c r="N75" s="620"/>
      <c r="O75" s="620"/>
      <c r="P75" s="620"/>
      <c r="Q75" s="622" t="e">
        <f t="shared" si="30"/>
        <v>#DIV/0!</v>
      </c>
    </row>
    <row r="76" spans="2:17" ht="15">
      <c r="B76" s="623">
        <f t="shared" si="29"/>
        <v>43952</v>
      </c>
      <c r="C76" s="620"/>
      <c r="D76" s="620"/>
      <c r="E76" s="621"/>
      <c r="F76" s="621"/>
      <c r="G76" s="621"/>
      <c r="H76" s="621"/>
      <c r="I76" s="621"/>
      <c r="J76" s="621"/>
      <c r="K76" s="620"/>
      <c r="L76" s="620"/>
      <c r="M76" s="620"/>
      <c r="N76" s="620"/>
      <c r="O76" s="620"/>
      <c r="P76" s="620"/>
      <c r="Q76" s="622" t="e">
        <f t="shared" si="30"/>
        <v>#DIV/0!</v>
      </c>
    </row>
    <row r="77" spans="2:17" ht="15">
      <c r="B77" s="623">
        <f t="shared" si="29"/>
        <v>43922</v>
      </c>
      <c r="C77" s="620"/>
      <c r="D77" s="620"/>
      <c r="E77" s="621"/>
      <c r="F77" s="621"/>
      <c r="G77" s="621"/>
      <c r="H77" s="621"/>
      <c r="I77" s="621"/>
      <c r="J77" s="621"/>
      <c r="K77" s="620"/>
      <c r="L77" s="620"/>
      <c r="M77" s="620"/>
      <c r="N77" s="620"/>
      <c r="O77" s="620"/>
      <c r="P77" s="620"/>
      <c r="Q77" s="622" t="e">
        <f t="shared" si="30"/>
        <v>#DIV/0!</v>
      </c>
    </row>
    <row r="78" spans="2:17" ht="15">
      <c r="B78" s="623">
        <f t="shared" si="29"/>
        <v>43891</v>
      </c>
      <c r="C78" s="620"/>
      <c r="D78" s="620"/>
      <c r="E78" s="621"/>
      <c r="F78" s="621"/>
      <c r="G78" s="621"/>
      <c r="H78" s="621"/>
      <c r="I78" s="621"/>
      <c r="J78" s="621"/>
      <c r="K78" s="620"/>
      <c r="L78" s="620"/>
      <c r="M78" s="620"/>
      <c r="N78" s="620"/>
      <c r="O78" s="620"/>
      <c r="P78" s="620"/>
      <c r="Q78" s="622" t="e">
        <f t="shared" si="30"/>
        <v>#DIV/0!</v>
      </c>
    </row>
    <row r="79" spans="2:17" ht="15">
      <c r="B79" s="623">
        <f t="shared" si="29"/>
        <v>43862</v>
      </c>
      <c r="C79" s="620"/>
      <c r="D79" s="620"/>
      <c r="E79" s="621"/>
      <c r="F79" s="621"/>
      <c r="G79" s="621"/>
      <c r="H79" s="621"/>
      <c r="I79" s="621"/>
      <c r="J79" s="621"/>
      <c r="K79" s="620"/>
      <c r="L79" s="620"/>
      <c r="M79" s="620"/>
      <c r="N79" s="620"/>
      <c r="O79" s="620"/>
      <c r="P79" s="620"/>
      <c r="Q79" s="622" t="e">
        <f t="shared" si="30"/>
        <v>#DIV/0!</v>
      </c>
    </row>
    <row r="80" spans="2:17" ht="15">
      <c r="B80" s="623">
        <f t="shared" si="29"/>
        <v>43831</v>
      </c>
      <c r="C80" s="620"/>
      <c r="D80" s="620"/>
      <c r="E80" s="621"/>
      <c r="F80" s="621"/>
      <c r="G80" s="621"/>
      <c r="H80" s="621"/>
      <c r="I80" s="621"/>
      <c r="J80" s="621"/>
      <c r="K80" s="620"/>
      <c r="L80" s="620"/>
      <c r="M80" s="620"/>
      <c r="N80" s="620"/>
      <c r="O80" s="620"/>
      <c r="P80" s="620"/>
      <c r="Q80" s="622" t="e">
        <f t="shared" si="30"/>
        <v>#DIV/0!</v>
      </c>
    </row>
    <row r="81" spans="2:17" ht="15">
      <c r="B81" s="623">
        <f t="shared" si="29"/>
        <v>43800</v>
      </c>
      <c r="C81" s="620"/>
      <c r="D81" s="620"/>
      <c r="E81" s="621"/>
      <c r="F81" s="621"/>
      <c r="G81" s="621"/>
      <c r="H81" s="621"/>
      <c r="I81" s="621"/>
      <c r="J81" s="621"/>
      <c r="K81" s="620"/>
      <c r="L81" s="620"/>
      <c r="M81" s="620"/>
      <c r="N81" s="620"/>
      <c r="O81" s="620"/>
      <c r="P81" s="620"/>
      <c r="Q81" s="622" t="e">
        <f t="shared" si="30"/>
        <v>#DIV/0!</v>
      </c>
    </row>
    <row r="82" spans="2:17" ht="15">
      <c r="B82" s="623">
        <f t="shared" si="29"/>
        <v>43770</v>
      </c>
      <c r="C82" s="620"/>
      <c r="D82" s="620"/>
      <c r="E82" s="621"/>
      <c r="F82" s="621"/>
      <c r="G82" s="621"/>
      <c r="H82" s="621"/>
      <c r="I82" s="621"/>
      <c r="J82" s="621"/>
      <c r="K82" s="620"/>
      <c r="L82" s="620"/>
      <c r="M82" s="620"/>
      <c r="N82" s="620"/>
      <c r="O82" s="620"/>
      <c r="P82" s="620"/>
      <c r="Q82" s="622" t="e">
        <f t="shared" si="30"/>
        <v>#DIV/0!</v>
      </c>
    </row>
    <row r="83" spans="2:17" ht="15">
      <c r="B83" s="623">
        <f t="shared" si="29"/>
        <v>43739</v>
      </c>
      <c r="C83" s="620"/>
      <c r="D83" s="620"/>
      <c r="E83" s="621"/>
      <c r="F83" s="621"/>
      <c r="G83" s="621"/>
      <c r="H83" s="621"/>
      <c r="I83" s="621"/>
      <c r="J83" s="621"/>
      <c r="K83" s="620"/>
      <c r="L83" s="620"/>
      <c r="M83" s="620"/>
      <c r="N83" s="620"/>
      <c r="O83" s="620"/>
      <c r="P83" s="620"/>
      <c r="Q83" s="622" t="e">
        <f t="shared" si="30"/>
        <v>#DIV/0!</v>
      </c>
    </row>
    <row r="84" spans="2:17" ht="15">
      <c r="B84" s="623">
        <f t="shared" si="29"/>
        <v>43709</v>
      </c>
      <c r="C84" s="620"/>
      <c r="D84" s="620"/>
      <c r="E84" s="621"/>
      <c r="F84" s="621"/>
      <c r="G84" s="621"/>
      <c r="H84" s="621"/>
      <c r="I84" s="621"/>
      <c r="J84" s="621"/>
      <c r="K84" s="620"/>
      <c r="L84" s="620"/>
      <c r="M84" s="620"/>
      <c r="N84" s="620"/>
      <c r="O84" s="620"/>
      <c r="P84" s="620"/>
      <c r="Q84" s="622" t="e">
        <f t="shared" si="30"/>
        <v>#DIV/0!</v>
      </c>
    </row>
    <row r="85" spans="2:17" ht="15">
      <c r="B85" s="624" t="s">
        <v>50</v>
      </c>
      <c r="C85" s="625">
        <f>SUM(C73:C84)</f>
        <v>0</v>
      </c>
      <c r="D85" s="625">
        <f t="shared" ref="D85" si="31">SUM(D73:D84)</f>
        <v>0</v>
      </c>
      <c r="E85" s="625">
        <f t="shared" ref="E85" si="32">SUM(E73:E84)</f>
        <v>0</v>
      </c>
      <c r="F85" s="625">
        <f t="shared" ref="F85" si="33">SUM(F73:F84)</f>
        <v>0</v>
      </c>
      <c r="G85" s="625">
        <f t="shared" ref="G85" si="34">SUM(G73:G84)</f>
        <v>0</v>
      </c>
      <c r="H85" s="625">
        <f t="shared" ref="H85" si="35">SUM(H73:H84)</f>
        <v>0</v>
      </c>
      <c r="I85" s="625">
        <f t="shared" ref="I85" si="36">SUM(I73:I84)</f>
        <v>0</v>
      </c>
      <c r="J85" s="626">
        <f>COUNTIF(J73:J84,"Y")</f>
        <v>0</v>
      </c>
      <c r="K85" s="625"/>
      <c r="L85" s="625"/>
      <c r="M85" s="625"/>
      <c r="N85" s="625"/>
      <c r="O85" s="625"/>
      <c r="P85" s="625"/>
      <c r="Q85" s="627"/>
    </row>
    <row r="86" spans="2:17" ht="15.75" thickBot="1">
      <c r="B86" s="628" t="s">
        <v>0</v>
      </c>
      <c r="C86" s="629" t="e">
        <f>AVERAGE(C73:C84)</f>
        <v>#DIV/0!</v>
      </c>
      <c r="D86" s="629" t="e">
        <f t="shared" ref="D86:I86" si="37">AVERAGE(D73:D84)</f>
        <v>#DIV/0!</v>
      </c>
      <c r="E86" s="629" t="e">
        <f t="shared" si="37"/>
        <v>#DIV/0!</v>
      </c>
      <c r="F86" s="629" t="e">
        <f t="shared" si="37"/>
        <v>#DIV/0!</v>
      </c>
      <c r="G86" s="629" t="e">
        <f t="shared" si="37"/>
        <v>#DIV/0!</v>
      </c>
      <c r="H86" s="629" t="e">
        <f t="shared" si="37"/>
        <v>#DIV/0!</v>
      </c>
      <c r="I86" s="629" t="e">
        <f t="shared" si="37"/>
        <v>#DIV/0!</v>
      </c>
      <c r="J86" s="630"/>
      <c r="K86" s="629" t="e">
        <f t="shared" ref="K86:Q86" si="38">AVERAGE(K73:K84)</f>
        <v>#DIV/0!</v>
      </c>
      <c r="L86" s="629" t="e">
        <f t="shared" si="38"/>
        <v>#DIV/0!</v>
      </c>
      <c r="M86" s="629" t="e">
        <f t="shared" si="38"/>
        <v>#DIV/0!</v>
      </c>
      <c r="N86" s="629" t="e">
        <f t="shared" si="38"/>
        <v>#DIV/0!</v>
      </c>
      <c r="O86" s="629" t="e">
        <f t="shared" si="38"/>
        <v>#DIV/0!</v>
      </c>
      <c r="P86" s="629" t="e">
        <f t="shared" si="38"/>
        <v>#DIV/0!</v>
      </c>
      <c r="Q86" s="629" t="e">
        <f t="shared" si="38"/>
        <v>#DIV/0!</v>
      </c>
    </row>
    <row r="87" spans="2:17" ht="15" thickBot="1"/>
    <row r="88" spans="2:17" ht="15">
      <c r="B88" s="940" t="s">
        <v>226</v>
      </c>
      <c r="C88" s="940"/>
      <c r="D88" s="940"/>
      <c r="E88" s="940"/>
      <c r="F88" s="940"/>
      <c r="G88" s="940"/>
      <c r="H88" s="940"/>
      <c r="I88" s="940"/>
      <c r="J88" s="940"/>
      <c r="K88" s="940"/>
      <c r="L88" s="940"/>
      <c r="M88" s="940"/>
      <c r="N88" s="940"/>
      <c r="O88" s="940"/>
      <c r="P88" s="940"/>
      <c r="Q88" s="940"/>
    </row>
    <row r="89" spans="2:17" ht="15" customHeight="1">
      <c r="B89" s="941" t="s">
        <v>223</v>
      </c>
      <c r="C89" s="941"/>
      <c r="D89" s="941"/>
      <c r="E89" s="942"/>
      <c r="F89" s="942"/>
      <c r="G89" s="942"/>
      <c r="H89" s="942"/>
      <c r="I89" s="942"/>
      <c r="J89" s="943" t="s">
        <v>537</v>
      </c>
      <c r="K89" s="943"/>
      <c r="L89" s="943"/>
      <c r="M89" s="944"/>
      <c r="N89" s="944"/>
      <c r="O89" s="944"/>
      <c r="P89" s="944"/>
      <c r="Q89" s="944"/>
    </row>
    <row r="90" spans="2:17" ht="15" customHeight="1">
      <c r="B90" s="945" t="s">
        <v>538</v>
      </c>
      <c r="C90" s="945"/>
      <c r="D90" s="945"/>
      <c r="E90" s="943"/>
      <c r="F90" s="943"/>
      <c r="G90" s="943"/>
      <c r="H90" s="943"/>
      <c r="I90" s="943"/>
      <c r="J90" s="943" t="s">
        <v>66</v>
      </c>
      <c r="K90" s="943"/>
      <c r="L90" s="943"/>
      <c r="M90" s="944"/>
      <c r="N90" s="944"/>
      <c r="O90" s="944"/>
      <c r="P90" s="944"/>
      <c r="Q90" s="944"/>
    </row>
    <row r="91" spans="2:17" ht="15" customHeight="1">
      <c r="B91" s="945" t="s">
        <v>539</v>
      </c>
      <c r="C91" s="945"/>
      <c r="D91" s="945"/>
      <c r="E91" s="946"/>
      <c r="F91" s="946"/>
      <c r="G91" s="946"/>
      <c r="H91" s="946"/>
      <c r="I91" s="946"/>
      <c r="J91" s="943" t="s">
        <v>67</v>
      </c>
      <c r="K91" s="943"/>
      <c r="L91" s="943"/>
      <c r="M91" s="944"/>
      <c r="N91" s="944"/>
      <c r="O91" s="944"/>
      <c r="P91" s="944"/>
      <c r="Q91" s="944"/>
    </row>
    <row r="92" spans="2:17" ht="15" customHeight="1">
      <c r="B92" s="945" t="s">
        <v>542</v>
      </c>
      <c r="C92" s="945"/>
      <c r="D92" s="945"/>
      <c r="E92" s="949"/>
      <c r="F92" s="949"/>
      <c r="G92" s="949"/>
      <c r="H92" s="949"/>
      <c r="I92" s="949"/>
      <c r="J92" s="943" t="s">
        <v>541</v>
      </c>
      <c r="K92" s="943"/>
      <c r="L92" s="943"/>
      <c r="M92" s="948"/>
      <c r="N92" s="948"/>
      <c r="O92" s="948"/>
      <c r="P92" s="948"/>
      <c r="Q92" s="948"/>
    </row>
    <row r="93" spans="2:17" ht="15" customHeight="1">
      <c r="B93" s="616" t="s">
        <v>68</v>
      </c>
      <c r="C93" s="938" t="s">
        <v>69</v>
      </c>
      <c r="D93" s="938"/>
      <c r="E93" s="938" t="s">
        <v>535</v>
      </c>
      <c r="F93" s="938"/>
      <c r="G93" s="938" t="s">
        <v>88</v>
      </c>
      <c r="H93" s="938"/>
      <c r="I93" s="938" t="s">
        <v>81</v>
      </c>
      <c r="J93" s="938" t="s">
        <v>536</v>
      </c>
      <c r="K93" s="939" t="s">
        <v>70</v>
      </c>
      <c r="L93" s="939"/>
      <c r="M93" s="939"/>
      <c r="N93" s="939"/>
      <c r="O93" s="939"/>
      <c r="P93" s="939"/>
      <c r="Q93" s="939"/>
    </row>
    <row r="94" spans="2:17" ht="15">
      <c r="B94" s="616" t="s">
        <v>71</v>
      </c>
      <c r="C94" s="617" t="s">
        <v>72</v>
      </c>
      <c r="D94" s="617" t="s">
        <v>73</v>
      </c>
      <c r="E94" s="617" t="s">
        <v>72</v>
      </c>
      <c r="F94" s="617" t="s">
        <v>73</v>
      </c>
      <c r="G94" s="617" t="s">
        <v>86</v>
      </c>
      <c r="H94" s="617" t="s">
        <v>87</v>
      </c>
      <c r="I94" s="938"/>
      <c r="J94" s="938"/>
      <c r="K94" s="617" t="s">
        <v>77</v>
      </c>
      <c r="L94" s="617" t="s">
        <v>78</v>
      </c>
      <c r="M94" s="617" t="s">
        <v>74</v>
      </c>
      <c r="N94" s="617" t="s">
        <v>79</v>
      </c>
      <c r="O94" s="617" t="s">
        <v>75</v>
      </c>
      <c r="P94" s="617" t="s">
        <v>80</v>
      </c>
      <c r="Q94" s="618" t="s">
        <v>85</v>
      </c>
    </row>
    <row r="95" spans="2:17" ht="15">
      <c r="B95" s="619">
        <v>44044</v>
      </c>
      <c r="C95" s="620"/>
      <c r="D95" s="620"/>
      <c r="E95" s="621"/>
      <c r="F95" s="621"/>
      <c r="G95" s="621"/>
      <c r="H95" s="621"/>
      <c r="I95" s="621"/>
      <c r="J95" s="621"/>
      <c r="K95" s="620"/>
      <c r="L95" s="620"/>
      <c r="M95" s="620"/>
      <c r="N95" s="620"/>
      <c r="O95" s="620"/>
      <c r="P95" s="620"/>
      <c r="Q95" s="622" t="e">
        <f>AVERAGE(K95:P95)</f>
        <v>#DIV/0!</v>
      </c>
    </row>
    <row r="96" spans="2:17" ht="15">
      <c r="B96" s="623">
        <f t="shared" ref="B96:B106" si="39">EDATE(B95,-1)</f>
        <v>44013</v>
      </c>
      <c r="C96" s="620"/>
      <c r="D96" s="620"/>
      <c r="E96" s="621"/>
      <c r="F96" s="621"/>
      <c r="G96" s="621"/>
      <c r="H96" s="621"/>
      <c r="I96" s="621"/>
      <c r="J96" s="621"/>
      <c r="K96" s="620"/>
      <c r="L96" s="620"/>
      <c r="M96" s="620"/>
      <c r="N96" s="620"/>
      <c r="O96" s="620"/>
      <c r="P96" s="620"/>
      <c r="Q96" s="622" t="e">
        <f t="shared" ref="Q96:Q106" si="40">AVERAGE(K96:P96)</f>
        <v>#DIV/0!</v>
      </c>
    </row>
    <row r="97" spans="2:17" ht="15">
      <c r="B97" s="623">
        <f t="shared" si="39"/>
        <v>43983</v>
      </c>
      <c r="C97" s="620"/>
      <c r="D97" s="620"/>
      <c r="E97" s="621"/>
      <c r="F97" s="621"/>
      <c r="G97" s="621"/>
      <c r="H97" s="621"/>
      <c r="I97" s="621"/>
      <c r="J97" s="621"/>
      <c r="K97" s="620"/>
      <c r="L97" s="620"/>
      <c r="M97" s="620"/>
      <c r="N97" s="620"/>
      <c r="O97" s="620"/>
      <c r="P97" s="620"/>
      <c r="Q97" s="622" t="e">
        <f t="shared" si="40"/>
        <v>#DIV/0!</v>
      </c>
    </row>
    <row r="98" spans="2:17" ht="15">
      <c r="B98" s="623">
        <f t="shared" si="39"/>
        <v>43952</v>
      </c>
      <c r="C98" s="620"/>
      <c r="D98" s="620"/>
      <c r="E98" s="621"/>
      <c r="F98" s="621"/>
      <c r="G98" s="621"/>
      <c r="H98" s="621"/>
      <c r="I98" s="621"/>
      <c r="J98" s="621"/>
      <c r="K98" s="620"/>
      <c r="L98" s="620"/>
      <c r="M98" s="620"/>
      <c r="N98" s="620"/>
      <c r="O98" s="620"/>
      <c r="P98" s="620"/>
      <c r="Q98" s="622" t="e">
        <f t="shared" si="40"/>
        <v>#DIV/0!</v>
      </c>
    </row>
    <row r="99" spans="2:17" ht="15">
      <c r="B99" s="623">
        <f t="shared" si="39"/>
        <v>43922</v>
      </c>
      <c r="C99" s="620"/>
      <c r="D99" s="620"/>
      <c r="E99" s="621"/>
      <c r="F99" s="621"/>
      <c r="G99" s="621"/>
      <c r="H99" s="621"/>
      <c r="I99" s="621"/>
      <c r="J99" s="621"/>
      <c r="K99" s="620"/>
      <c r="L99" s="620"/>
      <c r="M99" s="620"/>
      <c r="N99" s="620"/>
      <c r="O99" s="620"/>
      <c r="P99" s="620"/>
      <c r="Q99" s="622" t="e">
        <f t="shared" si="40"/>
        <v>#DIV/0!</v>
      </c>
    </row>
    <row r="100" spans="2:17" ht="15">
      <c r="B100" s="623">
        <f t="shared" si="39"/>
        <v>43891</v>
      </c>
      <c r="C100" s="620"/>
      <c r="D100" s="620"/>
      <c r="E100" s="621"/>
      <c r="F100" s="621"/>
      <c r="G100" s="621"/>
      <c r="H100" s="621"/>
      <c r="I100" s="621"/>
      <c r="J100" s="621"/>
      <c r="K100" s="620"/>
      <c r="L100" s="620"/>
      <c r="M100" s="620"/>
      <c r="N100" s="620"/>
      <c r="O100" s="620"/>
      <c r="P100" s="620"/>
      <c r="Q100" s="622" t="e">
        <f t="shared" si="40"/>
        <v>#DIV/0!</v>
      </c>
    </row>
    <row r="101" spans="2:17" ht="15">
      <c r="B101" s="623">
        <f t="shared" si="39"/>
        <v>43862</v>
      </c>
      <c r="C101" s="620"/>
      <c r="D101" s="620"/>
      <c r="E101" s="621"/>
      <c r="F101" s="621"/>
      <c r="G101" s="621"/>
      <c r="H101" s="621"/>
      <c r="I101" s="621"/>
      <c r="J101" s="621"/>
      <c r="K101" s="620"/>
      <c r="L101" s="620"/>
      <c r="M101" s="620"/>
      <c r="N101" s="620"/>
      <c r="O101" s="620"/>
      <c r="P101" s="620"/>
      <c r="Q101" s="622" t="e">
        <f t="shared" si="40"/>
        <v>#DIV/0!</v>
      </c>
    </row>
    <row r="102" spans="2:17" ht="15">
      <c r="B102" s="623">
        <f t="shared" si="39"/>
        <v>43831</v>
      </c>
      <c r="C102" s="620"/>
      <c r="D102" s="620"/>
      <c r="E102" s="621"/>
      <c r="F102" s="621"/>
      <c r="G102" s="621"/>
      <c r="H102" s="621"/>
      <c r="I102" s="621"/>
      <c r="J102" s="621"/>
      <c r="K102" s="620"/>
      <c r="L102" s="620"/>
      <c r="M102" s="620"/>
      <c r="N102" s="620"/>
      <c r="O102" s="620"/>
      <c r="P102" s="620"/>
      <c r="Q102" s="622" t="e">
        <f t="shared" si="40"/>
        <v>#DIV/0!</v>
      </c>
    </row>
    <row r="103" spans="2:17" ht="15">
      <c r="B103" s="623">
        <f t="shared" si="39"/>
        <v>43800</v>
      </c>
      <c r="C103" s="620"/>
      <c r="D103" s="620"/>
      <c r="E103" s="621"/>
      <c r="F103" s="621"/>
      <c r="G103" s="621"/>
      <c r="H103" s="621"/>
      <c r="I103" s="621"/>
      <c r="J103" s="621"/>
      <c r="K103" s="620"/>
      <c r="L103" s="620"/>
      <c r="M103" s="620"/>
      <c r="N103" s="620"/>
      <c r="O103" s="620"/>
      <c r="P103" s="620"/>
      <c r="Q103" s="622" t="e">
        <f t="shared" si="40"/>
        <v>#DIV/0!</v>
      </c>
    </row>
    <row r="104" spans="2:17" ht="15">
      <c r="B104" s="623">
        <f t="shared" si="39"/>
        <v>43770</v>
      </c>
      <c r="C104" s="620"/>
      <c r="D104" s="620"/>
      <c r="E104" s="621"/>
      <c r="F104" s="621"/>
      <c r="G104" s="621"/>
      <c r="H104" s="621"/>
      <c r="I104" s="621"/>
      <c r="J104" s="621"/>
      <c r="K104" s="620"/>
      <c r="L104" s="620"/>
      <c r="M104" s="620"/>
      <c r="N104" s="620"/>
      <c r="O104" s="620"/>
      <c r="P104" s="620"/>
      <c r="Q104" s="622" t="e">
        <f t="shared" si="40"/>
        <v>#DIV/0!</v>
      </c>
    </row>
    <row r="105" spans="2:17" ht="15">
      <c r="B105" s="623">
        <f t="shared" si="39"/>
        <v>43739</v>
      </c>
      <c r="C105" s="620"/>
      <c r="D105" s="620"/>
      <c r="E105" s="621"/>
      <c r="F105" s="621"/>
      <c r="G105" s="621"/>
      <c r="H105" s="621"/>
      <c r="I105" s="621"/>
      <c r="J105" s="621"/>
      <c r="K105" s="620"/>
      <c r="L105" s="620"/>
      <c r="M105" s="620"/>
      <c r="N105" s="620"/>
      <c r="O105" s="620"/>
      <c r="P105" s="620"/>
      <c r="Q105" s="622" t="e">
        <f t="shared" si="40"/>
        <v>#DIV/0!</v>
      </c>
    </row>
    <row r="106" spans="2:17" ht="15">
      <c r="B106" s="623">
        <f t="shared" si="39"/>
        <v>43709</v>
      </c>
      <c r="C106" s="620"/>
      <c r="D106" s="620"/>
      <c r="E106" s="621"/>
      <c r="F106" s="621"/>
      <c r="G106" s="621"/>
      <c r="H106" s="621"/>
      <c r="I106" s="621"/>
      <c r="J106" s="621"/>
      <c r="K106" s="620"/>
      <c r="L106" s="620"/>
      <c r="M106" s="620"/>
      <c r="N106" s="620"/>
      <c r="O106" s="620"/>
      <c r="P106" s="620"/>
      <c r="Q106" s="622" t="e">
        <f t="shared" si="40"/>
        <v>#DIV/0!</v>
      </c>
    </row>
    <row r="107" spans="2:17" ht="15">
      <c r="B107" s="624" t="s">
        <v>50</v>
      </c>
      <c r="C107" s="625">
        <f>SUM(C95:C106)</f>
        <v>0</v>
      </c>
      <c r="D107" s="625">
        <f t="shared" ref="D107" si="41">SUM(D95:D106)</f>
        <v>0</v>
      </c>
      <c r="E107" s="625">
        <f t="shared" ref="E107" si="42">SUM(E95:E106)</f>
        <v>0</v>
      </c>
      <c r="F107" s="625">
        <f t="shared" ref="F107" si="43">SUM(F95:F106)</f>
        <v>0</v>
      </c>
      <c r="G107" s="625">
        <f t="shared" ref="G107" si="44">SUM(G95:G106)</f>
        <v>0</v>
      </c>
      <c r="H107" s="625">
        <f t="shared" ref="H107" si="45">SUM(H95:H106)</f>
        <v>0</v>
      </c>
      <c r="I107" s="625">
        <f t="shared" ref="I107" si="46">SUM(I95:I106)</f>
        <v>0</v>
      </c>
      <c r="J107" s="626">
        <f>COUNTIF(J95:J106,"Y")</f>
        <v>0</v>
      </c>
      <c r="K107" s="625"/>
      <c r="L107" s="625"/>
      <c r="M107" s="625"/>
      <c r="N107" s="625"/>
      <c r="O107" s="625"/>
      <c r="P107" s="625"/>
      <c r="Q107" s="627"/>
    </row>
    <row r="108" spans="2:17" ht="15.75" thickBot="1">
      <c r="B108" s="628" t="s">
        <v>0</v>
      </c>
      <c r="C108" s="629" t="e">
        <f>AVERAGE(C95:C106)</f>
        <v>#DIV/0!</v>
      </c>
      <c r="D108" s="629" t="e">
        <f t="shared" ref="D108:I108" si="47">AVERAGE(D95:D106)</f>
        <v>#DIV/0!</v>
      </c>
      <c r="E108" s="629" t="e">
        <f t="shared" si="47"/>
        <v>#DIV/0!</v>
      </c>
      <c r="F108" s="629" t="e">
        <f t="shared" si="47"/>
        <v>#DIV/0!</v>
      </c>
      <c r="G108" s="629" t="e">
        <f t="shared" si="47"/>
        <v>#DIV/0!</v>
      </c>
      <c r="H108" s="629" t="e">
        <f t="shared" si="47"/>
        <v>#DIV/0!</v>
      </c>
      <c r="I108" s="629" t="e">
        <f t="shared" si="47"/>
        <v>#DIV/0!</v>
      </c>
      <c r="J108" s="630"/>
      <c r="K108" s="629" t="e">
        <f t="shared" ref="K108:Q108" si="48">AVERAGE(K95:K106)</f>
        <v>#DIV/0!</v>
      </c>
      <c r="L108" s="629" t="e">
        <f t="shared" si="48"/>
        <v>#DIV/0!</v>
      </c>
      <c r="M108" s="629" t="e">
        <f t="shared" si="48"/>
        <v>#DIV/0!</v>
      </c>
      <c r="N108" s="629" t="e">
        <f t="shared" si="48"/>
        <v>#DIV/0!</v>
      </c>
      <c r="O108" s="629" t="e">
        <f t="shared" si="48"/>
        <v>#DIV/0!</v>
      </c>
      <c r="P108" s="629" t="e">
        <f t="shared" si="48"/>
        <v>#DIV/0!</v>
      </c>
      <c r="Q108" s="629" t="e">
        <f t="shared" si="48"/>
        <v>#DIV/0!</v>
      </c>
    </row>
    <row r="109" spans="2:17" ht="15" thickBot="1"/>
    <row r="110" spans="2:17" ht="15">
      <c r="B110" s="940" t="s">
        <v>227</v>
      </c>
      <c r="C110" s="940"/>
      <c r="D110" s="940"/>
      <c r="E110" s="940"/>
      <c r="F110" s="940"/>
      <c r="G110" s="940"/>
      <c r="H110" s="940"/>
      <c r="I110" s="940"/>
      <c r="J110" s="940"/>
      <c r="K110" s="940"/>
      <c r="L110" s="940"/>
      <c r="M110" s="940"/>
      <c r="N110" s="940"/>
      <c r="O110" s="940"/>
      <c r="P110" s="940"/>
      <c r="Q110" s="940"/>
    </row>
    <row r="111" spans="2:17" ht="15" customHeight="1">
      <c r="B111" s="941" t="s">
        <v>223</v>
      </c>
      <c r="C111" s="941"/>
      <c r="D111" s="941"/>
      <c r="E111" s="942"/>
      <c r="F111" s="942"/>
      <c r="G111" s="942"/>
      <c r="H111" s="942"/>
      <c r="I111" s="942"/>
      <c r="J111" s="943" t="s">
        <v>537</v>
      </c>
      <c r="K111" s="943"/>
      <c r="L111" s="943"/>
      <c r="M111" s="944"/>
      <c r="N111" s="944"/>
      <c r="O111" s="944"/>
      <c r="P111" s="944"/>
      <c r="Q111" s="944"/>
    </row>
    <row r="112" spans="2:17" ht="15" customHeight="1">
      <c r="B112" s="945" t="s">
        <v>538</v>
      </c>
      <c r="C112" s="945"/>
      <c r="D112" s="945"/>
      <c r="E112" s="943"/>
      <c r="F112" s="943"/>
      <c r="G112" s="943"/>
      <c r="H112" s="943"/>
      <c r="I112" s="943"/>
      <c r="J112" s="943" t="s">
        <v>66</v>
      </c>
      <c r="K112" s="943"/>
      <c r="L112" s="943"/>
      <c r="M112" s="944"/>
      <c r="N112" s="944"/>
      <c r="O112" s="944"/>
      <c r="P112" s="944"/>
      <c r="Q112" s="944"/>
    </row>
    <row r="113" spans="2:17" ht="15" customHeight="1">
      <c r="B113" s="945" t="s">
        <v>539</v>
      </c>
      <c r="C113" s="945"/>
      <c r="D113" s="945"/>
      <c r="E113" s="946"/>
      <c r="F113" s="946"/>
      <c r="G113" s="946"/>
      <c r="H113" s="946"/>
      <c r="I113" s="946"/>
      <c r="J113" s="943" t="s">
        <v>67</v>
      </c>
      <c r="K113" s="943"/>
      <c r="L113" s="943"/>
      <c r="M113" s="944"/>
      <c r="N113" s="944"/>
      <c r="O113" s="944"/>
      <c r="P113" s="944"/>
      <c r="Q113" s="944"/>
    </row>
    <row r="114" spans="2:17" ht="15" customHeight="1">
      <c r="B114" s="945" t="s">
        <v>542</v>
      </c>
      <c r="C114" s="945"/>
      <c r="D114" s="945"/>
      <c r="E114" s="949"/>
      <c r="F114" s="949"/>
      <c r="G114" s="949"/>
      <c r="H114" s="949"/>
      <c r="I114" s="949"/>
      <c r="J114" s="943" t="s">
        <v>541</v>
      </c>
      <c r="K114" s="943"/>
      <c r="L114" s="943"/>
      <c r="M114" s="948"/>
      <c r="N114" s="948"/>
      <c r="O114" s="948"/>
      <c r="P114" s="948"/>
      <c r="Q114" s="948"/>
    </row>
    <row r="115" spans="2:17" ht="15" customHeight="1">
      <c r="B115" s="616" t="s">
        <v>68</v>
      </c>
      <c r="C115" s="938" t="s">
        <v>69</v>
      </c>
      <c r="D115" s="938"/>
      <c r="E115" s="938" t="s">
        <v>535</v>
      </c>
      <c r="F115" s="938"/>
      <c r="G115" s="938" t="s">
        <v>88</v>
      </c>
      <c r="H115" s="938"/>
      <c r="I115" s="938" t="s">
        <v>81</v>
      </c>
      <c r="J115" s="938" t="s">
        <v>536</v>
      </c>
      <c r="K115" s="939" t="s">
        <v>70</v>
      </c>
      <c r="L115" s="939"/>
      <c r="M115" s="939"/>
      <c r="N115" s="939"/>
      <c r="O115" s="939"/>
      <c r="P115" s="939"/>
      <c r="Q115" s="939"/>
    </row>
    <row r="116" spans="2:17" ht="15">
      <c r="B116" s="616" t="s">
        <v>71</v>
      </c>
      <c r="C116" s="617" t="s">
        <v>72</v>
      </c>
      <c r="D116" s="617" t="s">
        <v>73</v>
      </c>
      <c r="E116" s="617" t="s">
        <v>72</v>
      </c>
      <c r="F116" s="617" t="s">
        <v>73</v>
      </c>
      <c r="G116" s="617" t="s">
        <v>86</v>
      </c>
      <c r="H116" s="617" t="s">
        <v>87</v>
      </c>
      <c r="I116" s="938"/>
      <c r="J116" s="938"/>
      <c r="K116" s="617" t="s">
        <v>77</v>
      </c>
      <c r="L116" s="617" t="s">
        <v>78</v>
      </c>
      <c r="M116" s="617" t="s">
        <v>74</v>
      </c>
      <c r="N116" s="617" t="s">
        <v>79</v>
      </c>
      <c r="O116" s="617" t="s">
        <v>75</v>
      </c>
      <c r="P116" s="617" t="s">
        <v>80</v>
      </c>
      <c r="Q116" s="618" t="s">
        <v>85</v>
      </c>
    </row>
    <row r="117" spans="2:17" ht="15">
      <c r="B117" s="619">
        <v>44044</v>
      </c>
      <c r="C117" s="620"/>
      <c r="D117" s="620"/>
      <c r="E117" s="621"/>
      <c r="F117" s="621"/>
      <c r="G117" s="621"/>
      <c r="H117" s="621"/>
      <c r="I117" s="621"/>
      <c r="J117" s="621"/>
      <c r="K117" s="620"/>
      <c r="L117" s="620"/>
      <c r="M117" s="620"/>
      <c r="N117" s="620"/>
      <c r="O117" s="620"/>
      <c r="P117" s="620"/>
      <c r="Q117" s="622" t="e">
        <f>AVERAGE(K117:P117)</f>
        <v>#DIV/0!</v>
      </c>
    </row>
    <row r="118" spans="2:17" ht="15">
      <c r="B118" s="623">
        <f t="shared" ref="B118:B128" si="49">EDATE(B117,-1)</f>
        <v>44013</v>
      </c>
      <c r="C118" s="620"/>
      <c r="D118" s="620"/>
      <c r="E118" s="621"/>
      <c r="F118" s="621"/>
      <c r="G118" s="621"/>
      <c r="H118" s="621"/>
      <c r="I118" s="621"/>
      <c r="J118" s="621"/>
      <c r="K118" s="620"/>
      <c r="L118" s="620"/>
      <c r="M118" s="620"/>
      <c r="N118" s="620"/>
      <c r="O118" s="620"/>
      <c r="P118" s="620"/>
      <c r="Q118" s="622" t="e">
        <f t="shared" ref="Q118:Q128" si="50">AVERAGE(K118:P118)</f>
        <v>#DIV/0!</v>
      </c>
    </row>
    <row r="119" spans="2:17" ht="15">
      <c r="B119" s="623">
        <f t="shared" si="49"/>
        <v>43983</v>
      </c>
      <c r="C119" s="620"/>
      <c r="D119" s="620"/>
      <c r="E119" s="621"/>
      <c r="F119" s="621"/>
      <c r="G119" s="621"/>
      <c r="H119" s="621"/>
      <c r="I119" s="621"/>
      <c r="J119" s="621"/>
      <c r="K119" s="620"/>
      <c r="L119" s="620"/>
      <c r="M119" s="620"/>
      <c r="N119" s="620"/>
      <c r="O119" s="620"/>
      <c r="P119" s="620"/>
      <c r="Q119" s="622" t="e">
        <f t="shared" si="50"/>
        <v>#DIV/0!</v>
      </c>
    </row>
    <row r="120" spans="2:17" ht="15">
      <c r="B120" s="623">
        <f t="shared" si="49"/>
        <v>43952</v>
      </c>
      <c r="C120" s="620"/>
      <c r="D120" s="620"/>
      <c r="E120" s="621"/>
      <c r="F120" s="621"/>
      <c r="G120" s="621"/>
      <c r="H120" s="621"/>
      <c r="I120" s="621"/>
      <c r="J120" s="621"/>
      <c r="K120" s="620"/>
      <c r="L120" s="620"/>
      <c r="M120" s="620"/>
      <c r="N120" s="620"/>
      <c r="O120" s="620"/>
      <c r="P120" s="620"/>
      <c r="Q120" s="622" t="e">
        <f t="shared" si="50"/>
        <v>#DIV/0!</v>
      </c>
    </row>
    <row r="121" spans="2:17" ht="15">
      <c r="B121" s="623">
        <f t="shared" si="49"/>
        <v>43922</v>
      </c>
      <c r="C121" s="620"/>
      <c r="D121" s="620"/>
      <c r="E121" s="621"/>
      <c r="F121" s="621"/>
      <c r="G121" s="621"/>
      <c r="H121" s="621"/>
      <c r="I121" s="621"/>
      <c r="J121" s="621"/>
      <c r="K121" s="620"/>
      <c r="L121" s="620"/>
      <c r="M121" s="620"/>
      <c r="N121" s="620"/>
      <c r="O121" s="620"/>
      <c r="P121" s="620"/>
      <c r="Q121" s="622" t="e">
        <f t="shared" si="50"/>
        <v>#DIV/0!</v>
      </c>
    </row>
    <row r="122" spans="2:17" ht="15">
      <c r="B122" s="623">
        <f t="shared" si="49"/>
        <v>43891</v>
      </c>
      <c r="C122" s="620"/>
      <c r="D122" s="620"/>
      <c r="E122" s="621"/>
      <c r="F122" s="621"/>
      <c r="G122" s="621"/>
      <c r="H122" s="621"/>
      <c r="I122" s="621"/>
      <c r="J122" s="621"/>
      <c r="K122" s="620"/>
      <c r="L122" s="620"/>
      <c r="M122" s="620"/>
      <c r="N122" s="620"/>
      <c r="O122" s="620"/>
      <c r="P122" s="620"/>
      <c r="Q122" s="622" t="e">
        <f t="shared" si="50"/>
        <v>#DIV/0!</v>
      </c>
    </row>
    <row r="123" spans="2:17" ht="15">
      <c r="B123" s="623">
        <f t="shared" si="49"/>
        <v>43862</v>
      </c>
      <c r="C123" s="620"/>
      <c r="D123" s="620"/>
      <c r="E123" s="621"/>
      <c r="F123" s="621"/>
      <c r="G123" s="621"/>
      <c r="H123" s="621"/>
      <c r="I123" s="621"/>
      <c r="J123" s="621"/>
      <c r="K123" s="620"/>
      <c r="L123" s="620"/>
      <c r="M123" s="620"/>
      <c r="N123" s="620"/>
      <c r="O123" s="620"/>
      <c r="P123" s="620"/>
      <c r="Q123" s="622" t="e">
        <f t="shared" si="50"/>
        <v>#DIV/0!</v>
      </c>
    </row>
    <row r="124" spans="2:17" ht="15">
      <c r="B124" s="623">
        <f t="shared" si="49"/>
        <v>43831</v>
      </c>
      <c r="C124" s="620"/>
      <c r="D124" s="620"/>
      <c r="E124" s="621"/>
      <c r="F124" s="621"/>
      <c r="G124" s="621"/>
      <c r="H124" s="621"/>
      <c r="I124" s="621"/>
      <c r="J124" s="621"/>
      <c r="K124" s="620"/>
      <c r="L124" s="620"/>
      <c r="M124" s="620"/>
      <c r="N124" s="620"/>
      <c r="O124" s="620"/>
      <c r="P124" s="620"/>
      <c r="Q124" s="622" t="e">
        <f t="shared" si="50"/>
        <v>#DIV/0!</v>
      </c>
    </row>
    <row r="125" spans="2:17" ht="15">
      <c r="B125" s="623">
        <f t="shared" si="49"/>
        <v>43800</v>
      </c>
      <c r="C125" s="620"/>
      <c r="D125" s="620"/>
      <c r="E125" s="621"/>
      <c r="F125" s="621"/>
      <c r="G125" s="621"/>
      <c r="H125" s="621"/>
      <c r="I125" s="621"/>
      <c r="J125" s="621"/>
      <c r="K125" s="620"/>
      <c r="L125" s="620"/>
      <c r="M125" s="620"/>
      <c r="N125" s="620"/>
      <c r="O125" s="620"/>
      <c r="P125" s="620"/>
      <c r="Q125" s="622" t="e">
        <f t="shared" si="50"/>
        <v>#DIV/0!</v>
      </c>
    </row>
    <row r="126" spans="2:17" ht="15">
      <c r="B126" s="623">
        <f t="shared" si="49"/>
        <v>43770</v>
      </c>
      <c r="C126" s="620"/>
      <c r="D126" s="620"/>
      <c r="E126" s="621"/>
      <c r="F126" s="621"/>
      <c r="G126" s="621"/>
      <c r="H126" s="621"/>
      <c r="I126" s="621"/>
      <c r="J126" s="621"/>
      <c r="K126" s="620"/>
      <c r="L126" s="620"/>
      <c r="M126" s="620"/>
      <c r="N126" s="620"/>
      <c r="O126" s="620"/>
      <c r="P126" s="620"/>
      <c r="Q126" s="622" t="e">
        <f t="shared" si="50"/>
        <v>#DIV/0!</v>
      </c>
    </row>
    <row r="127" spans="2:17" ht="15">
      <c r="B127" s="623">
        <f t="shared" si="49"/>
        <v>43739</v>
      </c>
      <c r="C127" s="620"/>
      <c r="D127" s="620"/>
      <c r="E127" s="621"/>
      <c r="F127" s="621"/>
      <c r="G127" s="621"/>
      <c r="H127" s="621"/>
      <c r="I127" s="621"/>
      <c r="J127" s="621"/>
      <c r="K127" s="620"/>
      <c r="L127" s="620"/>
      <c r="M127" s="620"/>
      <c r="N127" s="620"/>
      <c r="O127" s="620"/>
      <c r="P127" s="620"/>
      <c r="Q127" s="622" t="e">
        <f t="shared" si="50"/>
        <v>#DIV/0!</v>
      </c>
    </row>
    <row r="128" spans="2:17" ht="15">
      <c r="B128" s="623">
        <f t="shared" si="49"/>
        <v>43709</v>
      </c>
      <c r="C128" s="620"/>
      <c r="D128" s="620"/>
      <c r="E128" s="621"/>
      <c r="F128" s="621"/>
      <c r="G128" s="621"/>
      <c r="H128" s="621"/>
      <c r="I128" s="621"/>
      <c r="J128" s="621"/>
      <c r="K128" s="620"/>
      <c r="L128" s="620"/>
      <c r="M128" s="620"/>
      <c r="N128" s="620"/>
      <c r="O128" s="620"/>
      <c r="P128" s="620"/>
      <c r="Q128" s="622" t="e">
        <f t="shared" si="50"/>
        <v>#DIV/0!</v>
      </c>
    </row>
    <row r="129" spans="2:17" ht="15">
      <c r="B129" s="624" t="s">
        <v>50</v>
      </c>
      <c r="C129" s="625">
        <f>SUM(C117:C128)</f>
        <v>0</v>
      </c>
      <c r="D129" s="625">
        <f t="shared" ref="D129" si="51">SUM(D117:D128)</f>
        <v>0</v>
      </c>
      <c r="E129" s="625">
        <f t="shared" ref="E129" si="52">SUM(E117:E128)</f>
        <v>0</v>
      </c>
      <c r="F129" s="625">
        <f t="shared" ref="F129" si="53">SUM(F117:F128)</f>
        <v>0</v>
      </c>
      <c r="G129" s="625">
        <f t="shared" ref="G129" si="54">SUM(G117:G128)</f>
        <v>0</v>
      </c>
      <c r="H129" s="625">
        <f t="shared" ref="H129" si="55">SUM(H117:H128)</f>
        <v>0</v>
      </c>
      <c r="I129" s="625">
        <f t="shared" ref="I129" si="56">SUM(I117:I128)</f>
        <v>0</v>
      </c>
      <c r="J129" s="626">
        <f>COUNTIF(J117:J128,"Y")</f>
        <v>0</v>
      </c>
      <c r="K129" s="625"/>
      <c r="L129" s="625"/>
      <c r="M129" s="625"/>
      <c r="N129" s="625"/>
      <c r="O129" s="625"/>
      <c r="P129" s="625"/>
      <c r="Q129" s="627"/>
    </row>
    <row r="130" spans="2:17" ht="15.75" thickBot="1">
      <c r="B130" s="628" t="s">
        <v>0</v>
      </c>
      <c r="C130" s="629" t="e">
        <f>AVERAGE(C117:C128)</f>
        <v>#DIV/0!</v>
      </c>
      <c r="D130" s="629" t="e">
        <f t="shared" ref="D130:I130" si="57">AVERAGE(D117:D128)</f>
        <v>#DIV/0!</v>
      </c>
      <c r="E130" s="629" t="e">
        <f t="shared" si="57"/>
        <v>#DIV/0!</v>
      </c>
      <c r="F130" s="629" t="e">
        <f t="shared" si="57"/>
        <v>#DIV/0!</v>
      </c>
      <c r="G130" s="629" t="e">
        <f t="shared" si="57"/>
        <v>#DIV/0!</v>
      </c>
      <c r="H130" s="629" t="e">
        <f t="shared" si="57"/>
        <v>#DIV/0!</v>
      </c>
      <c r="I130" s="629" t="e">
        <f t="shared" si="57"/>
        <v>#DIV/0!</v>
      </c>
      <c r="J130" s="630"/>
      <c r="K130" s="629" t="e">
        <f t="shared" ref="K130:Q130" si="58">AVERAGE(K117:K128)</f>
        <v>#DIV/0!</v>
      </c>
      <c r="L130" s="629" t="e">
        <f t="shared" si="58"/>
        <v>#DIV/0!</v>
      </c>
      <c r="M130" s="629" t="e">
        <f t="shared" si="58"/>
        <v>#DIV/0!</v>
      </c>
      <c r="N130" s="629" t="e">
        <f t="shared" si="58"/>
        <v>#DIV/0!</v>
      </c>
      <c r="O130" s="629" t="e">
        <f t="shared" si="58"/>
        <v>#DIV/0!</v>
      </c>
      <c r="P130" s="629" t="e">
        <f t="shared" si="58"/>
        <v>#DIV/0!</v>
      </c>
      <c r="Q130" s="629" t="e">
        <f t="shared" si="58"/>
        <v>#DIV/0!</v>
      </c>
    </row>
    <row r="131" spans="2:17" ht="15" thickBot="1"/>
    <row r="132" spans="2:17" ht="15">
      <c r="B132" s="940" t="s">
        <v>616</v>
      </c>
      <c r="C132" s="940"/>
      <c r="D132" s="940"/>
      <c r="E132" s="940"/>
      <c r="F132" s="940"/>
      <c r="G132" s="940"/>
      <c r="H132" s="940"/>
      <c r="I132" s="940"/>
      <c r="J132" s="940"/>
      <c r="K132" s="940"/>
      <c r="L132" s="940"/>
      <c r="M132" s="940"/>
      <c r="N132" s="940"/>
      <c r="O132" s="940"/>
      <c r="P132" s="940"/>
      <c r="Q132" s="940"/>
    </row>
    <row r="133" spans="2:17" ht="15">
      <c r="B133" s="941" t="s">
        <v>223</v>
      </c>
      <c r="C133" s="941"/>
      <c r="D133" s="941"/>
      <c r="E133" s="942"/>
      <c r="F133" s="942"/>
      <c r="G133" s="942"/>
      <c r="H133" s="942"/>
      <c r="I133" s="942"/>
      <c r="J133" s="943" t="s">
        <v>537</v>
      </c>
      <c r="K133" s="943"/>
      <c r="L133" s="943"/>
      <c r="M133" s="944"/>
      <c r="N133" s="944"/>
      <c r="O133" s="944"/>
      <c r="P133" s="944"/>
      <c r="Q133" s="944"/>
    </row>
    <row r="134" spans="2:17" ht="15">
      <c r="B134" s="945" t="s">
        <v>538</v>
      </c>
      <c r="C134" s="945"/>
      <c r="D134" s="945"/>
      <c r="E134" s="943"/>
      <c r="F134" s="943"/>
      <c r="G134" s="943"/>
      <c r="H134" s="943"/>
      <c r="I134" s="943"/>
      <c r="J134" s="943" t="s">
        <v>66</v>
      </c>
      <c r="K134" s="943"/>
      <c r="L134" s="943"/>
      <c r="M134" s="944"/>
      <c r="N134" s="944"/>
      <c r="O134" s="944"/>
      <c r="P134" s="944"/>
      <c r="Q134" s="944"/>
    </row>
    <row r="135" spans="2:17" ht="15">
      <c r="B135" s="945" t="s">
        <v>539</v>
      </c>
      <c r="C135" s="945"/>
      <c r="D135" s="945"/>
      <c r="E135" s="946"/>
      <c r="F135" s="946"/>
      <c r="G135" s="946"/>
      <c r="H135" s="946"/>
      <c r="I135" s="946"/>
      <c r="J135" s="943" t="s">
        <v>67</v>
      </c>
      <c r="K135" s="943"/>
      <c r="L135" s="943"/>
      <c r="M135" s="944"/>
      <c r="N135" s="944"/>
      <c r="O135" s="944"/>
      <c r="P135" s="944"/>
      <c r="Q135" s="944"/>
    </row>
    <row r="136" spans="2:17" ht="15">
      <c r="B136" s="945" t="s">
        <v>542</v>
      </c>
      <c r="C136" s="945"/>
      <c r="D136" s="945"/>
      <c r="E136" s="949"/>
      <c r="F136" s="949"/>
      <c r="G136" s="949"/>
      <c r="H136" s="949"/>
      <c r="I136" s="949"/>
      <c r="J136" s="943" t="s">
        <v>541</v>
      </c>
      <c r="K136" s="943"/>
      <c r="L136" s="943"/>
      <c r="M136" s="948"/>
      <c r="N136" s="948"/>
      <c r="O136" s="948"/>
      <c r="P136" s="948"/>
      <c r="Q136" s="948"/>
    </row>
    <row r="137" spans="2:17" ht="15">
      <c r="B137" s="616" t="s">
        <v>68</v>
      </c>
      <c r="C137" s="938" t="s">
        <v>69</v>
      </c>
      <c r="D137" s="938"/>
      <c r="E137" s="938" t="s">
        <v>535</v>
      </c>
      <c r="F137" s="938"/>
      <c r="G137" s="938" t="s">
        <v>88</v>
      </c>
      <c r="H137" s="938"/>
      <c r="I137" s="938" t="s">
        <v>81</v>
      </c>
      <c r="J137" s="938" t="s">
        <v>536</v>
      </c>
      <c r="K137" s="939" t="s">
        <v>70</v>
      </c>
      <c r="L137" s="939"/>
      <c r="M137" s="939"/>
      <c r="N137" s="939"/>
      <c r="O137" s="939"/>
      <c r="P137" s="939"/>
      <c r="Q137" s="939"/>
    </row>
    <row r="138" spans="2:17" ht="15">
      <c r="B138" s="616" t="s">
        <v>71</v>
      </c>
      <c r="C138" s="653" t="s">
        <v>72</v>
      </c>
      <c r="D138" s="653" t="s">
        <v>73</v>
      </c>
      <c r="E138" s="653" t="s">
        <v>72</v>
      </c>
      <c r="F138" s="653" t="s">
        <v>73</v>
      </c>
      <c r="G138" s="653" t="s">
        <v>86</v>
      </c>
      <c r="H138" s="653" t="s">
        <v>87</v>
      </c>
      <c r="I138" s="938"/>
      <c r="J138" s="938"/>
      <c r="K138" s="653" t="s">
        <v>77</v>
      </c>
      <c r="L138" s="653" t="s">
        <v>78</v>
      </c>
      <c r="M138" s="653" t="s">
        <v>74</v>
      </c>
      <c r="N138" s="653" t="s">
        <v>79</v>
      </c>
      <c r="O138" s="653" t="s">
        <v>75</v>
      </c>
      <c r="P138" s="653" t="s">
        <v>80</v>
      </c>
      <c r="Q138" s="654" t="s">
        <v>85</v>
      </c>
    </row>
    <row r="139" spans="2:17" ht="15">
      <c r="B139" s="619">
        <v>44044</v>
      </c>
      <c r="C139" s="620"/>
      <c r="D139" s="620"/>
      <c r="E139" s="621"/>
      <c r="F139" s="621"/>
      <c r="G139" s="621"/>
      <c r="H139" s="621"/>
      <c r="I139" s="621"/>
      <c r="J139" s="621"/>
      <c r="K139" s="620"/>
      <c r="L139" s="620"/>
      <c r="M139" s="620"/>
      <c r="N139" s="620"/>
      <c r="O139" s="620"/>
      <c r="P139" s="620"/>
      <c r="Q139" s="622" t="e">
        <f>AVERAGE(K139:P139)</f>
        <v>#DIV/0!</v>
      </c>
    </row>
    <row r="140" spans="2:17" ht="15">
      <c r="B140" s="623">
        <f t="shared" ref="B140:B150" si="59">EDATE(B139,-1)</f>
        <v>44013</v>
      </c>
      <c r="C140" s="620"/>
      <c r="D140" s="620"/>
      <c r="E140" s="621"/>
      <c r="F140" s="621"/>
      <c r="G140" s="621"/>
      <c r="H140" s="621"/>
      <c r="I140" s="621"/>
      <c r="J140" s="621"/>
      <c r="K140" s="620"/>
      <c r="L140" s="620"/>
      <c r="M140" s="620"/>
      <c r="N140" s="620"/>
      <c r="O140" s="620"/>
      <c r="P140" s="620"/>
      <c r="Q140" s="622" t="e">
        <f t="shared" ref="Q140:Q150" si="60">AVERAGE(K140:P140)</f>
        <v>#DIV/0!</v>
      </c>
    </row>
    <row r="141" spans="2:17" ht="15">
      <c r="B141" s="623">
        <f t="shared" si="59"/>
        <v>43983</v>
      </c>
      <c r="C141" s="620"/>
      <c r="D141" s="620"/>
      <c r="E141" s="621"/>
      <c r="F141" s="621"/>
      <c r="G141" s="621"/>
      <c r="H141" s="621"/>
      <c r="I141" s="621"/>
      <c r="J141" s="621"/>
      <c r="K141" s="620"/>
      <c r="L141" s="620"/>
      <c r="M141" s="620"/>
      <c r="N141" s="620"/>
      <c r="O141" s="620"/>
      <c r="P141" s="620"/>
      <c r="Q141" s="622" t="e">
        <f t="shared" si="60"/>
        <v>#DIV/0!</v>
      </c>
    </row>
    <row r="142" spans="2:17" ht="15">
      <c r="B142" s="623">
        <f t="shared" si="59"/>
        <v>43952</v>
      </c>
      <c r="C142" s="620"/>
      <c r="D142" s="620"/>
      <c r="E142" s="621"/>
      <c r="F142" s="621"/>
      <c r="G142" s="621"/>
      <c r="H142" s="621"/>
      <c r="I142" s="621"/>
      <c r="J142" s="621"/>
      <c r="K142" s="620"/>
      <c r="L142" s="620"/>
      <c r="M142" s="620"/>
      <c r="N142" s="620"/>
      <c r="O142" s="620"/>
      <c r="P142" s="620"/>
      <c r="Q142" s="622" t="e">
        <f t="shared" si="60"/>
        <v>#DIV/0!</v>
      </c>
    </row>
    <row r="143" spans="2:17" ht="15">
      <c r="B143" s="623">
        <f t="shared" si="59"/>
        <v>43922</v>
      </c>
      <c r="C143" s="620"/>
      <c r="D143" s="620"/>
      <c r="E143" s="621"/>
      <c r="F143" s="621"/>
      <c r="G143" s="621"/>
      <c r="H143" s="621"/>
      <c r="I143" s="621"/>
      <c r="J143" s="621"/>
      <c r="K143" s="620"/>
      <c r="L143" s="620"/>
      <c r="M143" s="620"/>
      <c r="N143" s="620"/>
      <c r="O143" s="620"/>
      <c r="P143" s="620"/>
      <c r="Q143" s="622" t="e">
        <f t="shared" si="60"/>
        <v>#DIV/0!</v>
      </c>
    </row>
    <row r="144" spans="2:17" ht="15">
      <c r="B144" s="623">
        <f t="shared" si="59"/>
        <v>43891</v>
      </c>
      <c r="C144" s="620"/>
      <c r="D144" s="620"/>
      <c r="E144" s="621"/>
      <c r="F144" s="621"/>
      <c r="G144" s="621"/>
      <c r="H144" s="621"/>
      <c r="I144" s="621"/>
      <c r="J144" s="621"/>
      <c r="K144" s="620"/>
      <c r="L144" s="620"/>
      <c r="M144" s="620"/>
      <c r="N144" s="620"/>
      <c r="O144" s="620"/>
      <c r="P144" s="620"/>
      <c r="Q144" s="622" t="e">
        <f t="shared" si="60"/>
        <v>#DIV/0!</v>
      </c>
    </row>
    <row r="145" spans="2:17" ht="15">
      <c r="B145" s="623">
        <f t="shared" si="59"/>
        <v>43862</v>
      </c>
      <c r="C145" s="620"/>
      <c r="D145" s="620"/>
      <c r="E145" s="621"/>
      <c r="F145" s="621"/>
      <c r="G145" s="621"/>
      <c r="H145" s="621"/>
      <c r="I145" s="621"/>
      <c r="J145" s="621"/>
      <c r="K145" s="620"/>
      <c r="L145" s="620"/>
      <c r="M145" s="620"/>
      <c r="N145" s="620"/>
      <c r="O145" s="620"/>
      <c r="P145" s="620"/>
      <c r="Q145" s="622" t="e">
        <f t="shared" si="60"/>
        <v>#DIV/0!</v>
      </c>
    </row>
    <row r="146" spans="2:17" ht="15">
      <c r="B146" s="623">
        <f t="shared" si="59"/>
        <v>43831</v>
      </c>
      <c r="C146" s="620"/>
      <c r="D146" s="620"/>
      <c r="E146" s="621"/>
      <c r="F146" s="621"/>
      <c r="G146" s="621"/>
      <c r="H146" s="621"/>
      <c r="I146" s="621"/>
      <c r="J146" s="621"/>
      <c r="K146" s="620"/>
      <c r="L146" s="620"/>
      <c r="M146" s="620"/>
      <c r="N146" s="620"/>
      <c r="O146" s="620"/>
      <c r="P146" s="620"/>
      <c r="Q146" s="622" t="e">
        <f t="shared" si="60"/>
        <v>#DIV/0!</v>
      </c>
    </row>
    <row r="147" spans="2:17" ht="15">
      <c r="B147" s="623">
        <f t="shared" si="59"/>
        <v>43800</v>
      </c>
      <c r="C147" s="620"/>
      <c r="D147" s="620"/>
      <c r="E147" s="621"/>
      <c r="F147" s="621"/>
      <c r="G147" s="621"/>
      <c r="H147" s="621"/>
      <c r="I147" s="621"/>
      <c r="J147" s="621"/>
      <c r="K147" s="620"/>
      <c r="L147" s="620"/>
      <c r="M147" s="620"/>
      <c r="N147" s="620"/>
      <c r="O147" s="620"/>
      <c r="P147" s="620"/>
      <c r="Q147" s="622" t="e">
        <f t="shared" si="60"/>
        <v>#DIV/0!</v>
      </c>
    </row>
    <row r="148" spans="2:17" ht="15">
      <c r="B148" s="623">
        <f t="shared" si="59"/>
        <v>43770</v>
      </c>
      <c r="C148" s="620"/>
      <c r="D148" s="620"/>
      <c r="E148" s="621"/>
      <c r="F148" s="621"/>
      <c r="G148" s="621"/>
      <c r="H148" s="621"/>
      <c r="I148" s="621"/>
      <c r="J148" s="621"/>
      <c r="K148" s="620"/>
      <c r="L148" s="620"/>
      <c r="M148" s="620"/>
      <c r="N148" s="620"/>
      <c r="O148" s="620"/>
      <c r="P148" s="620"/>
      <c r="Q148" s="622" t="e">
        <f t="shared" si="60"/>
        <v>#DIV/0!</v>
      </c>
    </row>
    <row r="149" spans="2:17" ht="15">
      <c r="B149" s="623">
        <f t="shared" si="59"/>
        <v>43739</v>
      </c>
      <c r="C149" s="620"/>
      <c r="D149" s="620"/>
      <c r="E149" s="621"/>
      <c r="F149" s="621"/>
      <c r="G149" s="621"/>
      <c r="H149" s="621"/>
      <c r="I149" s="621"/>
      <c r="J149" s="621"/>
      <c r="K149" s="620"/>
      <c r="L149" s="620"/>
      <c r="M149" s="620"/>
      <c r="N149" s="620"/>
      <c r="O149" s="620"/>
      <c r="P149" s="620"/>
      <c r="Q149" s="622" t="e">
        <f t="shared" si="60"/>
        <v>#DIV/0!</v>
      </c>
    </row>
    <row r="150" spans="2:17" ht="15">
      <c r="B150" s="623">
        <f t="shared" si="59"/>
        <v>43709</v>
      </c>
      <c r="C150" s="620"/>
      <c r="D150" s="620"/>
      <c r="E150" s="621"/>
      <c r="F150" s="621"/>
      <c r="G150" s="621"/>
      <c r="H150" s="621"/>
      <c r="I150" s="621"/>
      <c r="J150" s="621"/>
      <c r="K150" s="620"/>
      <c r="L150" s="620"/>
      <c r="M150" s="620"/>
      <c r="N150" s="620"/>
      <c r="O150" s="620"/>
      <c r="P150" s="620"/>
      <c r="Q150" s="622" t="e">
        <f t="shared" si="60"/>
        <v>#DIV/0!</v>
      </c>
    </row>
    <row r="151" spans="2:17" ht="15">
      <c r="B151" s="624" t="s">
        <v>50</v>
      </c>
      <c r="C151" s="625">
        <f>SUM(C139:C150)</f>
        <v>0</v>
      </c>
      <c r="D151" s="625">
        <f t="shared" ref="D151:I151" si="61">SUM(D139:D150)</f>
        <v>0</v>
      </c>
      <c r="E151" s="625">
        <f t="shared" si="61"/>
        <v>0</v>
      </c>
      <c r="F151" s="625">
        <f t="shared" si="61"/>
        <v>0</v>
      </c>
      <c r="G151" s="625">
        <f t="shared" si="61"/>
        <v>0</v>
      </c>
      <c r="H151" s="625">
        <f t="shared" si="61"/>
        <v>0</v>
      </c>
      <c r="I151" s="625">
        <f t="shared" si="61"/>
        <v>0</v>
      </c>
      <c r="J151" s="626">
        <f>COUNTIF(J139:J150,"Y")</f>
        <v>0</v>
      </c>
      <c r="K151" s="625"/>
      <c r="L151" s="625"/>
      <c r="M151" s="625"/>
      <c r="N151" s="625"/>
      <c r="O151" s="625"/>
      <c r="P151" s="625"/>
      <c r="Q151" s="627"/>
    </row>
    <row r="152" spans="2:17" ht="15.75" thickBot="1">
      <c r="B152" s="628" t="s">
        <v>0</v>
      </c>
      <c r="C152" s="629" t="e">
        <f>AVERAGE(C139:C150)</f>
        <v>#DIV/0!</v>
      </c>
      <c r="D152" s="629" t="e">
        <f t="shared" ref="D152:I152" si="62">AVERAGE(D139:D150)</f>
        <v>#DIV/0!</v>
      </c>
      <c r="E152" s="629" t="e">
        <f t="shared" si="62"/>
        <v>#DIV/0!</v>
      </c>
      <c r="F152" s="629" t="e">
        <f t="shared" si="62"/>
        <v>#DIV/0!</v>
      </c>
      <c r="G152" s="629" t="e">
        <f t="shared" si="62"/>
        <v>#DIV/0!</v>
      </c>
      <c r="H152" s="629" t="e">
        <f t="shared" si="62"/>
        <v>#DIV/0!</v>
      </c>
      <c r="I152" s="629" t="e">
        <f t="shared" si="62"/>
        <v>#DIV/0!</v>
      </c>
      <c r="J152" s="630"/>
      <c r="K152" s="629" t="e">
        <f t="shared" ref="K152:Q152" si="63">AVERAGE(K139:K150)</f>
        <v>#DIV/0!</v>
      </c>
      <c r="L152" s="629" t="e">
        <f t="shared" si="63"/>
        <v>#DIV/0!</v>
      </c>
      <c r="M152" s="629" t="e">
        <f t="shared" si="63"/>
        <v>#DIV/0!</v>
      </c>
      <c r="N152" s="629" t="e">
        <f t="shared" si="63"/>
        <v>#DIV/0!</v>
      </c>
      <c r="O152" s="629" t="e">
        <f t="shared" si="63"/>
        <v>#DIV/0!</v>
      </c>
      <c r="P152" s="629" t="e">
        <f t="shared" si="63"/>
        <v>#DIV/0!</v>
      </c>
      <c r="Q152" s="629" t="e">
        <f t="shared" si="63"/>
        <v>#DIV/0!</v>
      </c>
    </row>
    <row r="153" spans="2:17" ht="15" thickBot="1"/>
    <row r="154" spans="2:17" ht="15">
      <c r="B154" s="940" t="s">
        <v>617</v>
      </c>
      <c r="C154" s="940"/>
      <c r="D154" s="940"/>
      <c r="E154" s="940"/>
      <c r="F154" s="940"/>
      <c r="G154" s="940"/>
      <c r="H154" s="940"/>
      <c r="I154" s="940"/>
      <c r="J154" s="940"/>
      <c r="K154" s="940"/>
      <c r="L154" s="940"/>
      <c r="M154" s="940"/>
      <c r="N154" s="940"/>
      <c r="O154" s="940"/>
      <c r="P154" s="940"/>
      <c r="Q154" s="940"/>
    </row>
    <row r="155" spans="2:17" ht="15">
      <c r="B155" s="941" t="s">
        <v>223</v>
      </c>
      <c r="C155" s="941"/>
      <c r="D155" s="941"/>
      <c r="E155" s="942"/>
      <c r="F155" s="942"/>
      <c r="G155" s="942"/>
      <c r="H155" s="942"/>
      <c r="I155" s="942"/>
      <c r="J155" s="943" t="s">
        <v>537</v>
      </c>
      <c r="K155" s="943"/>
      <c r="L155" s="943"/>
      <c r="M155" s="944"/>
      <c r="N155" s="944"/>
      <c r="O155" s="944"/>
      <c r="P155" s="944"/>
      <c r="Q155" s="944"/>
    </row>
    <row r="156" spans="2:17" ht="15">
      <c r="B156" s="945" t="s">
        <v>538</v>
      </c>
      <c r="C156" s="945"/>
      <c r="D156" s="945"/>
      <c r="E156" s="943"/>
      <c r="F156" s="943"/>
      <c r="G156" s="943"/>
      <c r="H156" s="943"/>
      <c r="I156" s="943"/>
      <c r="J156" s="943" t="s">
        <v>66</v>
      </c>
      <c r="K156" s="943"/>
      <c r="L156" s="943"/>
      <c r="M156" s="944"/>
      <c r="N156" s="944"/>
      <c r="O156" s="944"/>
      <c r="P156" s="944"/>
      <c r="Q156" s="944"/>
    </row>
    <row r="157" spans="2:17" ht="15">
      <c r="B157" s="945" t="s">
        <v>539</v>
      </c>
      <c r="C157" s="945"/>
      <c r="D157" s="945"/>
      <c r="E157" s="946"/>
      <c r="F157" s="946"/>
      <c r="G157" s="946"/>
      <c r="H157" s="946"/>
      <c r="I157" s="946"/>
      <c r="J157" s="943" t="s">
        <v>67</v>
      </c>
      <c r="K157" s="943"/>
      <c r="L157" s="943"/>
      <c r="M157" s="944"/>
      <c r="N157" s="944"/>
      <c r="O157" s="944"/>
      <c r="P157" s="944"/>
      <c r="Q157" s="944"/>
    </row>
    <row r="158" spans="2:17" ht="15">
      <c r="B158" s="945" t="s">
        <v>542</v>
      </c>
      <c r="C158" s="945"/>
      <c r="D158" s="945"/>
      <c r="E158" s="949"/>
      <c r="F158" s="949"/>
      <c r="G158" s="949"/>
      <c r="H158" s="949"/>
      <c r="I158" s="949"/>
      <c r="J158" s="943" t="s">
        <v>541</v>
      </c>
      <c r="K158" s="943"/>
      <c r="L158" s="943"/>
      <c r="M158" s="948"/>
      <c r="N158" s="948"/>
      <c r="O158" s="948"/>
      <c r="P158" s="948"/>
      <c r="Q158" s="948"/>
    </row>
    <row r="159" spans="2:17" ht="15">
      <c r="B159" s="616" t="s">
        <v>68</v>
      </c>
      <c r="C159" s="938" t="s">
        <v>69</v>
      </c>
      <c r="D159" s="938"/>
      <c r="E159" s="938" t="s">
        <v>535</v>
      </c>
      <c r="F159" s="938"/>
      <c r="G159" s="938" t="s">
        <v>88</v>
      </c>
      <c r="H159" s="938"/>
      <c r="I159" s="938" t="s">
        <v>81</v>
      </c>
      <c r="J159" s="938" t="s">
        <v>536</v>
      </c>
      <c r="K159" s="939" t="s">
        <v>70</v>
      </c>
      <c r="L159" s="939"/>
      <c r="M159" s="939"/>
      <c r="N159" s="939"/>
      <c r="O159" s="939"/>
      <c r="P159" s="939"/>
      <c r="Q159" s="939"/>
    </row>
    <row r="160" spans="2:17" ht="15">
      <c r="B160" s="616" t="s">
        <v>71</v>
      </c>
      <c r="C160" s="653" t="s">
        <v>72</v>
      </c>
      <c r="D160" s="653" t="s">
        <v>73</v>
      </c>
      <c r="E160" s="653" t="s">
        <v>72</v>
      </c>
      <c r="F160" s="653" t="s">
        <v>73</v>
      </c>
      <c r="G160" s="653" t="s">
        <v>86</v>
      </c>
      <c r="H160" s="653" t="s">
        <v>87</v>
      </c>
      <c r="I160" s="938"/>
      <c r="J160" s="938"/>
      <c r="K160" s="653" t="s">
        <v>77</v>
      </c>
      <c r="L160" s="653" t="s">
        <v>78</v>
      </c>
      <c r="M160" s="653" t="s">
        <v>74</v>
      </c>
      <c r="N160" s="653" t="s">
        <v>79</v>
      </c>
      <c r="O160" s="653" t="s">
        <v>75</v>
      </c>
      <c r="P160" s="653" t="s">
        <v>80</v>
      </c>
      <c r="Q160" s="654" t="s">
        <v>85</v>
      </c>
    </row>
    <row r="161" spans="2:17" ht="15">
      <c r="B161" s="619">
        <v>44044</v>
      </c>
      <c r="C161" s="620"/>
      <c r="D161" s="620"/>
      <c r="E161" s="621"/>
      <c r="F161" s="621"/>
      <c r="G161" s="621"/>
      <c r="H161" s="621"/>
      <c r="I161" s="621"/>
      <c r="J161" s="621"/>
      <c r="K161" s="620"/>
      <c r="L161" s="620"/>
      <c r="M161" s="620"/>
      <c r="N161" s="620"/>
      <c r="O161" s="620"/>
      <c r="P161" s="620"/>
      <c r="Q161" s="622" t="e">
        <f>AVERAGE(K161:P161)</f>
        <v>#DIV/0!</v>
      </c>
    </row>
    <row r="162" spans="2:17" ht="15">
      <c r="B162" s="623">
        <f t="shared" ref="B162:B172" si="64">EDATE(B161,-1)</f>
        <v>44013</v>
      </c>
      <c r="C162" s="620"/>
      <c r="D162" s="620"/>
      <c r="E162" s="621"/>
      <c r="F162" s="621"/>
      <c r="G162" s="621"/>
      <c r="H162" s="621"/>
      <c r="I162" s="621"/>
      <c r="J162" s="621"/>
      <c r="K162" s="620"/>
      <c r="L162" s="620"/>
      <c r="M162" s="620"/>
      <c r="N162" s="620"/>
      <c r="O162" s="620"/>
      <c r="P162" s="620"/>
      <c r="Q162" s="622" t="e">
        <f t="shared" ref="Q162:Q172" si="65">AVERAGE(K162:P162)</f>
        <v>#DIV/0!</v>
      </c>
    </row>
    <row r="163" spans="2:17" ht="15">
      <c r="B163" s="623">
        <f t="shared" si="64"/>
        <v>43983</v>
      </c>
      <c r="C163" s="620"/>
      <c r="D163" s="620"/>
      <c r="E163" s="621"/>
      <c r="F163" s="621"/>
      <c r="G163" s="621"/>
      <c r="H163" s="621"/>
      <c r="I163" s="621"/>
      <c r="J163" s="621"/>
      <c r="K163" s="620"/>
      <c r="L163" s="620"/>
      <c r="M163" s="620"/>
      <c r="N163" s="620"/>
      <c r="O163" s="620"/>
      <c r="P163" s="620"/>
      <c r="Q163" s="622" t="e">
        <f t="shared" si="65"/>
        <v>#DIV/0!</v>
      </c>
    </row>
    <row r="164" spans="2:17" ht="15">
      <c r="B164" s="623">
        <f t="shared" si="64"/>
        <v>43952</v>
      </c>
      <c r="C164" s="620"/>
      <c r="D164" s="620"/>
      <c r="E164" s="621"/>
      <c r="F164" s="621"/>
      <c r="G164" s="621"/>
      <c r="H164" s="621"/>
      <c r="I164" s="621"/>
      <c r="J164" s="621"/>
      <c r="K164" s="620"/>
      <c r="L164" s="620"/>
      <c r="M164" s="620"/>
      <c r="N164" s="620"/>
      <c r="O164" s="620"/>
      <c r="P164" s="620"/>
      <c r="Q164" s="622" t="e">
        <f t="shared" si="65"/>
        <v>#DIV/0!</v>
      </c>
    </row>
    <row r="165" spans="2:17" ht="15">
      <c r="B165" s="623">
        <f t="shared" si="64"/>
        <v>43922</v>
      </c>
      <c r="C165" s="620"/>
      <c r="D165" s="620"/>
      <c r="E165" s="621"/>
      <c r="F165" s="621"/>
      <c r="G165" s="621"/>
      <c r="H165" s="621"/>
      <c r="I165" s="621"/>
      <c r="J165" s="621"/>
      <c r="K165" s="620"/>
      <c r="L165" s="620"/>
      <c r="M165" s="620"/>
      <c r="N165" s="620"/>
      <c r="O165" s="620"/>
      <c r="P165" s="620"/>
      <c r="Q165" s="622" t="e">
        <f t="shared" si="65"/>
        <v>#DIV/0!</v>
      </c>
    </row>
    <row r="166" spans="2:17" ht="15">
      <c r="B166" s="623">
        <f t="shared" si="64"/>
        <v>43891</v>
      </c>
      <c r="C166" s="620"/>
      <c r="D166" s="620"/>
      <c r="E166" s="621"/>
      <c r="F166" s="621"/>
      <c r="G166" s="621"/>
      <c r="H166" s="621"/>
      <c r="I166" s="621"/>
      <c r="J166" s="621"/>
      <c r="K166" s="620"/>
      <c r="L166" s="620"/>
      <c r="M166" s="620"/>
      <c r="N166" s="620"/>
      <c r="O166" s="620"/>
      <c r="P166" s="620"/>
      <c r="Q166" s="622" t="e">
        <f t="shared" si="65"/>
        <v>#DIV/0!</v>
      </c>
    </row>
    <row r="167" spans="2:17" ht="15">
      <c r="B167" s="623">
        <f t="shared" si="64"/>
        <v>43862</v>
      </c>
      <c r="C167" s="620"/>
      <c r="D167" s="620"/>
      <c r="E167" s="621"/>
      <c r="F167" s="621"/>
      <c r="G167" s="621"/>
      <c r="H167" s="621"/>
      <c r="I167" s="621"/>
      <c r="J167" s="621"/>
      <c r="K167" s="620"/>
      <c r="L167" s="620"/>
      <c r="M167" s="620"/>
      <c r="N167" s="620"/>
      <c r="O167" s="620"/>
      <c r="P167" s="620"/>
      <c r="Q167" s="622" t="e">
        <f t="shared" si="65"/>
        <v>#DIV/0!</v>
      </c>
    </row>
    <row r="168" spans="2:17" ht="15">
      <c r="B168" s="623">
        <f t="shared" si="64"/>
        <v>43831</v>
      </c>
      <c r="C168" s="620"/>
      <c r="D168" s="620"/>
      <c r="E168" s="621"/>
      <c r="F168" s="621"/>
      <c r="G168" s="621"/>
      <c r="H168" s="621"/>
      <c r="I168" s="621"/>
      <c r="J168" s="621"/>
      <c r="K168" s="620"/>
      <c r="L168" s="620"/>
      <c r="M168" s="620"/>
      <c r="N168" s="620"/>
      <c r="O168" s="620"/>
      <c r="P168" s="620"/>
      <c r="Q168" s="622" t="e">
        <f t="shared" si="65"/>
        <v>#DIV/0!</v>
      </c>
    </row>
    <row r="169" spans="2:17" ht="15">
      <c r="B169" s="623">
        <f t="shared" si="64"/>
        <v>43800</v>
      </c>
      <c r="C169" s="620"/>
      <c r="D169" s="620"/>
      <c r="E169" s="621"/>
      <c r="F169" s="621"/>
      <c r="G169" s="621"/>
      <c r="H169" s="621"/>
      <c r="I169" s="621"/>
      <c r="J169" s="621"/>
      <c r="K169" s="620"/>
      <c r="L169" s="620"/>
      <c r="M169" s="620"/>
      <c r="N169" s="620"/>
      <c r="O169" s="620"/>
      <c r="P169" s="620"/>
      <c r="Q169" s="622" t="e">
        <f t="shared" si="65"/>
        <v>#DIV/0!</v>
      </c>
    </row>
    <row r="170" spans="2:17" ht="15">
      <c r="B170" s="623">
        <f t="shared" si="64"/>
        <v>43770</v>
      </c>
      <c r="C170" s="620"/>
      <c r="D170" s="620"/>
      <c r="E170" s="621"/>
      <c r="F170" s="621"/>
      <c r="G170" s="621"/>
      <c r="H170" s="621"/>
      <c r="I170" s="621"/>
      <c r="J170" s="621"/>
      <c r="K170" s="620"/>
      <c r="L170" s="620"/>
      <c r="M170" s="620"/>
      <c r="N170" s="620"/>
      <c r="O170" s="620"/>
      <c r="P170" s="620"/>
      <c r="Q170" s="622" t="e">
        <f t="shared" si="65"/>
        <v>#DIV/0!</v>
      </c>
    </row>
    <row r="171" spans="2:17" ht="15">
      <c r="B171" s="623">
        <f t="shared" si="64"/>
        <v>43739</v>
      </c>
      <c r="C171" s="620"/>
      <c r="D171" s="620"/>
      <c r="E171" s="621"/>
      <c r="F171" s="621"/>
      <c r="G171" s="621"/>
      <c r="H171" s="621"/>
      <c r="I171" s="621"/>
      <c r="J171" s="621"/>
      <c r="K171" s="620"/>
      <c r="L171" s="620"/>
      <c r="M171" s="620"/>
      <c r="N171" s="620"/>
      <c r="O171" s="620"/>
      <c r="P171" s="620"/>
      <c r="Q171" s="622" t="e">
        <f t="shared" si="65"/>
        <v>#DIV/0!</v>
      </c>
    </row>
    <row r="172" spans="2:17" ht="15">
      <c r="B172" s="623">
        <f t="shared" si="64"/>
        <v>43709</v>
      </c>
      <c r="C172" s="620"/>
      <c r="D172" s="620"/>
      <c r="E172" s="621"/>
      <c r="F172" s="621"/>
      <c r="G172" s="621"/>
      <c r="H172" s="621"/>
      <c r="I172" s="621"/>
      <c r="J172" s="621"/>
      <c r="K172" s="620"/>
      <c r="L172" s="620"/>
      <c r="M172" s="620"/>
      <c r="N172" s="620"/>
      <c r="O172" s="620"/>
      <c r="P172" s="620"/>
      <c r="Q172" s="622" t="e">
        <f t="shared" si="65"/>
        <v>#DIV/0!</v>
      </c>
    </row>
    <row r="173" spans="2:17" ht="15">
      <c r="B173" s="624" t="s">
        <v>50</v>
      </c>
      <c r="C173" s="625">
        <f>SUM(C161:C172)</f>
        <v>0</v>
      </c>
      <c r="D173" s="625">
        <f t="shared" ref="D173:I173" si="66">SUM(D161:D172)</f>
        <v>0</v>
      </c>
      <c r="E173" s="625">
        <f t="shared" si="66"/>
        <v>0</v>
      </c>
      <c r="F173" s="625">
        <f t="shared" si="66"/>
        <v>0</v>
      </c>
      <c r="G173" s="625">
        <f t="shared" si="66"/>
        <v>0</v>
      </c>
      <c r="H173" s="625">
        <f t="shared" si="66"/>
        <v>0</v>
      </c>
      <c r="I173" s="625">
        <f t="shared" si="66"/>
        <v>0</v>
      </c>
      <c r="J173" s="626">
        <f>COUNTIF(J161:J172,"Y")</f>
        <v>0</v>
      </c>
      <c r="K173" s="625"/>
      <c r="L173" s="625"/>
      <c r="M173" s="625"/>
      <c r="N173" s="625"/>
      <c r="O173" s="625"/>
      <c r="P173" s="625"/>
      <c r="Q173" s="627"/>
    </row>
    <row r="174" spans="2:17" ht="15.75" thickBot="1">
      <c r="B174" s="628" t="s">
        <v>0</v>
      </c>
      <c r="C174" s="629" t="e">
        <f>AVERAGE(C161:C172)</f>
        <v>#DIV/0!</v>
      </c>
      <c r="D174" s="629" t="e">
        <f t="shared" ref="D174:I174" si="67">AVERAGE(D161:D172)</f>
        <v>#DIV/0!</v>
      </c>
      <c r="E174" s="629" t="e">
        <f t="shared" si="67"/>
        <v>#DIV/0!</v>
      </c>
      <c r="F174" s="629" t="e">
        <f t="shared" si="67"/>
        <v>#DIV/0!</v>
      </c>
      <c r="G174" s="629" t="e">
        <f t="shared" si="67"/>
        <v>#DIV/0!</v>
      </c>
      <c r="H174" s="629" t="e">
        <f t="shared" si="67"/>
        <v>#DIV/0!</v>
      </c>
      <c r="I174" s="629" t="e">
        <f t="shared" si="67"/>
        <v>#DIV/0!</v>
      </c>
      <c r="J174" s="630"/>
      <c r="K174" s="629" t="e">
        <f t="shared" ref="K174:Q174" si="68">AVERAGE(K161:K172)</f>
        <v>#DIV/0!</v>
      </c>
      <c r="L174" s="629" t="e">
        <f t="shared" si="68"/>
        <v>#DIV/0!</v>
      </c>
      <c r="M174" s="629" t="e">
        <f t="shared" si="68"/>
        <v>#DIV/0!</v>
      </c>
      <c r="N174" s="629" t="e">
        <f t="shared" si="68"/>
        <v>#DIV/0!</v>
      </c>
      <c r="O174" s="629" t="e">
        <f t="shared" si="68"/>
        <v>#DIV/0!</v>
      </c>
      <c r="P174" s="629" t="e">
        <f t="shared" si="68"/>
        <v>#DIV/0!</v>
      </c>
      <c r="Q174" s="629" t="e">
        <f t="shared" si="68"/>
        <v>#DIV/0!</v>
      </c>
    </row>
    <row r="175" spans="2:17" ht="15" thickBot="1"/>
    <row r="176" spans="2:17" ht="15">
      <c r="B176" s="940" t="s">
        <v>618</v>
      </c>
      <c r="C176" s="940"/>
      <c r="D176" s="940"/>
      <c r="E176" s="940"/>
      <c r="F176" s="940"/>
      <c r="G176" s="940"/>
      <c r="H176" s="940"/>
      <c r="I176" s="940"/>
      <c r="J176" s="940"/>
      <c r="K176" s="940"/>
      <c r="L176" s="940"/>
      <c r="M176" s="940"/>
      <c r="N176" s="940"/>
      <c r="O176" s="940"/>
      <c r="P176" s="940"/>
      <c r="Q176" s="940"/>
    </row>
    <row r="177" spans="2:17" ht="15">
      <c r="B177" s="941" t="s">
        <v>223</v>
      </c>
      <c r="C177" s="941"/>
      <c r="D177" s="941"/>
      <c r="E177" s="942"/>
      <c r="F177" s="942"/>
      <c r="G177" s="942"/>
      <c r="H177" s="942"/>
      <c r="I177" s="942"/>
      <c r="J177" s="943" t="s">
        <v>537</v>
      </c>
      <c r="K177" s="943"/>
      <c r="L177" s="943"/>
      <c r="M177" s="944"/>
      <c r="N177" s="944"/>
      <c r="O177" s="944"/>
      <c r="P177" s="944"/>
      <c r="Q177" s="944"/>
    </row>
    <row r="178" spans="2:17" ht="15">
      <c r="B178" s="945" t="s">
        <v>538</v>
      </c>
      <c r="C178" s="945"/>
      <c r="D178" s="945"/>
      <c r="E178" s="943"/>
      <c r="F178" s="943"/>
      <c r="G178" s="943"/>
      <c r="H178" s="943"/>
      <c r="I178" s="943"/>
      <c r="J178" s="943" t="s">
        <v>66</v>
      </c>
      <c r="K178" s="943"/>
      <c r="L178" s="943"/>
      <c r="M178" s="944"/>
      <c r="N178" s="944"/>
      <c r="O178" s="944"/>
      <c r="P178" s="944"/>
      <c r="Q178" s="944"/>
    </row>
    <row r="179" spans="2:17" ht="15">
      <c r="B179" s="945" t="s">
        <v>539</v>
      </c>
      <c r="C179" s="945"/>
      <c r="D179" s="945"/>
      <c r="E179" s="946"/>
      <c r="F179" s="946"/>
      <c r="G179" s="946"/>
      <c r="H179" s="946"/>
      <c r="I179" s="946"/>
      <c r="J179" s="943" t="s">
        <v>67</v>
      </c>
      <c r="K179" s="943"/>
      <c r="L179" s="943"/>
      <c r="M179" s="944"/>
      <c r="N179" s="944"/>
      <c r="O179" s="944"/>
      <c r="P179" s="944"/>
      <c r="Q179" s="944"/>
    </row>
    <row r="180" spans="2:17" ht="15">
      <c r="B180" s="945" t="s">
        <v>542</v>
      </c>
      <c r="C180" s="945"/>
      <c r="D180" s="945"/>
      <c r="E180" s="949"/>
      <c r="F180" s="949"/>
      <c r="G180" s="949"/>
      <c r="H180" s="949"/>
      <c r="I180" s="949"/>
      <c r="J180" s="943" t="s">
        <v>541</v>
      </c>
      <c r="K180" s="943"/>
      <c r="L180" s="943"/>
      <c r="M180" s="948"/>
      <c r="N180" s="948"/>
      <c r="O180" s="948"/>
      <c r="P180" s="948"/>
      <c r="Q180" s="948"/>
    </row>
    <row r="181" spans="2:17" ht="15">
      <c r="B181" s="616" t="s">
        <v>68</v>
      </c>
      <c r="C181" s="938" t="s">
        <v>69</v>
      </c>
      <c r="D181" s="938"/>
      <c r="E181" s="938" t="s">
        <v>535</v>
      </c>
      <c r="F181" s="938"/>
      <c r="G181" s="938" t="s">
        <v>88</v>
      </c>
      <c r="H181" s="938"/>
      <c r="I181" s="938" t="s">
        <v>81</v>
      </c>
      <c r="J181" s="938" t="s">
        <v>536</v>
      </c>
      <c r="K181" s="939" t="s">
        <v>70</v>
      </c>
      <c r="L181" s="939"/>
      <c r="M181" s="939"/>
      <c r="N181" s="939"/>
      <c r="O181" s="939"/>
      <c r="P181" s="939"/>
      <c r="Q181" s="939"/>
    </row>
    <row r="182" spans="2:17" ht="15">
      <c r="B182" s="616" t="s">
        <v>71</v>
      </c>
      <c r="C182" s="653" t="s">
        <v>72</v>
      </c>
      <c r="D182" s="653" t="s">
        <v>73</v>
      </c>
      <c r="E182" s="653" t="s">
        <v>72</v>
      </c>
      <c r="F182" s="653" t="s">
        <v>73</v>
      </c>
      <c r="G182" s="653" t="s">
        <v>86</v>
      </c>
      <c r="H182" s="653" t="s">
        <v>87</v>
      </c>
      <c r="I182" s="938"/>
      <c r="J182" s="938"/>
      <c r="K182" s="653" t="s">
        <v>77</v>
      </c>
      <c r="L182" s="653" t="s">
        <v>78</v>
      </c>
      <c r="M182" s="653" t="s">
        <v>74</v>
      </c>
      <c r="N182" s="653" t="s">
        <v>79</v>
      </c>
      <c r="O182" s="653" t="s">
        <v>75</v>
      </c>
      <c r="P182" s="653" t="s">
        <v>80</v>
      </c>
      <c r="Q182" s="654" t="s">
        <v>85</v>
      </c>
    </row>
    <row r="183" spans="2:17" ht="15">
      <c r="B183" s="619">
        <v>44044</v>
      </c>
      <c r="C183" s="620"/>
      <c r="D183" s="620"/>
      <c r="E183" s="621"/>
      <c r="F183" s="621"/>
      <c r="G183" s="621"/>
      <c r="H183" s="621"/>
      <c r="I183" s="621"/>
      <c r="J183" s="621"/>
      <c r="K183" s="620"/>
      <c r="L183" s="620"/>
      <c r="M183" s="620"/>
      <c r="N183" s="620"/>
      <c r="O183" s="620"/>
      <c r="P183" s="620"/>
      <c r="Q183" s="622" t="e">
        <f>AVERAGE(K183:P183)</f>
        <v>#DIV/0!</v>
      </c>
    </row>
    <row r="184" spans="2:17" ht="15">
      <c r="B184" s="623">
        <f t="shared" ref="B184:B194" si="69">EDATE(B183,-1)</f>
        <v>44013</v>
      </c>
      <c r="C184" s="620"/>
      <c r="D184" s="620"/>
      <c r="E184" s="621"/>
      <c r="F184" s="621"/>
      <c r="G184" s="621"/>
      <c r="H184" s="621"/>
      <c r="I184" s="621"/>
      <c r="J184" s="621"/>
      <c r="K184" s="620"/>
      <c r="L184" s="620"/>
      <c r="M184" s="620"/>
      <c r="N184" s="620"/>
      <c r="O184" s="620"/>
      <c r="P184" s="620"/>
      <c r="Q184" s="622" t="e">
        <f t="shared" ref="Q184:Q194" si="70">AVERAGE(K184:P184)</f>
        <v>#DIV/0!</v>
      </c>
    </row>
    <row r="185" spans="2:17" ht="15">
      <c r="B185" s="623">
        <f t="shared" si="69"/>
        <v>43983</v>
      </c>
      <c r="C185" s="620"/>
      <c r="D185" s="620"/>
      <c r="E185" s="621"/>
      <c r="F185" s="621"/>
      <c r="G185" s="621"/>
      <c r="H185" s="621"/>
      <c r="I185" s="621"/>
      <c r="J185" s="621"/>
      <c r="K185" s="620"/>
      <c r="L185" s="620"/>
      <c r="M185" s="620"/>
      <c r="N185" s="620"/>
      <c r="O185" s="620"/>
      <c r="P185" s="620"/>
      <c r="Q185" s="622" t="e">
        <f t="shared" si="70"/>
        <v>#DIV/0!</v>
      </c>
    </row>
    <row r="186" spans="2:17" ht="15">
      <c r="B186" s="623">
        <f t="shared" si="69"/>
        <v>43952</v>
      </c>
      <c r="C186" s="620"/>
      <c r="D186" s="620"/>
      <c r="E186" s="621"/>
      <c r="F186" s="621"/>
      <c r="G186" s="621"/>
      <c r="H186" s="621"/>
      <c r="I186" s="621"/>
      <c r="J186" s="621"/>
      <c r="K186" s="620"/>
      <c r="L186" s="620"/>
      <c r="M186" s="620"/>
      <c r="N186" s="620"/>
      <c r="O186" s="620"/>
      <c r="P186" s="620"/>
      <c r="Q186" s="622" t="e">
        <f t="shared" si="70"/>
        <v>#DIV/0!</v>
      </c>
    </row>
    <row r="187" spans="2:17" ht="15">
      <c r="B187" s="623">
        <f t="shared" si="69"/>
        <v>43922</v>
      </c>
      <c r="C187" s="620"/>
      <c r="D187" s="620"/>
      <c r="E187" s="621"/>
      <c r="F187" s="621"/>
      <c r="G187" s="621"/>
      <c r="H187" s="621"/>
      <c r="I187" s="621"/>
      <c r="J187" s="621"/>
      <c r="K187" s="620"/>
      <c r="L187" s="620"/>
      <c r="M187" s="620"/>
      <c r="N187" s="620"/>
      <c r="O187" s="620"/>
      <c r="P187" s="620"/>
      <c r="Q187" s="622" t="e">
        <f t="shared" si="70"/>
        <v>#DIV/0!</v>
      </c>
    </row>
    <row r="188" spans="2:17" ht="15">
      <c r="B188" s="623">
        <f t="shared" si="69"/>
        <v>43891</v>
      </c>
      <c r="C188" s="620"/>
      <c r="D188" s="620"/>
      <c r="E188" s="621"/>
      <c r="F188" s="621"/>
      <c r="G188" s="621"/>
      <c r="H188" s="621"/>
      <c r="I188" s="621"/>
      <c r="J188" s="621"/>
      <c r="K188" s="620"/>
      <c r="L188" s="620"/>
      <c r="M188" s="620"/>
      <c r="N188" s="620"/>
      <c r="O188" s="620"/>
      <c r="P188" s="620"/>
      <c r="Q188" s="622" t="e">
        <f t="shared" si="70"/>
        <v>#DIV/0!</v>
      </c>
    </row>
    <row r="189" spans="2:17" ht="15">
      <c r="B189" s="623">
        <f t="shared" si="69"/>
        <v>43862</v>
      </c>
      <c r="C189" s="620"/>
      <c r="D189" s="620"/>
      <c r="E189" s="621"/>
      <c r="F189" s="621"/>
      <c r="G189" s="621"/>
      <c r="H189" s="621"/>
      <c r="I189" s="621"/>
      <c r="J189" s="621"/>
      <c r="K189" s="620"/>
      <c r="L189" s="620"/>
      <c r="M189" s="620"/>
      <c r="N189" s="620"/>
      <c r="O189" s="620"/>
      <c r="P189" s="620"/>
      <c r="Q189" s="622" t="e">
        <f t="shared" si="70"/>
        <v>#DIV/0!</v>
      </c>
    </row>
    <row r="190" spans="2:17" ht="15">
      <c r="B190" s="623">
        <f t="shared" si="69"/>
        <v>43831</v>
      </c>
      <c r="C190" s="620"/>
      <c r="D190" s="620"/>
      <c r="E190" s="621"/>
      <c r="F190" s="621"/>
      <c r="G190" s="621"/>
      <c r="H190" s="621"/>
      <c r="I190" s="621"/>
      <c r="J190" s="621"/>
      <c r="K190" s="620"/>
      <c r="L190" s="620"/>
      <c r="M190" s="620"/>
      <c r="N190" s="620"/>
      <c r="O190" s="620"/>
      <c r="P190" s="620"/>
      <c r="Q190" s="622" t="e">
        <f t="shared" si="70"/>
        <v>#DIV/0!</v>
      </c>
    </row>
    <row r="191" spans="2:17" ht="15">
      <c r="B191" s="623">
        <f t="shared" si="69"/>
        <v>43800</v>
      </c>
      <c r="C191" s="620"/>
      <c r="D191" s="620"/>
      <c r="E191" s="621"/>
      <c r="F191" s="621"/>
      <c r="G191" s="621"/>
      <c r="H191" s="621"/>
      <c r="I191" s="621"/>
      <c r="J191" s="621"/>
      <c r="K191" s="620"/>
      <c r="L191" s="620"/>
      <c r="M191" s="620"/>
      <c r="N191" s="620"/>
      <c r="O191" s="620"/>
      <c r="P191" s="620"/>
      <c r="Q191" s="622" t="e">
        <f t="shared" si="70"/>
        <v>#DIV/0!</v>
      </c>
    </row>
    <row r="192" spans="2:17" ht="15">
      <c r="B192" s="623">
        <f t="shared" si="69"/>
        <v>43770</v>
      </c>
      <c r="C192" s="620"/>
      <c r="D192" s="620"/>
      <c r="E192" s="621"/>
      <c r="F192" s="621"/>
      <c r="G192" s="621"/>
      <c r="H192" s="621"/>
      <c r="I192" s="621"/>
      <c r="J192" s="621"/>
      <c r="K192" s="620"/>
      <c r="L192" s="620"/>
      <c r="M192" s="620"/>
      <c r="N192" s="620"/>
      <c r="O192" s="620"/>
      <c r="P192" s="620"/>
      <c r="Q192" s="622" t="e">
        <f t="shared" si="70"/>
        <v>#DIV/0!</v>
      </c>
    </row>
    <row r="193" spans="2:17" ht="15">
      <c r="B193" s="623">
        <f t="shared" si="69"/>
        <v>43739</v>
      </c>
      <c r="C193" s="620"/>
      <c r="D193" s="620"/>
      <c r="E193" s="621"/>
      <c r="F193" s="621"/>
      <c r="G193" s="621"/>
      <c r="H193" s="621"/>
      <c r="I193" s="621"/>
      <c r="J193" s="621"/>
      <c r="K193" s="620"/>
      <c r="L193" s="620"/>
      <c r="M193" s="620"/>
      <c r="N193" s="620"/>
      <c r="O193" s="620"/>
      <c r="P193" s="620"/>
      <c r="Q193" s="622" t="e">
        <f t="shared" si="70"/>
        <v>#DIV/0!</v>
      </c>
    </row>
    <row r="194" spans="2:17" ht="15">
      <c r="B194" s="623">
        <f t="shared" si="69"/>
        <v>43709</v>
      </c>
      <c r="C194" s="620"/>
      <c r="D194" s="620"/>
      <c r="E194" s="621"/>
      <c r="F194" s="621"/>
      <c r="G194" s="621"/>
      <c r="H194" s="621"/>
      <c r="I194" s="621"/>
      <c r="J194" s="621"/>
      <c r="K194" s="620"/>
      <c r="L194" s="620"/>
      <c r="M194" s="620"/>
      <c r="N194" s="620"/>
      <c r="O194" s="620"/>
      <c r="P194" s="620"/>
      <c r="Q194" s="622" t="e">
        <f t="shared" si="70"/>
        <v>#DIV/0!</v>
      </c>
    </row>
    <row r="195" spans="2:17" ht="15">
      <c r="B195" s="624" t="s">
        <v>50</v>
      </c>
      <c r="C195" s="625">
        <f>SUM(C183:C194)</f>
        <v>0</v>
      </c>
      <c r="D195" s="625">
        <f t="shared" ref="D195:I195" si="71">SUM(D183:D194)</f>
        <v>0</v>
      </c>
      <c r="E195" s="625">
        <f t="shared" si="71"/>
        <v>0</v>
      </c>
      <c r="F195" s="625">
        <f t="shared" si="71"/>
        <v>0</v>
      </c>
      <c r="G195" s="625">
        <f t="shared" si="71"/>
        <v>0</v>
      </c>
      <c r="H195" s="625">
        <f t="shared" si="71"/>
        <v>0</v>
      </c>
      <c r="I195" s="625">
        <f t="shared" si="71"/>
        <v>0</v>
      </c>
      <c r="J195" s="626">
        <f>COUNTIF(J183:J194,"Y")</f>
        <v>0</v>
      </c>
      <c r="K195" s="625"/>
      <c r="L195" s="625"/>
      <c r="M195" s="625"/>
      <c r="N195" s="625"/>
      <c r="O195" s="625"/>
      <c r="P195" s="625"/>
      <c r="Q195" s="627"/>
    </row>
    <row r="196" spans="2:17" ht="15.75" thickBot="1">
      <c r="B196" s="628" t="s">
        <v>0</v>
      </c>
      <c r="C196" s="629" t="e">
        <f>AVERAGE(C183:C194)</f>
        <v>#DIV/0!</v>
      </c>
      <c r="D196" s="629" t="e">
        <f t="shared" ref="D196:I196" si="72">AVERAGE(D183:D194)</f>
        <v>#DIV/0!</v>
      </c>
      <c r="E196" s="629" t="e">
        <f t="shared" si="72"/>
        <v>#DIV/0!</v>
      </c>
      <c r="F196" s="629" t="e">
        <f t="shared" si="72"/>
        <v>#DIV/0!</v>
      </c>
      <c r="G196" s="629" t="e">
        <f t="shared" si="72"/>
        <v>#DIV/0!</v>
      </c>
      <c r="H196" s="629" t="e">
        <f t="shared" si="72"/>
        <v>#DIV/0!</v>
      </c>
      <c r="I196" s="629" t="e">
        <f t="shared" si="72"/>
        <v>#DIV/0!</v>
      </c>
      <c r="J196" s="630"/>
      <c r="K196" s="629" t="e">
        <f t="shared" ref="K196:Q196" si="73">AVERAGE(K183:K194)</f>
        <v>#DIV/0!</v>
      </c>
      <c r="L196" s="629" t="e">
        <f t="shared" si="73"/>
        <v>#DIV/0!</v>
      </c>
      <c r="M196" s="629" t="e">
        <f t="shared" si="73"/>
        <v>#DIV/0!</v>
      </c>
      <c r="N196" s="629" t="e">
        <f t="shared" si="73"/>
        <v>#DIV/0!</v>
      </c>
      <c r="O196" s="629" t="e">
        <f t="shared" si="73"/>
        <v>#DIV/0!</v>
      </c>
      <c r="P196" s="629" t="e">
        <f t="shared" si="73"/>
        <v>#DIV/0!</v>
      </c>
      <c r="Q196" s="629" t="e">
        <f t="shared" si="73"/>
        <v>#DIV/0!</v>
      </c>
    </row>
    <row r="197" spans="2:17" ht="15" thickBot="1"/>
    <row r="198" spans="2:17" ht="15">
      <c r="B198" s="940" t="s">
        <v>619</v>
      </c>
      <c r="C198" s="940"/>
      <c r="D198" s="940"/>
      <c r="E198" s="940"/>
      <c r="F198" s="940"/>
      <c r="G198" s="940"/>
      <c r="H198" s="940"/>
      <c r="I198" s="940"/>
      <c r="J198" s="940"/>
      <c r="K198" s="940"/>
      <c r="L198" s="940"/>
      <c r="M198" s="940"/>
      <c r="N198" s="940"/>
      <c r="O198" s="940"/>
      <c r="P198" s="940"/>
      <c r="Q198" s="940"/>
    </row>
    <row r="199" spans="2:17" ht="15">
      <c r="B199" s="941" t="s">
        <v>223</v>
      </c>
      <c r="C199" s="941"/>
      <c r="D199" s="941"/>
      <c r="E199" s="942"/>
      <c r="F199" s="942"/>
      <c r="G199" s="942"/>
      <c r="H199" s="942"/>
      <c r="I199" s="942"/>
      <c r="J199" s="943" t="s">
        <v>537</v>
      </c>
      <c r="K199" s="943"/>
      <c r="L199" s="943"/>
      <c r="M199" s="944"/>
      <c r="N199" s="944"/>
      <c r="O199" s="944"/>
      <c r="P199" s="944"/>
      <c r="Q199" s="944"/>
    </row>
    <row r="200" spans="2:17" ht="15">
      <c r="B200" s="945" t="s">
        <v>538</v>
      </c>
      <c r="C200" s="945"/>
      <c r="D200" s="945"/>
      <c r="E200" s="943"/>
      <c r="F200" s="943"/>
      <c r="G200" s="943"/>
      <c r="H200" s="943"/>
      <c r="I200" s="943"/>
      <c r="J200" s="943" t="s">
        <v>66</v>
      </c>
      <c r="K200" s="943"/>
      <c r="L200" s="943"/>
      <c r="M200" s="944"/>
      <c r="N200" s="944"/>
      <c r="O200" s="944"/>
      <c r="P200" s="944"/>
      <c r="Q200" s="944"/>
    </row>
    <row r="201" spans="2:17" ht="15">
      <c r="B201" s="945" t="s">
        <v>539</v>
      </c>
      <c r="C201" s="945"/>
      <c r="D201" s="945"/>
      <c r="E201" s="946"/>
      <c r="F201" s="946"/>
      <c r="G201" s="946"/>
      <c r="H201" s="946"/>
      <c r="I201" s="946"/>
      <c r="J201" s="943" t="s">
        <v>67</v>
      </c>
      <c r="K201" s="943"/>
      <c r="L201" s="943"/>
      <c r="M201" s="944"/>
      <c r="N201" s="944"/>
      <c r="O201" s="944"/>
      <c r="P201" s="944"/>
      <c r="Q201" s="944"/>
    </row>
    <row r="202" spans="2:17" ht="15">
      <c r="B202" s="945" t="s">
        <v>542</v>
      </c>
      <c r="C202" s="945"/>
      <c r="D202" s="945"/>
      <c r="E202" s="949"/>
      <c r="F202" s="949"/>
      <c r="G202" s="949"/>
      <c r="H202" s="949"/>
      <c r="I202" s="949"/>
      <c r="J202" s="943" t="s">
        <v>541</v>
      </c>
      <c r="K202" s="943"/>
      <c r="L202" s="943"/>
      <c r="M202" s="948"/>
      <c r="N202" s="948"/>
      <c r="O202" s="948"/>
      <c r="P202" s="948"/>
      <c r="Q202" s="948"/>
    </row>
    <row r="203" spans="2:17" ht="15">
      <c r="B203" s="616" t="s">
        <v>68</v>
      </c>
      <c r="C203" s="938" t="s">
        <v>69</v>
      </c>
      <c r="D203" s="938"/>
      <c r="E203" s="938" t="s">
        <v>535</v>
      </c>
      <c r="F203" s="938"/>
      <c r="G203" s="938" t="s">
        <v>88</v>
      </c>
      <c r="H203" s="938"/>
      <c r="I203" s="938" t="s">
        <v>81</v>
      </c>
      <c r="J203" s="938" t="s">
        <v>536</v>
      </c>
      <c r="K203" s="939" t="s">
        <v>70</v>
      </c>
      <c r="L203" s="939"/>
      <c r="M203" s="939"/>
      <c r="N203" s="939"/>
      <c r="O203" s="939"/>
      <c r="P203" s="939"/>
      <c r="Q203" s="939"/>
    </row>
    <row r="204" spans="2:17" ht="15">
      <c r="B204" s="616" t="s">
        <v>71</v>
      </c>
      <c r="C204" s="653" t="s">
        <v>72</v>
      </c>
      <c r="D204" s="653" t="s">
        <v>73</v>
      </c>
      <c r="E204" s="653" t="s">
        <v>72</v>
      </c>
      <c r="F204" s="653" t="s">
        <v>73</v>
      </c>
      <c r="G204" s="653" t="s">
        <v>86</v>
      </c>
      <c r="H204" s="653" t="s">
        <v>87</v>
      </c>
      <c r="I204" s="938"/>
      <c r="J204" s="938"/>
      <c r="K204" s="653" t="s">
        <v>77</v>
      </c>
      <c r="L204" s="653" t="s">
        <v>78</v>
      </c>
      <c r="M204" s="653" t="s">
        <v>74</v>
      </c>
      <c r="N204" s="653" t="s">
        <v>79</v>
      </c>
      <c r="O204" s="653" t="s">
        <v>75</v>
      </c>
      <c r="P204" s="653" t="s">
        <v>80</v>
      </c>
      <c r="Q204" s="654" t="s">
        <v>85</v>
      </c>
    </row>
    <row r="205" spans="2:17" ht="15">
      <c r="B205" s="619">
        <v>44044</v>
      </c>
      <c r="C205" s="620"/>
      <c r="D205" s="620"/>
      <c r="E205" s="621"/>
      <c r="F205" s="621"/>
      <c r="G205" s="621"/>
      <c r="H205" s="621"/>
      <c r="I205" s="621"/>
      <c r="J205" s="621"/>
      <c r="K205" s="620"/>
      <c r="L205" s="620"/>
      <c r="M205" s="620"/>
      <c r="N205" s="620"/>
      <c r="O205" s="620"/>
      <c r="P205" s="620"/>
      <c r="Q205" s="622" t="e">
        <f>AVERAGE(K205:P205)</f>
        <v>#DIV/0!</v>
      </c>
    </row>
    <row r="206" spans="2:17" ht="15">
      <c r="B206" s="623">
        <f t="shared" ref="B206:B216" si="74">EDATE(B205,-1)</f>
        <v>44013</v>
      </c>
      <c r="C206" s="620"/>
      <c r="D206" s="620"/>
      <c r="E206" s="621"/>
      <c r="F206" s="621"/>
      <c r="G206" s="621"/>
      <c r="H206" s="621"/>
      <c r="I206" s="621"/>
      <c r="J206" s="621"/>
      <c r="K206" s="620"/>
      <c r="L206" s="620"/>
      <c r="M206" s="620"/>
      <c r="N206" s="620"/>
      <c r="O206" s="620"/>
      <c r="P206" s="620"/>
      <c r="Q206" s="622" t="e">
        <f t="shared" ref="Q206:Q216" si="75">AVERAGE(K206:P206)</f>
        <v>#DIV/0!</v>
      </c>
    </row>
    <row r="207" spans="2:17" ht="15">
      <c r="B207" s="623">
        <f t="shared" si="74"/>
        <v>43983</v>
      </c>
      <c r="C207" s="620"/>
      <c r="D207" s="620"/>
      <c r="E207" s="621"/>
      <c r="F207" s="621"/>
      <c r="G207" s="621"/>
      <c r="H207" s="621"/>
      <c r="I207" s="621"/>
      <c r="J207" s="621"/>
      <c r="K207" s="620"/>
      <c r="L207" s="620"/>
      <c r="M207" s="620"/>
      <c r="N207" s="620"/>
      <c r="O207" s="620"/>
      <c r="P207" s="620"/>
      <c r="Q207" s="622" t="e">
        <f t="shared" si="75"/>
        <v>#DIV/0!</v>
      </c>
    </row>
    <row r="208" spans="2:17" ht="15">
      <c r="B208" s="623">
        <f t="shared" si="74"/>
        <v>43952</v>
      </c>
      <c r="C208" s="620"/>
      <c r="D208" s="620"/>
      <c r="E208" s="621"/>
      <c r="F208" s="621"/>
      <c r="G208" s="621"/>
      <c r="H208" s="621"/>
      <c r="I208" s="621"/>
      <c r="J208" s="621"/>
      <c r="K208" s="620"/>
      <c r="L208" s="620"/>
      <c r="M208" s="620"/>
      <c r="N208" s="620"/>
      <c r="O208" s="620"/>
      <c r="P208" s="620"/>
      <c r="Q208" s="622" t="e">
        <f t="shared" si="75"/>
        <v>#DIV/0!</v>
      </c>
    </row>
    <row r="209" spans="2:17" ht="15">
      <c r="B209" s="623">
        <f t="shared" si="74"/>
        <v>43922</v>
      </c>
      <c r="C209" s="620"/>
      <c r="D209" s="620"/>
      <c r="E209" s="621"/>
      <c r="F209" s="621"/>
      <c r="G209" s="621"/>
      <c r="H209" s="621"/>
      <c r="I209" s="621"/>
      <c r="J209" s="621"/>
      <c r="K209" s="620"/>
      <c r="L209" s="620"/>
      <c r="M209" s="620"/>
      <c r="N209" s="620"/>
      <c r="O209" s="620"/>
      <c r="P209" s="620"/>
      <c r="Q209" s="622" t="e">
        <f t="shared" si="75"/>
        <v>#DIV/0!</v>
      </c>
    </row>
    <row r="210" spans="2:17" ht="15">
      <c r="B210" s="623">
        <f t="shared" si="74"/>
        <v>43891</v>
      </c>
      <c r="C210" s="620"/>
      <c r="D210" s="620"/>
      <c r="E210" s="621"/>
      <c r="F210" s="621"/>
      <c r="G210" s="621"/>
      <c r="H210" s="621"/>
      <c r="I210" s="621"/>
      <c r="J210" s="621"/>
      <c r="K210" s="620"/>
      <c r="L210" s="620"/>
      <c r="M210" s="620"/>
      <c r="N210" s="620"/>
      <c r="O210" s="620"/>
      <c r="P210" s="620"/>
      <c r="Q210" s="622" t="e">
        <f t="shared" si="75"/>
        <v>#DIV/0!</v>
      </c>
    </row>
    <row r="211" spans="2:17" ht="15">
      <c r="B211" s="623">
        <f t="shared" si="74"/>
        <v>43862</v>
      </c>
      <c r="C211" s="620"/>
      <c r="D211" s="620"/>
      <c r="E211" s="621"/>
      <c r="F211" s="621"/>
      <c r="G211" s="621"/>
      <c r="H211" s="621"/>
      <c r="I211" s="621"/>
      <c r="J211" s="621"/>
      <c r="K211" s="620"/>
      <c r="L211" s="620"/>
      <c r="M211" s="620"/>
      <c r="N211" s="620"/>
      <c r="O211" s="620"/>
      <c r="P211" s="620"/>
      <c r="Q211" s="622" t="e">
        <f t="shared" si="75"/>
        <v>#DIV/0!</v>
      </c>
    </row>
    <row r="212" spans="2:17" ht="15">
      <c r="B212" s="623">
        <f t="shared" si="74"/>
        <v>43831</v>
      </c>
      <c r="C212" s="620"/>
      <c r="D212" s="620"/>
      <c r="E212" s="621"/>
      <c r="F212" s="621"/>
      <c r="G212" s="621"/>
      <c r="H212" s="621"/>
      <c r="I212" s="621"/>
      <c r="J212" s="621"/>
      <c r="K212" s="620"/>
      <c r="L212" s="620"/>
      <c r="M212" s="620"/>
      <c r="N212" s="620"/>
      <c r="O212" s="620"/>
      <c r="P212" s="620"/>
      <c r="Q212" s="622" t="e">
        <f t="shared" si="75"/>
        <v>#DIV/0!</v>
      </c>
    </row>
    <row r="213" spans="2:17" ht="15">
      <c r="B213" s="623">
        <f t="shared" si="74"/>
        <v>43800</v>
      </c>
      <c r="C213" s="620"/>
      <c r="D213" s="620"/>
      <c r="E213" s="621"/>
      <c r="F213" s="621"/>
      <c r="G213" s="621"/>
      <c r="H213" s="621"/>
      <c r="I213" s="621"/>
      <c r="J213" s="621"/>
      <c r="K213" s="620"/>
      <c r="L213" s="620"/>
      <c r="M213" s="620"/>
      <c r="N213" s="620"/>
      <c r="O213" s="620"/>
      <c r="P213" s="620"/>
      <c r="Q213" s="622" t="e">
        <f t="shared" si="75"/>
        <v>#DIV/0!</v>
      </c>
    </row>
    <row r="214" spans="2:17" ht="15">
      <c r="B214" s="623">
        <f t="shared" si="74"/>
        <v>43770</v>
      </c>
      <c r="C214" s="620"/>
      <c r="D214" s="620"/>
      <c r="E214" s="621"/>
      <c r="F214" s="621"/>
      <c r="G214" s="621"/>
      <c r="H214" s="621"/>
      <c r="I214" s="621"/>
      <c r="J214" s="621"/>
      <c r="K214" s="620"/>
      <c r="L214" s="620"/>
      <c r="M214" s="620"/>
      <c r="N214" s="620"/>
      <c r="O214" s="620"/>
      <c r="P214" s="620"/>
      <c r="Q214" s="622" t="e">
        <f t="shared" si="75"/>
        <v>#DIV/0!</v>
      </c>
    </row>
    <row r="215" spans="2:17" ht="15">
      <c r="B215" s="623">
        <f t="shared" si="74"/>
        <v>43739</v>
      </c>
      <c r="C215" s="620"/>
      <c r="D215" s="620"/>
      <c r="E215" s="621"/>
      <c r="F215" s="621"/>
      <c r="G215" s="621"/>
      <c r="H215" s="621"/>
      <c r="I215" s="621"/>
      <c r="J215" s="621"/>
      <c r="K215" s="620"/>
      <c r="L215" s="620"/>
      <c r="M215" s="620"/>
      <c r="N215" s="620"/>
      <c r="O215" s="620"/>
      <c r="P215" s="620"/>
      <c r="Q215" s="622" t="e">
        <f t="shared" si="75"/>
        <v>#DIV/0!</v>
      </c>
    </row>
    <row r="216" spans="2:17" ht="15">
      <c r="B216" s="623">
        <f t="shared" si="74"/>
        <v>43709</v>
      </c>
      <c r="C216" s="620"/>
      <c r="D216" s="620"/>
      <c r="E216" s="621"/>
      <c r="F216" s="621"/>
      <c r="G216" s="621"/>
      <c r="H216" s="621"/>
      <c r="I216" s="621"/>
      <c r="J216" s="621"/>
      <c r="K216" s="620"/>
      <c r="L216" s="620"/>
      <c r="M216" s="620"/>
      <c r="N216" s="620"/>
      <c r="O216" s="620"/>
      <c r="P216" s="620"/>
      <c r="Q216" s="622" t="e">
        <f t="shared" si="75"/>
        <v>#DIV/0!</v>
      </c>
    </row>
    <row r="217" spans="2:17" ht="15">
      <c r="B217" s="624" t="s">
        <v>50</v>
      </c>
      <c r="C217" s="625">
        <f>SUM(C205:C216)</f>
        <v>0</v>
      </c>
      <c r="D217" s="625">
        <f t="shared" ref="D217:I217" si="76">SUM(D205:D216)</f>
        <v>0</v>
      </c>
      <c r="E217" s="625">
        <f t="shared" si="76"/>
        <v>0</v>
      </c>
      <c r="F217" s="625">
        <f t="shared" si="76"/>
        <v>0</v>
      </c>
      <c r="G217" s="625">
        <f t="shared" si="76"/>
        <v>0</v>
      </c>
      <c r="H217" s="625">
        <f t="shared" si="76"/>
        <v>0</v>
      </c>
      <c r="I217" s="625">
        <f t="shared" si="76"/>
        <v>0</v>
      </c>
      <c r="J217" s="626">
        <f>COUNTIF(J205:J216,"Y")</f>
        <v>0</v>
      </c>
      <c r="K217" s="625"/>
      <c r="L217" s="625"/>
      <c r="M217" s="625"/>
      <c r="N217" s="625"/>
      <c r="O217" s="625"/>
      <c r="P217" s="625"/>
      <c r="Q217" s="627"/>
    </row>
    <row r="218" spans="2:17" ht="15.75" thickBot="1">
      <c r="B218" s="628" t="s">
        <v>0</v>
      </c>
      <c r="C218" s="629" t="e">
        <f>AVERAGE(C205:C216)</f>
        <v>#DIV/0!</v>
      </c>
      <c r="D218" s="629" t="e">
        <f t="shared" ref="D218:I218" si="77">AVERAGE(D205:D216)</f>
        <v>#DIV/0!</v>
      </c>
      <c r="E218" s="629" t="e">
        <f t="shared" si="77"/>
        <v>#DIV/0!</v>
      </c>
      <c r="F218" s="629" t="e">
        <f t="shared" si="77"/>
        <v>#DIV/0!</v>
      </c>
      <c r="G218" s="629" t="e">
        <f t="shared" si="77"/>
        <v>#DIV/0!</v>
      </c>
      <c r="H218" s="629" t="e">
        <f t="shared" si="77"/>
        <v>#DIV/0!</v>
      </c>
      <c r="I218" s="629" t="e">
        <f t="shared" si="77"/>
        <v>#DIV/0!</v>
      </c>
      <c r="J218" s="630"/>
      <c r="K218" s="629" t="e">
        <f t="shared" ref="K218:Q218" si="78">AVERAGE(K205:K216)</f>
        <v>#DIV/0!</v>
      </c>
      <c r="L218" s="629" t="e">
        <f t="shared" si="78"/>
        <v>#DIV/0!</v>
      </c>
      <c r="M218" s="629" t="e">
        <f t="shared" si="78"/>
        <v>#DIV/0!</v>
      </c>
      <c r="N218" s="629" t="e">
        <f t="shared" si="78"/>
        <v>#DIV/0!</v>
      </c>
      <c r="O218" s="629" t="e">
        <f t="shared" si="78"/>
        <v>#DIV/0!</v>
      </c>
      <c r="P218" s="629" t="e">
        <f t="shared" si="78"/>
        <v>#DIV/0!</v>
      </c>
      <c r="Q218" s="629" t="e">
        <f t="shared" si="78"/>
        <v>#DIV/0!</v>
      </c>
    </row>
    <row r="219" spans="2:17" ht="15" thickBot="1"/>
    <row r="220" spans="2:17" ht="15">
      <c r="B220" s="940" t="s">
        <v>620</v>
      </c>
      <c r="C220" s="940"/>
      <c r="D220" s="940"/>
      <c r="E220" s="940"/>
      <c r="F220" s="940"/>
      <c r="G220" s="940"/>
      <c r="H220" s="940"/>
      <c r="I220" s="940"/>
      <c r="J220" s="940"/>
      <c r="K220" s="940"/>
      <c r="L220" s="940"/>
      <c r="M220" s="940"/>
      <c r="N220" s="940"/>
      <c r="O220" s="940"/>
      <c r="P220" s="940"/>
      <c r="Q220" s="940"/>
    </row>
    <row r="221" spans="2:17" ht="15">
      <c r="B221" s="941" t="s">
        <v>223</v>
      </c>
      <c r="C221" s="941"/>
      <c r="D221" s="941"/>
      <c r="E221" s="942"/>
      <c r="F221" s="942"/>
      <c r="G221" s="942"/>
      <c r="H221" s="942"/>
      <c r="I221" s="942"/>
      <c r="J221" s="943" t="s">
        <v>537</v>
      </c>
      <c r="K221" s="943"/>
      <c r="L221" s="943"/>
      <c r="M221" s="944"/>
      <c r="N221" s="944"/>
      <c r="O221" s="944"/>
      <c r="P221" s="944"/>
      <c r="Q221" s="944"/>
    </row>
    <row r="222" spans="2:17" ht="15">
      <c r="B222" s="945" t="s">
        <v>538</v>
      </c>
      <c r="C222" s="945"/>
      <c r="D222" s="945"/>
      <c r="E222" s="943"/>
      <c r="F222" s="943"/>
      <c r="G222" s="943"/>
      <c r="H222" s="943"/>
      <c r="I222" s="943"/>
      <c r="J222" s="943" t="s">
        <v>66</v>
      </c>
      <c r="K222" s="943"/>
      <c r="L222" s="943"/>
      <c r="M222" s="944"/>
      <c r="N222" s="944"/>
      <c r="O222" s="944"/>
      <c r="P222" s="944"/>
      <c r="Q222" s="944"/>
    </row>
    <row r="223" spans="2:17" ht="15">
      <c r="B223" s="945" t="s">
        <v>539</v>
      </c>
      <c r="C223" s="945"/>
      <c r="D223" s="945"/>
      <c r="E223" s="946"/>
      <c r="F223" s="946"/>
      <c r="G223" s="946"/>
      <c r="H223" s="946"/>
      <c r="I223" s="946"/>
      <c r="J223" s="943" t="s">
        <v>67</v>
      </c>
      <c r="K223" s="943"/>
      <c r="L223" s="943"/>
      <c r="M223" s="944"/>
      <c r="N223" s="944"/>
      <c r="O223" s="944"/>
      <c r="P223" s="944"/>
      <c r="Q223" s="944"/>
    </row>
    <row r="224" spans="2:17" ht="15">
      <c r="B224" s="945" t="s">
        <v>542</v>
      </c>
      <c r="C224" s="945"/>
      <c r="D224" s="945"/>
      <c r="E224" s="949"/>
      <c r="F224" s="949"/>
      <c r="G224" s="949"/>
      <c r="H224" s="949"/>
      <c r="I224" s="949"/>
      <c r="J224" s="943" t="s">
        <v>541</v>
      </c>
      <c r="K224" s="943"/>
      <c r="L224" s="943"/>
      <c r="M224" s="948"/>
      <c r="N224" s="948"/>
      <c r="O224" s="948"/>
      <c r="P224" s="948"/>
      <c r="Q224" s="948"/>
    </row>
    <row r="225" spans="2:17" ht="15">
      <c r="B225" s="616" t="s">
        <v>68</v>
      </c>
      <c r="C225" s="938" t="s">
        <v>69</v>
      </c>
      <c r="D225" s="938"/>
      <c r="E225" s="938" t="s">
        <v>535</v>
      </c>
      <c r="F225" s="938"/>
      <c r="G225" s="938" t="s">
        <v>88</v>
      </c>
      <c r="H225" s="938"/>
      <c r="I225" s="938" t="s">
        <v>81</v>
      </c>
      <c r="J225" s="938" t="s">
        <v>536</v>
      </c>
      <c r="K225" s="939" t="s">
        <v>70</v>
      </c>
      <c r="L225" s="939"/>
      <c r="M225" s="939"/>
      <c r="N225" s="939"/>
      <c r="O225" s="939"/>
      <c r="P225" s="939"/>
      <c r="Q225" s="939"/>
    </row>
    <row r="226" spans="2:17" ht="15">
      <c r="B226" s="616" t="s">
        <v>71</v>
      </c>
      <c r="C226" s="653" t="s">
        <v>72</v>
      </c>
      <c r="D226" s="653" t="s">
        <v>73</v>
      </c>
      <c r="E226" s="653" t="s">
        <v>72</v>
      </c>
      <c r="F226" s="653" t="s">
        <v>73</v>
      </c>
      <c r="G226" s="653" t="s">
        <v>86</v>
      </c>
      <c r="H226" s="653" t="s">
        <v>87</v>
      </c>
      <c r="I226" s="938"/>
      <c r="J226" s="938"/>
      <c r="K226" s="653" t="s">
        <v>77</v>
      </c>
      <c r="L226" s="653" t="s">
        <v>78</v>
      </c>
      <c r="M226" s="653" t="s">
        <v>74</v>
      </c>
      <c r="N226" s="653" t="s">
        <v>79</v>
      </c>
      <c r="O226" s="653" t="s">
        <v>75</v>
      </c>
      <c r="P226" s="653" t="s">
        <v>80</v>
      </c>
      <c r="Q226" s="654" t="s">
        <v>85</v>
      </c>
    </row>
    <row r="227" spans="2:17" ht="15">
      <c r="B227" s="619">
        <v>44044</v>
      </c>
      <c r="C227" s="620"/>
      <c r="D227" s="620"/>
      <c r="E227" s="621"/>
      <c r="F227" s="621"/>
      <c r="G227" s="621"/>
      <c r="H227" s="621"/>
      <c r="I227" s="621"/>
      <c r="J227" s="621"/>
      <c r="K227" s="620"/>
      <c r="L227" s="620"/>
      <c r="M227" s="620"/>
      <c r="N227" s="620"/>
      <c r="O227" s="620"/>
      <c r="P227" s="620"/>
      <c r="Q227" s="622" t="e">
        <f>AVERAGE(K227:P227)</f>
        <v>#DIV/0!</v>
      </c>
    </row>
    <row r="228" spans="2:17" ht="15">
      <c r="B228" s="623">
        <f t="shared" ref="B228:B238" si="79">EDATE(B227,-1)</f>
        <v>44013</v>
      </c>
      <c r="C228" s="620"/>
      <c r="D228" s="620"/>
      <c r="E228" s="621"/>
      <c r="F228" s="621"/>
      <c r="G228" s="621"/>
      <c r="H228" s="621"/>
      <c r="I228" s="621"/>
      <c r="J228" s="621"/>
      <c r="K228" s="620"/>
      <c r="L228" s="620"/>
      <c r="M228" s="620"/>
      <c r="N228" s="620"/>
      <c r="O228" s="620"/>
      <c r="P228" s="620"/>
      <c r="Q228" s="622" t="e">
        <f t="shared" ref="Q228:Q238" si="80">AVERAGE(K228:P228)</f>
        <v>#DIV/0!</v>
      </c>
    </row>
    <row r="229" spans="2:17" ht="15">
      <c r="B229" s="623">
        <f t="shared" si="79"/>
        <v>43983</v>
      </c>
      <c r="C229" s="620"/>
      <c r="D229" s="620"/>
      <c r="E229" s="621"/>
      <c r="F229" s="621"/>
      <c r="G229" s="621"/>
      <c r="H229" s="621"/>
      <c r="I229" s="621"/>
      <c r="J229" s="621"/>
      <c r="K229" s="620"/>
      <c r="L229" s="620"/>
      <c r="M229" s="620"/>
      <c r="N229" s="620"/>
      <c r="O229" s="620"/>
      <c r="P229" s="620"/>
      <c r="Q229" s="622" t="e">
        <f t="shared" si="80"/>
        <v>#DIV/0!</v>
      </c>
    </row>
    <row r="230" spans="2:17" ht="15">
      <c r="B230" s="623">
        <f t="shared" si="79"/>
        <v>43952</v>
      </c>
      <c r="C230" s="620"/>
      <c r="D230" s="620"/>
      <c r="E230" s="621"/>
      <c r="F230" s="621"/>
      <c r="G230" s="621"/>
      <c r="H230" s="621"/>
      <c r="I230" s="621"/>
      <c r="J230" s="621"/>
      <c r="K230" s="620"/>
      <c r="L230" s="620"/>
      <c r="M230" s="620"/>
      <c r="N230" s="620"/>
      <c r="O230" s="620"/>
      <c r="P230" s="620"/>
      <c r="Q230" s="622" t="e">
        <f t="shared" si="80"/>
        <v>#DIV/0!</v>
      </c>
    </row>
    <row r="231" spans="2:17" ht="15">
      <c r="B231" s="623">
        <f t="shared" si="79"/>
        <v>43922</v>
      </c>
      <c r="C231" s="620"/>
      <c r="D231" s="620"/>
      <c r="E231" s="621"/>
      <c r="F231" s="621"/>
      <c r="G231" s="621"/>
      <c r="H231" s="621"/>
      <c r="I231" s="621"/>
      <c r="J231" s="621"/>
      <c r="K231" s="620"/>
      <c r="L231" s="620"/>
      <c r="M231" s="620"/>
      <c r="N231" s="620"/>
      <c r="O231" s="620"/>
      <c r="P231" s="620"/>
      <c r="Q231" s="622" t="e">
        <f t="shared" si="80"/>
        <v>#DIV/0!</v>
      </c>
    </row>
    <row r="232" spans="2:17" ht="15">
      <c r="B232" s="623">
        <f t="shared" si="79"/>
        <v>43891</v>
      </c>
      <c r="C232" s="620"/>
      <c r="D232" s="620"/>
      <c r="E232" s="621"/>
      <c r="F232" s="621"/>
      <c r="G232" s="621"/>
      <c r="H232" s="621"/>
      <c r="I232" s="621"/>
      <c r="J232" s="621"/>
      <c r="K232" s="620"/>
      <c r="L232" s="620"/>
      <c r="M232" s="620"/>
      <c r="N232" s="620"/>
      <c r="O232" s="620"/>
      <c r="P232" s="620"/>
      <c r="Q232" s="622" t="e">
        <f t="shared" si="80"/>
        <v>#DIV/0!</v>
      </c>
    </row>
    <row r="233" spans="2:17" ht="15">
      <c r="B233" s="623">
        <f t="shared" si="79"/>
        <v>43862</v>
      </c>
      <c r="C233" s="620"/>
      <c r="D233" s="620"/>
      <c r="E233" s="621"/>
      <c r="F233" s="621"/>
      <c r="G233" s="621"/>
      <c r="H233" s="621"/>
      <c r="I233" s="621"/>
      <c r="J233" s="621"/>
      <c r="K233" s="620"/>
      <c r="L233" s="620"/>
      <c r="M233" s="620"/>
      <c r="N233" s="620"/>
      <c r="O233" s="620"/>
      <c r="P233" s="620"/>
      <c r="Q233" s="622" t="e">
        <f t="shared" si="80"/>
        <v>#DIV/0!</v>
      </c>
    </row>
    <row r="234" spans="2:17" ht="15">
      <c r="B234" s="623">
        <f t="shared" si="79"/>
        <v>43831</v>
      </c>
      <c r="C234" s="620"/>
      <c r="D234" s="620"/>
      <c r="E234" s="621"/>
      <c r="F234" s="621"/>
      <c r="G234" s="621"/>
      <c r="H234" s="621"/>
      <c r="I234" s="621"/>
      <c r="J234" s="621"/>
      <c r="K234" s="620"/>
      <c r="L234" s="620"/>
      <c r="M234" s="620"/>
      <c r="N234" s="620"/>
      <c r="O234" s="620"/>
      <c r="P234" s="620"/>
      <c r="Q234" s="622" t="e">
        <f t="shared" si="80"/>
        <v>#DIV/0!</v>
      </c>
    </row>
    <row r="235" spans="2:17" ht="15">
      <c r="B235" s="623">
        <f t="shared" si="79"/>
        <v>43800</v>
      </c>
      <c r="C235" s="620"/>
      <c r="D235" s="620"/>
      <c r="E235" s="621"/>
      <c r="F235" s="621"/>
      <c r="G235" s="621"/>
      <c r="H235" s="621"/>
      <c r="I235" s="621"/>
      <c r="J235" s="621"/>
      <c r="K235" s="620"/>
      <c r="L235" s="620"/>
      <c r="M235" s="620"/>
      <c r="N235" s="620"/>
      <c r="O235" s="620"/>
      <c r="P235" s="620"/>
      <c r="Q235" s="622" t="e">
        <f t="shared" si="80"/>
        <v>#DIV/0!</v>
      </c>
    </row>
    <row r="236" spans="2:17" ht="15">
      <c r="B236" s="623">
        <f t="shared" si="79"/>
        <v>43770</v>
      </c>
      <c r="C236" s="620"/>
      <c r="D236" s="620"/>
      <c r="E236" s="621"/>
      <c r="F236" s="621"/>
      <c r="G236" s="621"/>
      <c r="H236" s="621"/>
      <c r="I236" s="621"/>
      <c r="J236" s="621"/>
      <c r="K236" s="620"/>
      <c r="L236" s="620"/>
      <c r="M236" s="620"/>
      <c r="N236" s="620"/>
      <c r="O236" s="620"/>
      <c r="P236" s="620"/>
      <c r="Q236" s="622" t="e">
        <f t="shared" si="80"/>
        <v>#DIV/0!</v>
      </c>
    </row>
    <row r="237" spans="2:17" ht="15">
      <c r="B237" s="623">
        <f t="shared" si="79"/>
        <v>43739</v>
      </c>
      <c r="C237" s="620"/>
      <c r="D237" s="620"/>
      <c r="E237" s="621"/>
      <c r="F237" s="621"/>
      <c r="G237" s="621"/>
      <c r="H237" s="621"/>
      <c r="I237" s="621"/>
      <c r="J237" s="621"/>
      <c r="K237" s="620"/>
      <c r="L237" s="620"/>
      <c r="M237" s="620"/>
      <c r="N237" s="620"/>
      <c r="O237" s="620"/>
      <c r="P237" s="620"/>
      <c r="Q237" s="622" t="e">
        <f t="shared" si="80"/>
        <v>#DIV/0!</v>
      </c>
    </row>
    <row r="238" spans="2:17" ht="15">
      <c r="B238" s="623">
        <f t="shared" si="79"/>
        <v>43709</v>
      </c>
      <c r="C238" s="620"/>
      <c r="D238" s="620"/>
      <c r="E238" s="621"/>
      <c r="F238" s="621"/>
      <c r="G238" s="621"/>
      <c r="H238" s="621"/>
      <c r="I238" s="621"/>
      <c r="J238" s="621"/>
      <c r="K238" s="620"/>
      <c r="L238" s="620"/>
      <c r="M238" s="620"/>
      <c r="N238" s="620"/>
      <c r="O238" s="620"/>
      <c r="P238" s="620"/>
      <c r="Q238" s="622" t="e">
        <f t="shared" si="80"/>
        <v>#DIV/0!</v>
      </c>
    </row>
    <row r="239" spans="2:17" ht="15">
      <c r="B239" s="624" t="s">
        <v>50</v>
      </c>
      <c r="C239" s="625">
        <f>SUM(C227:C238)</f>
        <v>0</v>
      </c>
      <c r="D239" s="625">
        <f t="shared" ref="D239:I239" si="81">SUM(D227:D238)</f>
        <v>0</v>
      </c>
      <c r="E239" s="625">
        <f t="shared" si="81"/>
        <v>0</v>
      </c>
      <c r="F239" s="625">
        <f t="shared" si="81"/>
        <v>0</v>
      </c>
      <c r="G239" s="625">
        <f t="shared" si="81"/>
        <v>0</v>
      </c>
      <c r="H239" s="625">
        <f t="shared" si="81"/>
        <v>0</v>
      </c>
      <c r="I239" s="625">
        <f t="shared" si="81"/>
        <v>0</v>
      </c>
      <c r="J239" s="626">
        <f>COUNTIF(J227:J238,"Y")</f>
        <v>0</v>
      </c>
      <c r="K239" s="625"/>
      <c r="L239" s="625"/>
      <c r="M239" s="625"/>
      <c r="N239" s="625"/>
      <c r="O239" s="625"/>
      <c r="P239" s="625"/>
      <c r="Q239" s="627"/>
    </row>
    <row r="240" spans="2:17" ht="15.75" thickBot="1">
      <c r="B240" s="628" t="s">
        <v>0</v>
      </c>
      <c r="C240" s="629" t="e">
        <f>AVERAGE(C227:C238)</f>
        <v>#DIV/0!</v>
      </c>
      <c r="D240" s="629" t="e">
        <f t="shared" ref="D240:I240" si="82">AVERAGE(D227:D238)</f>
        <v>#DIV/0!</v>
      </c>
      <c r="E240" s="629" t="e">
        <f t="shared" si="82"/>
        <v>#DIV/0!</v>
      </c>
      <c r="F240" s="629" t="e">
        <f t="shared" si="82"/>
        <v>#DIV/0!</v>
      </c>
      <c r="G240" s="629" t="e">
        <f t="shared" si="82"/>
        <v>#DIV/0!</v>
      </c>
      <c r="H240" s="629" t="e">
        <f t="shared" si="82"/>
        <v>#DIV/0!</v>
      </c>
      <c r="I240" s="629" t="e">
        <f t="shared" si="82"/>
        <v>#DIV/0!</v>
      </c>
      <c r="J240" s="630"/>
      <c r="K240" s="629" t="e">
        <f t="shared" ref="K240:Q240" si="83">AVERAGE(K227:K238)</f>
        <v>#DIV/0!</v>
      </c>
      <c r="L240" s="629" t="e">
        <f t="shared" si="83"/>
        <v>#DIV/0!</v>
      </c>
      <c r="M240" s="629" t="e">
        <f t="shared" si="83"/>
        <v>#DIV/0!</v>
      </c>
      <c r="N240" s="629" t="e">
        <f t="shared" si="83"/>
        <v>#DIV/0!</v>
      </c>
      <c r="O240" s="629" t="e">
        <f t="shared" si="83"/>
        <v>#DIV/0!</v>
      </c>
      <c r="P240" s="629" t="e">
        <f t="shared" si="83"/>
        <v>#DIV/0!</v>
      </c>
      <c r="Q240" s="629" t="e">
        <f t="shared" si="83"/>
        <v>#DIV/0!</v>
      </c>
    </row>
  </sheetData>
  <mergeCells count="239">
    <mergeCell ref="B223:D223"/>
    <mergeCell ref="E223:I223"/>
    <mergeCell ref="J223:L223"/>
    <mergeCell ref="M223:Q223"/>
    <mergeCell ref="B224:D224"/>
    <mergeCell ref="E224:I224"/>
    <mergeCell ref="J224:L224"/>
    <mergeCell ref="M224:Q224"/>
    <mergeCell ref="C225:D225"/>
    <mergeCell ref="E225:F225"/>
    <mergeCell ref="G225:H225"/>
    <mergeCell ref="I225:I226"/>
    <mergeCell ref="J225:J226"/>
    <mergeCell ref="K225:Q225"/>
    <mergeCell ref="B220:Q220"/>
    <mergeCell ref="B221:D221"/>
    <mergeCell ref="E221:I221"/>
    <mergeCell ref="J221:L221"/>
    <mergeCell ref="M221:Q221"/>
    <mergeCell ref="B222:D222"/>
    <mergeCell ref="E222:I222"/>
    <mergeCell ref="J222:L222"/>
    <mergeCell ref="M222:Q222"/>
    <mergeCell ref="B201:D201"/>
    <mergeCell ref="E201:I201"/>
    <mergeCell ref="J201:L201"/>
    <mergeCell ref="M201:Q201"/>
    <mergeCell ref="B202:D202"/>
    <mergeCell ref="E202:I202"/>
    <mergeCell ref="J202:L202"/>
    <mergeCell ref="M202:Q202"/>
    <mergeCell ref="C203:D203"/>
    <mergeCell ref="E203:F203"/>
    <mergeCell ref="G203:H203"/>
    <mergeCell ref="I203:I204"/>
    <mergeCell ref="J203:J204"/>
    <mergeCell ref="K203:Q203"/>
    <mergeCell ref="B198:Q198"/>
    <mergeCell ref="B199:D199"/>
    <mergeCell ref="E199:I199"/>
    <mergeCell ref="J199:L199"/>
    <mergeCell ref="M199:Q199"/>
    <mergeCell ref="B200:D200"/>
    <mergeCell ref="E200:I200"/>
    <mergeCell ref="J200:L200"/>
    <mergeCell ref="M200:Q200"/>
    <mergeCell ref="B179:D179"/>
    <mergeCell ref="E179:I179"/>
    <mergeCell ref="J179:L179"/>
    <mergeCell ref="M179:Q179"/>
    <mergeCell ref="B180:D180"/>
    <mergeCell ref="E180:I180"/>
    <mergeCell ref="J180:L180"/>
    <mergeCell ref="M180:Q180"/>
    <mergeCell ref="C181:D181"/>
    <mergeCell ref="E181:F181"/>
    <mergeCell ref="G181:H181"/>
    <mergeCell ref="I181:I182"/>
    <mergeCell ref="J181:J182"/>
    <mergeCell ref="K181:Q181"/>
    <mergeCell ref="B176:Q176"/>
    <mergeCell ref="B177:D177"/>
    <mergeCell ref="E177:I177"/>
    <mergeCell ref="J177:L177"/>
    <mergeCell ref="M177:Q177"/>
    <mergeCell ref="B178:D178"/>
    <mergeCell ref="E178:I178"/>
    <mergeCell ref="J178:L178"/>
    <mergeCell ref="M178:Q178"/>
    <mergeCell ref="B157:D157"/>
    <mergeCell ref="E157:I157"/>
    <mergeCell ref="J157:L157"/>
    <mergeCell ref="M157:Q157"/>
    <mergeCell ref="B158:D158"/>
    <mergeCell ref="E158:I158"/>
    <mergeCell ref="J158:L158"/>
    <mergeCell ref="M158:Q158"/>
    <mergeCell ref="C159:D159"/>
    <mergeCell ref="E159:F159"/>
    <mergeCell ref="G159:H159"/>
    <mergeCell ref="I159:I160"/>
    <mergeCell ref="J159:J160"/>
    <mergeCell ref="K159:Q159"/>
    <mergeCell ref="B154:Q154"/>
    <mergeCell ref="B155:D155"/>
    <mergeCell ref="E155:I155"/>
    <mergeCell ref="J155:L155"/>
    <mergeCell ref="M155:Q155"/>
    <mergeCell ref="B156:D156"/>
    <mergeCell ref="E156:I156"/>
    <mergeCell ref="J156:L156"/>
    <mergeCell ref="M156:Q156"/>
    <mergeCell ref="B135:D135"/>
    <mergeCell ref="E135:I135"/>
    <mergeCell ref="J135:L135"/>
    <mergeCell ref="M135:Q135"/>
    <mergeCell ref="B136:D136"/>
    <mergeCell ref="E136:I136"/>
    <mergeCell ref="J136:L136"/>
    <mergeCell ref="M136:Q136"/>
    <mergeCell ref="C137:D137"/>
    <mergeCell ref="E137:F137"/>
    <mergeCell ref="G137:H137"/>
    <mergeCell ref="I137:I138"/>
    <mergeCell ref="J137:J138"/>
    <mergeCell ref="K137:Q137"/>
    <mergeCell ref="B132:Q132"/>
    <mergeCell ref="B133:D133"/>
    <mergeCell ref="E133:I133"/>
    <mergeCell ref="J133:L133"/>
    <mergeCell ref="M133:Q133"/>
    <mergeCell ref="B134:D134"/>
    <mergeCell ref="E134:I134"/>
    <mergeCell ref="J134:L134"/>
    <mergeCell ref="M134:Q134"/>
    <mergeCell ref="C115:D115"/>
    <mergeCell ref="E115:F115"/>
    <mergeCell ref="G115:H115"/>
    <mergeCell ref="I115:I116"/>
    <mergeCell ref="J115:J116"/>
    <mergeCell ref="K115:Q115"/>
    <mergeCell ref="B113:D113"/>
    <mergeCell ref="E113:I113"/>
    <mergeCell ref="J113:L113"/>
    <mergeCell ref="M113:Q113"/>
    <mergeCell ref="B114:D114"/>
    <mergeCell ref="E114:I114"/>
    <mergeCell ref="J114:L114"/>
    <mergeCell ref="M114:Q114"/>
    <mergeCell ref="B110:Q110"/>
    <mergeCell ref="B111:D111"/>
    <mergeCell ref="E111:I111"/>
    <mergeCell ref="J111:L111"/>
    <mergeCell ref="M111:Q111"/>
    <mergeCell ref="B112:D112"/>
    <mergeCell ref="E112:I112"/>
    <mergeCell ref="J112:L112"/>
    <mergeCell ref="M112:Q112"/>
    <mergeCell ref="C93:D93"/>
    <mergeCell ref="E93:F93"/>
    <mergeCell ref="G93:H93"/>
    <mergeCell ref="I93:I94"/>
    <mergeCell ref="J93:J94"/>
    <mergeCell ref="K93:Q93"/>
    <mergeCell ref="B91:D91"/>
    <mergeCell ref="E91:I91"/>
    <mergeCell ref="J91:L91"/>
    <mergeCell ref="M91:Q91"/>
    <mergeCell ref="B92:D92"/>
    <mergeCell ref="E92:I92"/>
    <mergeCell ref="J92:L92"/>
    <mergeCell ref="M92:Q92"/>
    <mergeCell ref="B88:Q88"/>
    <mergeCell ref="B89:D89"/>
    <mergeCell ref="E89:I89"/>
    <mergeCell ref="J89:L89"/>
    <mergeCell ref="M89:Q89"/>
    <mergeCell ref="B90:D90"/>
    <mergeCell ref="E90:I90"/>
    <mergeCell ref="J90:L90"/>
    <mergeCell ref="M90:Q90"/>
    <mergeCell ref="C71:D71"/>
    <mergeCell ref="E71:F71"/>
    <mergeCell ref="G71:H71"/>
    <mergeCell ref="I71:I72"/>
    <mergeCell ref="J71:J72"/>
    <mergeCell ref="K71:Q71"/>
    <mergeCell ref="B69:D69"/>
    <mergeCell ref="E69:I69"/>
    <mergeCell ref="J69:L69"/>
    <mergeCell ref="M69:Q69"/>
    <mergeCell ref="B70:D70"/>
    <mergeCell ref="E70:I70"/>
    <mergeCell ref="J70:L70"/>
    <mergeCell ref="M70:Q70"/>
    <mergeCell ref="B66:Q66"/>
    <mergeCell ref="B67:D67"/>
    <mergeCell ref="E67:I67"/>
    <mergeCell ref="J67:L67"/>
    <mergeCell ref="M67:Q67"/>
    <mergeCell ref="B68:D68"/>
    <mergeCell ref="E68:I68"/>
    <mergeCell ref="J68:L68"/>
    <mergeCell ref="M68:Q68"/>
    <mergeCell ref="C48:D48"/>
    <mergeCell ref="E48:F48"/>
    <mergeCell ref="G48:H48"/>
    <mergeCell ref="I48:I49"/>
    <mergeCell ref="J48:J49"/>
    <mergeCell ref="K48:Q48"/>
    <mergeCell ref="B46:D46"/>
    <mergeCell ref="E46:I46"/>
    <mergeCell ref="J46:L46"/>
    <mergeCell ref="M46:Q46"/>
    <mergeCell ref="B47:D47"/>
    <mergeCell ref="E47:I47"/>
    <mergeCell ref="J47:L47"/>
    <mergeCell ref="M47:Q47"/>
    <mergeCell ref="B43:Q43"/>
    <mergeCell ref="B44:D44"/>
    <mergeCell ref="E44:I44"/>
    <mergeCell ref="J44:L44"/>
    <mergeCell ref="M44:Q44"/>
    <mergeCell ref="B45:D45"/>
    <mergeCell ref="E45:I45"/>
    <mergeCell ref="J45:L45"/>
    <mergeCell ref="M45:Q45"/>
    <mergeCell ref="C25:D25"/>
    <mergeCell ref="E25:F25"/>
    <mergeCell ref="G25:H25"/>
    <mergeCell ref="I25:I26"/>
    <mergeCell ref="J25:J26"/>
    <mergeCell ref="K25:Q25"/>
    <mergeCell ref="B23:D23"/>
    <mergeCell ref="E23:I23"/>
    <mergeCell ref="J23:L23"/>
    <mergeCell ref="M23:Q23"/>
    <mergeCell ref="B24:D24"/>
    <mergeCell ref="E24:I24"/>
    <mergeCell ref="J24:L24"/>
    <mergeCell ref="M24:Q24"/>
    <mergeCell ref="B20:Q20"/>
    <mergeCell ref="B21:D21"/>
    <mergeCell ref="E21:I21"/>
    <mergeCell ref="J21:L21"/>
    <mergeCell ref="M21:Q21"/>
    <mergeCell ref="B22:D22"/>
    <mergeCell ref="E22:I22"/>
    <mergeCell ref="J22:L22"/>
    <mergeCell ref="M22:Q22"/>
    <mergeCell ref="B2:D2"/>
    <mergeCell ref="E2:F2"/>
    <mergeCell ref="G2:Q2"/>
    <mergeCell ref="C3:D3"/>
    <mergeCell ref="E3:F3"/>
    <mergeCell ref="G3:H3"/>
    <mergeCell ref="I3:I4"/>
    <mergeCell ref="J3:J4"/>
    <mergeCell ref="K3:Q3"/>
  </mergeCells>
  <dataValidations count="1">
    <dataValidation type="list" allowBlank="1" showInputMessage="1" showErrorMessage="1" sqref="E2:F2" xr:uid="{2B8F4A1D-261B-4E6C-B06E-22248984B6E8}">
      <formula1>"Savings Account,Current Account,CC/OD Account"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FD1C-AAEB-4C16-B860-DEAB9F675682}">
  <sheetPr codeName="Sheet34">
    <tabColor theme="3" tint="-0.499984740745262"/>
  </sheetPr>
  <dimension ref="A1:BD30"/>
  <sheetViews>
    <sheetView topLeftCell="A2" zoomScale="90" zoomScaleNormal="90" workbookViewId="0"/>
  </sheetViews>
  <sheetFormatPr defaultRowHeight="12.75" outlineLevelRow="1"/>
  <cols>
    <col min="1" max="1" width="1.5" style="562" customWidth="1"/>
    <col min="2" max="2" width="4" style="563" customWidth="1"/>
    <col min="3" max="3" width="19.75" style="563" customWidth="1"/>
    <col min="4" max="4" width="18.125" style="563" customWidth="1"/>
    <col min="5" max="5" width="12.375" style="563" customWidth="1"/>
    <col min="6" max="7" width="10.25" style="563" customWidth="1"/>
    <col min="8" max="8" width="9.75" style="563" customWidth="1"/>
    <col min="9" max="9" width="12.375" style="563" customWidth="1"/>
    <col min="10" max="11" width="6.75" style="563" customWidth="1"/>
    <col min="12" max="12" width="3.5" style="563" customWidth="1"/>
    <col min="13" max="13" width="8.5" style="563" customWidth="1"/>
    <col min="14" max="14" width="10.5" style="563" customWidth="1"/>
    <col min="15" max="15" width="5" style="563" customWidth="1"/>
    <col min="16" max="16" width="6.375" style="563" customWidth="1"/>
    <col min="17" max="17" width="8.5" style="563" customWidth="1"/>
    <col min="18" max="18" width="12" style="563" customWidth="1"/>
    <col min="19" max="19" width="4.5" style="563" customWidth="1"/>
    <col min="20" max="20" width="8.5" style="563" customWidth="1"/>
    <col min="21" max="21" width="11" style="563" customWidth="1"/>
    <col min="22" max="22" width="4.5" style="563" customWidth="1"/>
    <col min="23" max="23" width="8.5" style="563" customWidth="1"/>
    <col min="24" max="24" width="11.125" style="563" customWidth="1"/>
    <col min="25" max="25" width="4.5" style="563" customWidth="1"/>
    <col min="26" max="26" width="8.5" style="563" customWidth="1"/>
    <col min="27" max="27" width="11.125" style="563" customWidth="1"/>
    <col min="28" max="28" width="4.5" style="563" customWidth="1"/>
    <col min="29" max="29" width="8.5" style="563" customWidth="1"/>
    <col min="30" max="30" width="11.125" style="563" customWidth="1"/>
    <col min="31" max="31" width="4.5" style="563" customWidth="1"/>
    <col min="32" max="32" width="8.5" style="563" customWidth="1"/>
    <col min="33" max="33" width="11.125" style="563" customWidth="1"/>
    <col min="34" max="34" width="4.5" style="563" customWidth="1"/>
    <col min="35" max="35" width="8.5" style="563" customWidth="1"/>
    <col min="36" max="36" width="11.125" style="563" customWidth="1"/>
    <col min="37" max="37" width="4.5" style="563" customWidth="1"/>
    <col min="38" max="38" width="8.5" style="563" customWidth="1"/>
    <col min="39" max="39" width="11.125" style="563" customWidth="1"/>
    <col min="40" max="40" width="4.5" style="563" customWidth="1"/>
    <col min="41" max="41" width="8.5" style="563" customWidth="1"/>
    <col min="42" max="42" width="11.125" style="563" customWidth="1"/>
    <col min="43" max="43" width="4.5" style="563" customWidth="1"/>
    <col min="44" max="44" width="8.5" style="563" customWidth="1"/>
    <col min="45" max="45" width="11.125" style="563" customWidth="1"/>
    <col min="46" max="46" width="4.5" style="563" customWidth="1"/>
    <col min="47" max="47" width="8.5" style="563" customWidth="1"/>
    <col min="48" max="48" width="11.125" style="563" customWidth="1"/>
    <col min="49" max="49" width="4.5" style="563" customWidth="1"/>
    <col min="50" max="50" width="8.5" style="563" customWidth="1"/>
    <col min="51" max="51" width="11.125" style="563" customWidth="1"/>
    <col min="52" max="52" width="4.5" style="563" customWidth="1"/>
    <col min="53" max="53" width="8.5" style="563" customWidth="1"/>
    <col min="54" max="54" width="11.125" style="563" customWidth="1"/>
    <col min="55" max="55" width="33" style="563" customWidth="1"/>
    <col min="56" max="56" width="9" style="563"/>
    <col min="57" max="16384" width="9" style="564"/>
  </cols>
  <sheetData>
    <row r="1" spans="1:56" ht="13.5" thickBot="1">
      <c r="A1" s="562">
        <v>130</v>
      </c>
    </row>
    <row r="2" spans="1:56" ht="18" outlineLevel="1" thickBot="1">
      <c r="B2" s="993" t="s">
        <v>211</v>
      </c>
      <c r="C2" s="994"/>
      <c r="D2" s="994"/>
      <c r="E2" s="994"/>
      <c r="F2" s="994"/>
      <c r="G2" s="994"/>
      <c r="H2" s="994"/>
      <c r="I2" s="994"/>
      <c r="J2" s="994"/>
      <c r="K2" s="994"/>
      <c r="L2" s="994"/>
      <c r="M2" s="994"/>
      <c r="N2" s="994"/>
      <c r="O2" s="994"/>
      <c r="P2" s="994"/>
      <c r="Q2" s="994"/>
      <c r="R2" s="994"/>
      <c r="S2" s="994"/>
      <c r="T2" s="994"/>
      <c r="U2" s="994"/>
      <c r="V2" s="994"/>
      <c r="W2" s="994"/>
      <c r="X2" s="994"/>
      <c r="Y2" s="994"/>
      <c r="Z2" s="995"/>
      <c r="BC2" s="564"/>
      <c r="BD2" s="564"/>
    </row>
    <row r="3" spans="1:56" s="567" customFormat="1" outlineLevel="1">
      <c r="A3" s="565"/>
      <c r="B3" s="996" t="s">
        <v>163</v>
      </c>
      <c r="C3" s="997"/>
      <c r="D3" s="997"/>
      <c r="E3" s="998" t="s">
        <v>212</v>
      </c>
      <c r="F3" s="998"/>
      <c r="G3" s="998"/>
      <c r="H3" s="998" t="s">
        <v>213</v>
      </c>
      <c r="I3" s="998"/>
      <c r="J3" s="998"/>
      <c r="K3" s="998" t="s">
        <v>214</v>
      </c>
      <c r="L3" s="998"/>
      <c r="M3" s="998"/>
      <c r="N3" s="998"/>
      <c r="O3" s="998" t="s">
        <v>215</v>
      </c>
      <c r="P3" s="998"/>
      <c r="Q3" s="998"/>
      <c r="R3" s="998"/>
      <c r="S3" s="998" t="s">
        <v>493</v>
      </c>
      <c r="T3" s="998"/>
      <c r="U3" s="998"/>
      <c r="V3" s="998"/>
      <c r="W3" s="998" t="s">
        <v>494</v>
      </c>
      <c r="X3" s="998"/>
      <c r="Y3" s="998"/>
      <c r="Z3" s="999"/>
      <c r="AA3" s="566"/>
      <c r="AB3" s="566"/>
      <c r="AC3" s="566"/>
      <c r="AD3" s="566"/>
      <c r="AE3" s="566"/>
      <c r="AF3" s="566"/>
      <c r="AG3" s="566"/>
      <c r="AH3" s="566"/>
      <c r="AI3" s="566"/>
      <c r="AJ3" s="566"/>
      <c r="AK3" s="566"/>
      <c r="AL3" s="566"/>
      <c r="AM3" s="566"/>
      <c r="AN3" s="566"/>
      <c r="AO3" s="566"/>
      <c r="AP3" s="566"/>
      <c r="AQ3" s="566"/>
      <c r="AR3" s="566"/>
      <c r="AS3" s="566"/>
      <c r="AT3" s="566"/>
      <c r="AU3" s="566"/>
      <c r="AV3" s="566"/>
      <c r="AW3" s="566"/>
      <c r="AX3" s="566"/>
      <c r="AY3" s="566"/>
      <c r="AZ3" s="566"/>
      <c r="BA3" s="566"/>
      <c r="BB3" s="566"/>
    </row>
    <row r="4" spans="1:56" outlineLevel="1">
      <c r="B4" s="966" t="s">
        <v>216</v>
      </c>
      <c r="C4" s="967"/>
      <c r="D4" s="967"/>
      <c r="E4" s="983"/>
      <c r="F4" s="983"/>
      <c r="G4" s="983"/>
      <c r="H4" s="983"/>
      <c r="I4" s="983"/>
      <c r="J4" s="983"/>
      <c r="K4" s="983"/>
      <c r="L4" s="983"/>
      <c r="M4" s="983"/>
      <c r="N4" s="983"/>
      <c r="O4" s="983"/>
      <c r="P4" s="983"/>
      <c r="Q4" s="983"/>
      <c r="R4" s="983"/>
      <c r="S4" s="983"/>
      <c r="T4" s="983"/>
      <c r="U4" s="983"/>
      <c r="V4" s="983"/>
      <c r="W4" s="983"/>
      <c r="X4" s="983"/>
      <c r="Y4" s="983"/>
      <c r="Z4" s="984"/>
      <c r="BA4" s="564"/>
      <c r="BB4" s="564"/>
      <c r="BC4" s="564"/>
      <c r="BD4" s="564"/>
    </row>
    <row r="5" spans="1:56" outlineLevel="1">
      <c r="B5" s="966" t="s">
        <v>206</v>
      </c>
      <c r="C5" s="967"/>
      <c r="D5" s="967"/>
      <c r="E5" s="983"/>
      <c r="F5" s="983"/>
      <c r="G5" s="983"/>
      <c r="H5" s="983"/>
      <c r="I5" s="983"/>
      <c r="J5" s="983"/>
      <c r="K5" s="983"/>
      <c r="L5" s="983"/>
      <c r="M5" s="983"/>
      <c r="N5" s="983"/>
      <c r="O5" s="983"/>
      <c r="P5" s="983"/>
      <c r="Q5" s="983"/>
      <c r="R5" s="983"/>
      <c r="S5" s="983"/>
      <c r="T5" s="983"/>
      <c r="U5" s="983"/>
      <c r="V5" s="983"/>
      <c r="W5" s="983"/>
      <c r="X5" s="983"/>
      <c r="Y5" s="983"/>
      <c r="Z5" s="984"/>
      <c r="BA5" s="564"/>
      <c r="BB5" s="564"/>
      <c r="BC5" s="564"/>
      <c r="BD5" s="564"/>
    </row>
    <row r="6" spans="1:56" outlineLevel="1">
      <c r="B6" s="966" t="s">
        <v>495</v>
      </c>
      <c r="C6" s="967"/>
      <c r="D6" s="967"/>
      <c r="E6" s="991"/>
      <c r="F6" s="991"/>
      <c r="G6" s="991"/>
      <c r="H6" s="991"/>
      <c r="I6" s="991"/>
      <c r="J6" s="991"/>
      <c r="K6" s="991"/>
      <c r="L6" s="991"/>
      <c r="M6" s="991"/>
      <c r="N6" s="991"/>
      <c r="O6" s="991"/>
      <c r="P6" s="991"/>
      <c r="Q6" s="991"/>
      <c r="R6" s="991"/>
      <c r="S6" s="991"/>
      <c r="T6" s="991"/>
      <c r="U6" s="991"/>
      <c r="V6" s="991"/>
      <c r="W6" s="991"/>
      <c r="X6" s="991"/>
      <c r="Y6" s="991"/>
      <c r="Z6" s="992"/>
      <c r="BA6" s="564"/>
      <c r="BB6" s="564"/>
      <c r="BC6" s="564"/>
      <c r="BD6" s="564"/>
    </row>
    <row r="7" spans="1:56" outlineLevel="1">
      <c r="B7" s="966" t="s">
        <v>217</v>
      </c>
      <c r="C7" s="967"/>
      <c r="D7" s="967"/>
      <c r="E7" s="983"/>
      <c r="F7" s="983"/>
      <c r="G7" s="983"/>
      <c r="H7" s="983"/>
      <c r="I7" s="983"/>
      <c r="J7" s="983"/>
      <c r="K7" s="983"/>
      <c r="L7" s="983"/>
      <c r="M7" s="983"/>
      <c r="N7" s="983"/>
      <c r="O7" s="983"/>
      <c r="P7" s="983"/>
      <c r="Q7" s="983"/>
      <c r="R7" s="983"/>
      <c r="S7" s="983"/>
      <c r="T7" s="983"/>
      <c r="U7" s="983"/>
      <c r="V7" s="983"/>
      <c r="W7" s="983"/>
      <c r="X7" s="983"/>
      <c r="Y7" s="983"/>
      <c r="Z7" s="984"/>
      <c r="BA7" s="564"/>
      <c r="BB7" s="564"/>
      <c r="BC7" s="564"/>
      <c r="BD7" s="564"/>
    </row>
    <row r="8" spans="1:56" s="570" customFormat="1" ht="15.75" outlineLevel="1">
      <c r="A8" s="568"/>
      <c r="B8" s="966" t="s">
        <v>218</v>
      </c>
      <c r="C8" s="967"/>
      <c r="D8" s="967"/>
      <c r="E8" s="989"/>
      <c r="F8" s="989"/>
      <c r="G8" s="989"/>
      <c r="H8" s="989"/>
      <c r="I8" s="989"/>
      <c r="J8" s="989"/>
      <c r="K8" s="989"/>
      <c r="L8" s="989"/>
      <c r="M8" s="989"/>
      <c r="N8" s="989"/>
      <c r="O8" s="989"/>
      <c r="P8" s="989"/>
      <c r="Q8" s="989"/>
      <c r="R8" s="989"/>
      <c r="S8" s="989"/>
      <c r="T8" s="989"/>
      <c r="U8" s="989"/>
      <c r="V8" s="989"/>
      <c r="W8" s="989"/>
      <c r="X8" s="989"/>
      <c r="Y8" s="989"/>
      <c r="Z8" s="990"/>
      <c r="AA8" s="569"/>
      <c r="AB8" s="569"/>
      <c r="AC8" s="569"/>
      <c r="AD8" s="569"/>
      <c r="AE8" s="569"/>
      <c r="AF8" s="569"/>
      <c r="AG8" s="569"/>
      <c r="AH8" s="569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9"/>
      <c r="AW8" s="569"/>
      <c r="AX8" s="569"/>
      <c r="AY8" s="569"/>
      <c r="AZ8" s="569"/>
    </row>
    <row r="9" spans="1:56" outlineLevel="1">
      <c r="B9" s="966" t="s">
        <v>496</v>
      </c>
      <c r="C9" s="967"/>
      <c r="D9" s="967"/>
      <c r="E9" s="983"/>
      <c r="F9" s="983"/>
      <c r="G9" s="983"/>
      <c r="H9" s="983"/>
      <c r="I9" s="983"/>
      <c r="J9" s="983"/>
      <c r="K9" s="983"/>
      <c r="L9" s="983"/>
      <c r="M9" s="983"/>
      <c r="N9" s="983"/>
      <c r="O9" s="983"/>
      <c r="P9" s="983"/>
      <c r="Q9" s="983"/>
      <c r="R9" s="983"/>
      <c r="S9" s="983"/>
      <c r="T9" s="983"/>
      <c r="U9" s="983"/>
      <c r="V9" s="983"/>
      <c r="W9" s="983"/>
      <c r="X9" s="983"/>
      <c r="Y9" s="983"/>
      <c r="Z9" s="984"/>
      <c r="BA9" s="564"/>
      <c r="BB9" s="564"/>
      <c r="BC9" s="564"/>
      <c r="BD9" s="564"/>
    </row>
    <row r="10" spans="1:56" outlineLevel="1">
      <c r="B10" s="966" t="s">
        <v>497</v>
      </c>
      <c r="C10" s="967"/>
      <c r="D10" s="967"/>
      <c r="E10" s="983"/>
      <c r="F10" s="983"/>
      <c r="G10" s="983"/>
      <c r="H10" s="983"/>
      <c r="I10" s="983"/>
      <c r="J10" s="983"/>
      <c r="K10" s="983"/>
      <c r="L10" s="983"/>
      <c r="M10" s="983"/>
      <c r="N10" s="983"/>
      <c r="O10" s="983"/>
      <c r="P10" s="983"/>
      <c r="Q10" s="983"/>
      <c r="R10" s="983"/>
      <c r="S10" s="983"/>
      <c r="T10" s="983"/>
      <c r="U10" s="983"/>
      <c r="V10" s="983"/>
      <c r="W10" s="983"/>
      <c r="X10" s="983"/>
      <c r="Y10" s="983"/>
      <c r="Z10" s="984"/>
      <c r="BA10" s="564"/>
      <c r="BB10" s="564"/>
      <c r="BC10" s="564"/>
      <c r="BD10" s="564"/>
    </row>
    <row r="11" spans="1:56" outlineLevel="1">
      <c r="B11" s="966" t="s">
        <v>219</v>
      </c>
      <c r="C11" s="967"/>
      <c r="D11" s="967"/>
      <c r="E11" s="985"/>
      <c r="F11" s="985"/>
      <c r="G11" s="985"/>
      <c r="H11" s="985"/>
      <c r="I11" s="985"/>
      <c r="J11" s="985"/>
      <c r="K11" s="985"/>
      <c r="L11" s="985"/>
      <c r="M11" s="985"/>
      <c r="N11" s="985"/>
      <c r="O11" s="985"/>
      <c r="P11" s="985"/>
      <c r="Q11" s="985"/>
      <c r="R11" s="985"/>
      <c r="S11" s="985"/>
      <c r="T11" s="985"/>
      <c r="U11" s="985"/>
      <c r="V11" s="985"/>
      <c r="W11" s="985"/>
      <c r="X11" s="985"/>
      <c r="Y11" s="985"/>
      <c r="Z11" s="986"/>
      <c r="BA11" s="564"/>
      <c r="BB11" s="564"/>
      <c r="BC11" s="564"/>
      <c r="BD11" s="564"/>
    </row>
    <row r="12" spans="1:56" outlineLevel="1">
      <c r="B12" s="966" t="s">
        <v>220</v>
      </c>
      <c r="C12" s="967"/>
      <c r="D12" s="967"/>
      <c r="E12" s="985"/>
      <c r="F12" s="985"/>
      <c r="G12" s="985"/>
      <c r="H12" s="985"/>
      <c r="I12" s="985"/>
      <c r="J12" s="985"/>
      <c r="K12" s="985"/>
      <c r="L12" s="985"/>
      <c r="M12" s="985"/>
      <c r="N12" s="985"/>
      <c r="O12" s="985"/>
      <c r="P12" s="985"/>
      <c r="Q12" s="985"/>
      <c r="R12" s="985"/>
      <c r="S12" s="985"/>
      <c r="T12" s="985"/>
      <c r="U12" s="985"/>
      <c r="V12" s="985"/>
      <c r="W12" s="985"/>
      <c r="X12" s="985"/>
      <c r="Y12" s="985"/>
      <c r="Z12" s="986"/>
      <c r="BA12" s="564"/>
      <c r="BB12" s="564"/>
      <c r="BC12" s="564"/>
      <c r="BD12" s="564"/>
    </row>
    <row r="13" spans="1:56" outlineLevel="1">
      <c r="B13" s="966" t="s">
        <v>221</v>
      </c>
      <c r="C13" s="967"/>
      <c r="D13" s="967"/>
      <c r="E13" s="987" t="str">
        <f>IFERROR(E11/E12,"")</f>
        <v/>
      </c>
      <c r="F13" s="987" t="str">
        <f>IFERROR(F11/F12,"")</f>
        <v/>
      </c>
      <c r="G13" s="987" t="str">
        <f>IFERROR(G11/G12,"")</f>
        <v/>
      </c>
      <c r="H13" s="987" t="str">
        <f>IFERROR(H11/H12,"")</f>
        <v/>
      </c>
      <c r="I13" s="987"/>
      <c r="J13" s="987"/>
      <c r="K13" s="987" t="str">
        <f>IFERROR(K11/K12,"")</f>
        <v/>
      </c>
      <c r="L13" s="987"/>
      <c r="M13" s="987"/>
      <c r="N13" s="987"/>
      <c r="O13" s="987" t="str">
        <f>IFERROR(O11/O12,"")</f>
        <v/>
      </c>
      <c r="P13" s="987"/>
      <c r="Q13" s="987"/>
      <c r="R13" s="987"/>
      <c r="S13" s="987" t="str">
        <f>IFERROR(S11/S12,"")</f>
        <v/>
      </c>
      <c r="T13" s="987"/>
      <c r="U13" s="987"/>
      <c r="V13" s="987"/>
      <c r="W13" s="987" t="str">
        <f>IFERROR(W11/W12,"")</f>
        <v/>
      </c>
      <c r="X13" s="987"/>
      <c r="Y13" s="987"/>
      <c r="Z13" s="988"/>
      <c r="BA13" s="564"/>
      <c r="BB13" s="564"/>
      <c r="BC13" s="564"/>
      <c r="BD13" s="564"/>
    </row>
    <row r="14" spans="1:56" outlineLevel="1">
      <c r="B14" s="966" t="s">
        <v>498</v>
      </c>
      <c r="C14" s="967"/>
      <c r="D14" s="967"/>
      <c r="E14" s="983"/>
      <c r="F14" s="983"/>
      <c r="G14" s="983"/>
      <c r="H14" s="983"/>
      <c r="I14" s="983"/>
      <c r="J14" s="983"/>
      <c r="K14" s="983"/>
      <c r="L14" s="983"/>
      <c r="M14" s="983"/>
      <c r="N14" s="983"/>
      <c r="O14" s="983"/>
      <c r="P14" s="983"/>
      <c r="Q14" s="983"/>
      <c r="R14" s="983"/>
      <c r="S14" s="983"/>
      <c r="T14" s="983"/>
      <c r="U14" s="983"/>
      <c r="V14" s="983"/>
      <c r="W14" s="983"/>
      <c r="X14" s="983"/>
      <c r="Y14" s="983"/>
      <c r="Z14" s="984"/>
      <c r="BA14" s="564"/>
      <c r="BB14" s="564"/>
      <c r="BC14" s="564"/>
      <c r="BD14" s="564"/>
    </row>
    <row r="15" spans="1:56" outlineLevel="1">
      <c r="B15" s="966" t="s">
        <v>499</v>
      </c>
      <c r="C15" s="967"/>
      <c r="D15" s="967"/>
      <c r="E15" s="983"/>
      <c r="F15" s="983"/>
      <c r="G15" s="983"/>
      <c r="H15" s="983"/>
      <c r="I15" s="983"/>
      <c r="J15" s="983"/>
      <c r="K15" s="983"/>
      <c r="L15" s="983"/>
      <c r="M15" s="983"/>
      <c r="N15" s="983"/>
      <c r="O15" s="983"/>
      <c r="P15" s="983"/>
      <c r="Q15" s="983"/>
      <c r="R15" s="983"/>
      <c r="S15" s="983"/>
      <c r="T15" s="983"/>
      <c r="U15" s="983"/>
      <c r="V15" s="983"/>
      <c r="W15" s="983"/>
      <c r="X15" s="983"/>
      <c r="Y15" s="983"/>
      <c r="Z15" s="984"/>
      <c r="BA15" s="564"/>
      <c r="BB15" s="564"/>
      <c r="BC15" s="564"/>
      <c r="BD15" s="564"/>
    </row>
    <row r="16" spans="1:56" outlineLevel="1">
      <c r="B16" s="966" t="s">
        <v>500</v>
      </c>
      <c r="C16" s="967"/>
      <c r="D16" s="967"/>
      <c r="E16" s="968"/>
      <c r="F16" s="968"/>
      <c r="G16" s="968"/>
      <c r="H16" s="968"/>
      <c r="I16" s="968"/>
      <c r="J16" s="968"/>
      <c r="K16" s="968"/>
      <c r="L16" s="968"/>
      <c r="M16" s="968"/>
      <c r="N16" s="968"/>
      <c r="O16" s="968"/>
      <c r="P16" s="968"/>
      <c r="Q16" s="968"/>
      <c r="R16" s="968"/>
      <c r="S16" s="968"/>
      <c r="T16" s="968"/>
      <c r="U16" s="968"/>
      <c r="V16" s="968"/>
      <c r="W16" s="968"/>
      <c r="X16" s="968"/>
      <c r="Y16" s="968"/>
      <c r="Z16" s="978"/>
      <c r="BA16" s="564"/>
      <c r="BB16" s="564"/>
      <c r="BC16" s="564"/>
      <c r="BD16" s="564"/>
    </row>
    <row r="17" spans="1:56" outlineLevel="1">
      <c r="B17" s="966" t="s">
        <v>501</v>
      </c>
      <c r="C17" s="967"/>
      <c r="D17" s="967"/>
      <c r="E17" s="968"/>
      <c r="F17" s="968"/>
      <c r="G17" s="968"/>
      <c r="H17" s="968"/>
      <c r="I17" s="968"/>
      <c r="J17" s="968"/>
      <c r="K17" s="968"/>
      <c r="L17" s="968"/>
      <c r="M17" s="968"/>
      <c r="N17" s="968"/>
      <c r="O17" s="968"/>
      <c r="P17" s="968"/>
      <c r="Q17" s="968"/>
      <c r="R17" s="968"/>
      <c r="S17" s="968"/>
      <c r="T17" s="968"/>
      <c r="U17" s="968"/>
      <c r="V17" s="968"/>
      <c r="W17" s="968"/>
      <c r="X17" s="968"/>
      <c r="Y17" s="968"/>
      <c r="Z17" s="978"/>
      <c r="BA17" s="564"/>
      <c r="BB17" s="564"/>
      <c r="BC17" s="564"/>
      <c r="BD17" s="564"/>
    </row>
    <row r="18" spans="1:56" outlineLevel="1">
      <c r="B18" s="966" t="s">
        <v>502</v>
      </c>
      <c r="C18" s="967"/>
      <c r="D18" s="967"/>
      <c r="E18" s="968"/>
      <c r="F18" s="968"/>
      <c r="G18" s="968"/>
      <c r="H18" s="968"/>
      <c r="I18" s="968"/>
      <c r="J18" s="968"/>
      <c r="K18" s="968"/>
      <c r="L18" s="968"/>
      <c r="M18" s="968"/>
      <c r="N18" s="968"/>
      <c r="O18" s="968"/>
      <c r="P18" s="968"/>
      <c r="Q18" s="968"/>
      <c r="R18" s="968"/>
      <c r="S18" s="968"/>
      <c r="T18" s="968"/>
      <c r="U18" s="968"/>
      <c r="V18" s="968"/>
      <c r="W18" s="968"/>
      <c r="X18" s="968"/>
      <c r="Y18" s="968"/>
      <c r="Z18" s="978"/>
      <c r="BA18" s="564"/>
      <c r="BB18" s="564"/>
      <c r="BC18" s="564"/>
      <c r="BD18" s="564"/>
    </row>
    <row r="19" spans="1:56" outlineLevel="1">
      <c r="B19" s="966" t="s">
        <v>503</v>
      </c>
      <c r="C19" s="967"/>
      <c r="D19" s="967"/>
      <c r="E19" s="968"/>
      <c r="F19" s="968"/>
      <c r="G19" s="968"/>
      <c r="H19" s="968"/>
      <c r="I19" s="968"/>
      <c r="J19" s="968"/>
      <c r="K19" s="968"/>
      <c r="L19" s="968"/>
      <c r="M19" s="968"/>
      <c r="N19" s="968"/>
      <c r="O19" s="968"/>
      <c r="P19" s="968"/>
      <c r="Q19" s="968"/>
      <c r="R19" s="968"/>
      <c r="S19" s="968"/>
      <c r="T19" s="968"/>
      <c r="U19" s="968"/>
      <c r="V19" s="968"/>
      <c r="W19" s="968"/>
      <c r="X19" s="968"/>
      <c r="Y19" s="968"/>
      <c r="Z19" s="978"/>
      <c r="BA19" s="564"/>
      <c r="BB19" s="564"/>
      <c r="BC19" s="564"/>
      <c r="BD19" s="564"/>
    </row>
    <row r="20" spans="1:56" outlineLevel="1">
      <c r="B20" s="966" t="s">
        <v>504</v>
      </c>
      <c r="C20" s="967"/>
      <c r="D20" s="967"/>
      <c r="E20" s="968"/>
      <c r="F20" s="968"/>
      <c r="G20" s="968"/>
      <c r="H20" s="968"/>
      <c r="I20" s="968"/>
      <c r="J20" s="968"/>
      <c r="K20" s="968"/>
      <c r="L20" s="968"/>
      <c r="M20" s="968"/>
      <c r="N20" s="968"/>
      <c r="O20" s="968"/>
      <c r="P20" s="968"/>
      <c r="Q20" s="968"/>
      <c r="R20" s="968"/>
      <c r="S20" s="968"/>
      <c r="T20" s="968"/>
      <c r="U20" s="968"/>
      <c r="V20" s="968"/>
      <c r="W20" s="968"/>
      <c r="X20" s="968"/>
      <c r="Y20" s="968"/>
      <c r="Z20" s="978"/>
      <c r="BA20" s="564"/>
      <c r="BB20" s="564"/>
      <c r="BC20" s="564"/>
      <c r="BD20" s="564"/>
    </row>
    <row r="21" spans="1:56" ht="13.5" outlineLevel="1" thickBot="1">
      <c r="B21" s="979" t="s">
        <v>207</v>
      </c>
      <c r="C21" s="980"/>
      <c r="D21" s="980"/>
      <c r="E21" s="981"/>
      <c r="F21" s="981"/>
      <c r="G21" s="981"/>
      <c r="H21" s="981"/>
      <c r="I21" s="981"/>
      <c r="J21" s="981"/>
      <c r="K21" s="981"/>
      <c r="L21" s="981"/>
      <c r="M21" s="981"/>
      <c r="N21" s="981"/>
      <c r="O21" s="981"/>
      <c r="P21" s="981"/>
      <c r="Q21" s="981"/>
      <c r="R21" s="981"/>
      <c r="S21" s="981"/>
      <c r="T21" s="981"/>
      <c r="U21" s="981"/>
      <c r="V21" s="981"/>
      <c r="W21" s="981"/>
      <c r="X21" s="981"/>
      <c r="Y21" s="981"/>
      <c r="Z21" s="982"/>
      <c r="BA21" s="564"/>
      <c r="BB21" s="564"/>
      <c r="BC21" s="564"/>
      <c r="BD21" s="564"/>
    </row>
    <row r="22" spans="1:56" ht="13.5" outlineLevel="1" thickBot="1"/>
    <row r="23" spans="1:56" ht="19.5" thickBot="1">
      <c r="A23" s="563"/>
      <c r="B23" s="975" t="s">
        <v>232</v>
      </c>
      <c r="C23" s="976"/>
      <c r="D23" s="976"/>
      <c r="E23" s="976"/>
      <c r="F23" s="976"/>
      <c r="G23" s="976"/>
      <c r="H23" s="976"/>
      <c r="I23" s="976"/>
      <c r="J23" s="976"/>
      <c r="K23" s="976"/>
      <c r="L23" s="976"/>
      <c r="M23" s="976"/>
      <c r="N23" s="977"/>
      <c r="O23" s="975" t="s">
        <v>505</v>
      </c>
      <c r="P23" s="976"/>
      <c r="Q23" s="976"/>
      <c r="R23" s="976"/>
      <c r="S23" s="976"/>
      <c r="T23" s="976"/>
      <c r="U23" s="976"/>
      <c r="V23" s="976"/>
      <c r="W23" s="976"/>
      <c r="X23" s="976"/>
      <c r="Y23" s="976"/>
      <c r="Z23" s="976"/>
      <c r="AA23" s="976"/>
      <c r="AB23" s="976"/>
      <c r="AC23" s="976"/>
      <c r="AD23" s="976"/>
      <c r="AE23" s="976"/>
      <c r="AF23" s="976"/>
      <c r="AG23" s="976"/>
      <c r="AH23" s="976"/>
      <c r="AI23" s="976"/>
      <c r="AJ23" s="976"/>
      <c r="AK23" s="976"/>
      <c r="AL23" s="976"/>
      <c r="AM23" s="976"/>
      <c r="AN23" s="976"/>
      <c r="AO23" s="976"/>
      <c r="AP23" s="976"/>
      <c r="AQ23" s="976"/>
      <c r="AR23" s="976"/>
      <c r="AS23" s="976"/>
      <c r="AT23" s="976"/>
      <c r="AU23" s="976"/>
      <c r="AV23" s="976"/>
      <c r="AW23" s="976"/>
      <c r="AX23" s="976"/>
      <c r="AY23" s="976"/>
      <c r="AZ23" s="976"/>
      <c r="BA23" s="976"/>
      <c r="BB23" s="976"/>
      <c r="BC23" s="977"/>
    </row>
    <row r="24" spans="1:56" s="567" customFormat="1" ht="15">
      <c r="A24" s="566"/>
      <c r="B24" s="969" t="s">
        <v>233</v>
      </c>
      <c r="C24" s="954" t="s">
        <v>506</v>
      </c>
      <c r="D24" s="954" t="s">
        <v>507</v>
      </c>
      <c r="E24" s="956" t="s">
        <v>508</v>
      </c>
      <c r="F24" s="971" t="s">
        <v>509</v>
      </c>
      <c r="G24" s="971" t="s">
        <v>3</v>
      </c>
      <c r="H24" s="954" t="s">
        <v>510</v>
      </c>
      <c r="I24" s="973" t="s">
        <v>511</v>
      </c>
      <c r="J24" s="954" t="s">
        <v>512</v>
      </c>
      <c r="K24" s="956" t="s">
        <v>513</v>
      </c>
      <c r="L24" s="958" t="s">
        <v>514</v>
      </c>
      <c r="M24" s="959"/>
      <c r="N24" s="960" t="s">
        <v>515</v>
      </c>
      <c r="O24" s="962" t="s">
        <v>516</v>
      </c>
      <c r="P24" s="962"/>
      <c r="Q24" s="963"/>
      <c r="R24" s="964"/>
      <c r="S24" s="965"/>
      <c r="T24" s="951"/>
      <c r="U24" s="952"/>
      <c r="V24" s="950" t="e">
        <f>EDATE(S24,-1)</f>
        <v>#NUM!</v>
      </c>
      <c r="W24" s="951"/>
      <c r="X24" s="952"/>
      <c r="Y24" s="950" t="e">
        <f>EDATE(V24,-1)</f>
        <v>#NUM!</v>
      </c>
      <c r="Z24" s="951"/>
      <c r="AA24" s="952"/>
      <c r="AB24" s="950" t="e">
        <f>EDATE(Y24,-1)</f>
        <v>#NUM!</v>
      </c>
      <c r="AC24" s="951"/>
      <c r="AD24" s="952"/>
      <c r="AE24" s="950" t="e">
        <f>EDATE(AB24,-1)</f>
        <v>#NUM!</v>
      </c>
      <c r="AF24" s="951"/>
      <c r="AG24" s="952"/>
      <c r="AH24" s="950" t="e">
        <f>EDATE(AE24,-1)</f>
        <v>#NUM!</v>
      </c>
      <c r="AI24" s="951"/>
      <c r="AJ24" s="952"/>
      <c r="AK24" s="950" t="e">
        <f>EDATE(AH24,-1)</f>
        <v>#NUM!</v>
      </c>
      <c r="AL24" s="951"/>
      <c r="AM24" s="952"/>
      <c r="AN24" s="950" t="e">
        <f>EDATE(AK24,-1)</f>
        <v>#NUM!</v>
      </c>
      <c r="AO24" s="951"/>
      <c r="AP24" s="952"/>
      <c r="AQ24" s="950" t="e">
        <f>EDATE(AN24,-1)</f>
        <v>#NUM!</v>
      </c>
      <c r="AR24" s="951"/>
      <c r="AS24" s="952"/>
      <c r="AT24" s="950" t="e">
        <f>EDATE(AQ24,-1)</f>
        <v>#NUM!</v>
      </c>
      <c r="AU24" s="951"/>
      <c r="AV24" s="952"/>
      <c r="AW24" s="950" t="e">
        <f>EDATE(AT24,-1)</f>
        <v>#NUM!</v>
      </c>
      <c r="AX24" s="951"/>
      <c r="AY24" s="952"/>
      <c r="AZ24" s="950" t="e">
        <f>EDATE(AW24,-1)</f>
        <v>#NUM!</v>
      </c>
      <c r="BA24" s="951"/>
      <c r="BB24" s="952"/>
      <c r="BC24" s="953" t="s">
        <v>517</v>
      </c>
      <c r="BD24" s="566"/>
    </row>
    <row r="25" spans="1:56" s="567" customFormat="1" ht="45">
      <c r="A25" s="565"/>
      <c r="B25" s="970"/>
      <c r="C25" s="955"/>
      <c r="D25" s="955"/>
      <c r="E25" s="957"/>
      <c r="F25" s="972"/>
      <c r="G25" s="972"/>
      <c r="H25" s="955"/>
      <c r="I25" s="974"/>
      <c r="J25" s="955"/>
      <c r="K25" s="957"/>
      <c r="L25" s="958"/>
      <c r="M25" s="959"/>
      <c r="N25" s="961"/>
      <c r="O25" s="571" t="s">
        <v>518</v>
      </c>
      <c r="P25" s="571" t="s">
        <v>519</v>
      </c>
      <c r="Q25" s="572" t="s">
        <v>520</v>
      </c>
      <c r="R25" s="573" t="s">
        <v>521</v>
      </c>
      <c r="S25" s="574" t="s">
        <v>522</v>
      </c>
      <c r="T25" s="575" t="s">
        <v>3</v>
      </c>
      <c r="U25" s="573" t="s">
        <v>523</v>
      </c>
      <c r="V25" s="576" t="s">
        <v>522</v>
      </c>
      <c r="W25" s="575" t="s">
        <v>3</v>
      </c>
      <c r="X25" s="573" t="s">
        <v>523</v>
      </c>
      <c r="Y25" s="576" t="s">
        <v>522</v>
      </c>
      <c r="Z25" s="575" t="s">
        <v>3</v>
      </c>
      <c r="AA25" s="573" t="s">
        <v>523</v>
      </c>
      <c r="AB25" s="576" t="s">
        <v>522</v>
      </c>
      <c r="AC25" s="575" t="s">
        <v>3</v>
      </c>
      <c r="AD25" s="573" t="s">
        <v>523</v>
      </c>
      <c r="AE25" s="576" t="s">
        <v>522</v>
      </c>
      <c r="AF25" s="575" t="s">
        <v>3</v>
      </c>
      <c r="AG25" s="577" t="s">
        <v>524</v>
      </c>
      <c r="AH25" s="576" t="s">
        <v>522</v>
      </c>
      <c r="AI25" s="575" t="s">
        <v>3</v>
      </c>
      <c r="AJ25" s="573" t="s">
        <v>523</v>
      </c>
      <c r="AK25" s="576" t="s">
        <v>522</v>
      </c>
      <c r="AL25" s="575" t="s">
        <v>3</v>
      </c>
      <c r="AM25" s="573" t="s">
        <v>523</v>
      </c>
      <c r="AN25" s="576" t="s">
        <v>522</v>
      </c>
      <c r="AO25" s="575" t="s">
        <v>3</v>
      </c>
      <c r="AP25" s="573" t="s">
        <v>523</v>
      </c>
      <c r="AQ25" s="576" t="s">
        <v>522</v>
      </c>
      <c r="AR25" s="575" t="s">
        <v>3</v>
      </c>
      <c r="AS25" s="573" t="s">
        <v>523</v>
      </c>
      <c r="AT25" s="576" t="s">
        <v>522</v>
      </c>
      <c r="AU25" s="575" t="s">
        <v>3</v>
      </c>
      <c r="AV25" s="573" t="s">
        <v>523</v>
      </c>
      <c r="AW25" s="576" t="s">
        <v>522</v>
      </c>
      <c r="AX25" s="575" t="s">
        <v>3</v>
      </c>
      <c r="AY25" s="573" t="s">
        <v>523</v>
      </c>
      <c r="AZ25" s="576" t="s">
        <v>522</v>
      </c>
      <c r="BA25" s="575" t="s">
        <v>3</v>
      </c>
      <c r="BB25" s="573" t="s">
        <v>523</v>
      </c>
      <c r="BC25" s="953"/>
      <c r="BD25" s="566"/>
    </row>
    <row r="26" spans="1:56">
      <c r="B26" s="578"/>
      <c r="C26" s="579"/>
      <c r="D26" s="579"/>
      <c r="E26" s="580"/>
      <c r="F26" s="580"/>
      <c r="G26" s="581"/>
      <c r="H26" s="582"/>
      <c r="I26" s="580"/>
      <c r="J26" s="579"/>
      <c r="K26" s="583" t="str">
        <f ca="1">IFERROR(IF(J26&lt;(TODAY()-H26)/30,"",J26-((TODAY()-H26)/30)+1),"")</f>
        <v/>
      </c>
      <c r="L26" s="584"/>
      <c r="M26" s="585" t="str">
        <f t="shared" ref="M26:M29" ca="1" si="0">IF(OR(L26="Yes",AND(K26&gt;1,K26&lt;&gt;"")),G26,"")</f>
        <v/>
      </c>
      <c r="N26" s="579"/>
      <c r="O26" s="586" t="str">
        <f t="shared" ref="O26:O29" si="1">IF($G26&lt;&gt;"",COUNT($S26,$V26,$Y26,$AB26,$AE26,$AH26,$AK26,$AN26,$AQ26,$AT26,$AW26,$AZ26),"")</f>
        <v/>
      </c>
      <c r="P26" s="586"/>
      <c r="Q26" s="587" t="str">
        <f t="shared" ref="Q26:Q29" si="2">IF($G26&lt;&gt;"",SUM($T26,$W26,$Z26,$AC26,$AF26,$AI26,$AL26,$AO26,$AR26,$AU26,$AX26,$BA26),"")</f>
        <v/>
      </c>
      <c r="R26" s="588" t="str">
        <f t="shared" ref="R26:R29" si="3">IF($G26&lt;&gt;"",IFERROR(AVERAGE($U26,$X26,$AA26,$AD26,$AG26,$AJ26,$AM26,$AP26,$AS26,$AV26,$AY26,$BB26),""),"")</f>
        <v/>
      </c>
      <c r="S26" s="579"/>
      <c r="T26" s="580"/>
      <c r="U26" s="587"/>
      <c r="V26" s="579"/>
      <c r="W26" s="580"/>
      <c r="X26" s="587"/>
      <c r="Y26" s="579"/>
      <c r="Z26" s="580"/>
      <c r="AA26" s="587"/>
      <c r="AB26" s="579"/>
      <c r="AC26" s="580"/>
      <c r="AD26" s="587"/>
      <c r="AE26" s="579"/>
      <c r="AF26" s="580"/>
      <c r="AG26" s="587"/>
      <c r="AH26" s="579"/>
      <c r="AI26" s="580"/>
      <c r="AJ26" s="587"/>
      <c r="AK26" s="579"/>
      <c r="AL26" s="580"/>
      <c r="AM26" s="587"/>
      <c r="AN26" s="579"/>
      <c r="AO26" s="580"/>
      <c r="AP26" s="587"/>
      <c r="AQ26" s="579"/>
      <c r="AR26" s="580"/>
      <c r="AS26" s="587"/>
      <c r="AT26" s="579"/>
      <c r="AU26" s="580"/>
      <c r="AV26" s="587"/>
      <c r="AW26" s="579"/>
      <c r="AX26" s="580"/>
      <c r="AY26" s="587"/>
      <c r="AZ26" s="579"/>
      <c r="BA26" s="580"/>
      <c r="BB26" s="587"/>
      <c r="BC26" s="589"/>
    </row>
    <row r="27" spans="1:56">
      <c r="B27" s="578"/>
      <c r="C27" s="590"/>
      <c r="D27" s="579"/>
      <c r="E27" s="591"/>
      <c r="F27" s="580"/>
      <c r="G27" s="592"/>
      <c r="H27" s="593"/>
      <c r="I27" s="591"/>
      <c r="J27" s="590"/>
      <c r="K27" s="583" t="str">
        <f ca="1">IFERROR(IF(J27&lt;(TODAY()-H27)/30,"",J27-((TODAY()-H27)/30)+1),"")</f>
        <v/>
      </c>
      <c r="L27" s="594"/>
      <c r="M27" s="585" t="str">
        <f t="shared" ca="1" si="0"/>
        <v/>
      </c>
      <c r="N27" s="590"/>
      <c r="O27" s="586" t="str">
        <f t="shared" si="1"/>
        <v/>
      </c>
      <c r="P27" s="586"/>
      <c r="Q27" s="587" t="str">
        <f t="shared" si="2"/>
        <v/>
      </c>
      <c r="R27" s="588" t="str">
        <f t="shared" si="3"/>
        <v/>
      </c>
      <c r="S27" s="579"/>
      <c r="T27" s="580"/>
      <c r="U27" s="587"/>
      <c r="V27" s="579"/>
      <c r="W27" s="580"/>
      <c r="X27" s="587"/>
      <c r="Y27" s="579"/>
      <c r="Z27" s="580"/>
      <c r="AA27" s="587"/>
      <c r="AB27" s="579"/>
      <c r="AC27" s="580"/>
      <c r="AD27" s="587"/>
      <c r="AE27" s="579"/>
      <c r="AF27" s="580"/>
      <c r="AG27" s="587"/>
      <c r="AH27" s="579"/>
      <c r="AI27" s="580"/>
      <c r="AJ27" s="587"/>
      <c r="AK27" s="579"/>
      <c r="AL27" s="580"/>
      <c r="AM27" s="587"/>
      <c r="AN27" s="579"/>
      <c r="AO27" s="580"/>
      <c r="AP27" s="587"/>
      <c r="AQ27" s="579"/>
      <c r="AR27" s="580"/>
      <c r="AS27" s="587"/>
      <c r="AT27" s="579"/>
      <c r="AU27" s="580"/>
      <c r="AV27" s="587"/>
      <c r="AW27" s="579"/>
      <c r="AX27" s="580"/>
      <c r="AY27" s="587"/>
      <c r="AZ27" s="579"/>
      <c r="BA27" s="580"/>
      <c r="BB27" s="587"/>
      <c r="BC27" s="595"/>
    </row>
    <row r="28" spans="1:56">
      <c r="B28" s="578"/>
      <c r="C28" s="590"/>
      <c r="D28" s="579"/>
      <c r="E28" s="591"/>
      <c r="F28" s="580"/>
      <c r="G28" s="592"/>
      <c r="H28" s="593"/>
      <c r="I28" s="591"/>
      <c r="J28" s="590"/>
      <c r="K28" s="583" t="str">
        <f ca="1">IFERROR(IF(J28&lt;(TODAY()-H28)/30,"",J28-((TODAY()-H28)/30)+1),"")</f>
        <v/>
      </c>
      <c r="L28" s="594"/>
      <c r="M28" s="585" t="str">
        <f t="shared" ca="1" si="0"/>
        <v/>
      </c>
      <c r="N28" s="590"/>
      <c r="O28" s="586" t="str">
        <f t="shared" si="1"/>
        <v/>
      </c>
      <c r="P28" s="586"/>
      <c r="Q28" s="587" t="str">
        <f t="shared" si="2"/>
        <v/>
      </c>
      <c r="R28" s="587" t="str">
        <f t="shared" si="3"/>
        <v/>
      </c>
      <c r="S28" s="579"/>
      <c r="T28" s="580"/>
      <c r="U28" s="587"/>
      <c r="V28" s="579"/>
      <c r="W28" s="580"/>
      <c r="X28" s="587"/>
      <c r="Y28" s="579"/>
      <c r="Z28" s="580"/>
      <c r="AA28" s="587"/>
      <c r="AB28" s="579"/>
      <c r="AC28" s="580"/>
      <c r="AD28" s="587"/>
      <c r="AE28" s="579"/>
      <c r="AF28" s="580"/>
      <c r="AG28" s="587"/>
      <c r="AH28" s="579"/>
      <c r="AI28" s="580"/>
      <c r="AJ28" s="587"/>
      <c r="AK28" s="579"/>
      <c r="AL28" s="580"/>
      <c r="AM28" s="587"/>
      <c r="AN28" s="579"/>
      <c r="AO28" s="580"/>
      <c r="AP28" s="587"/>
      <c r="AQ28" s="579"/>
      <c r="AR28" s="580"/>
      <c r="AS28" s="587"/>
      <c r="AT28" s="579"/>
      <c r="AU28" s="580"/>
      <c r="AV28" s="587"/>
      <c r="AW28" s="579"/>
      <c r="AX28" s="580"/>
      <c r="AY28" s="587"/>
      <c r="AZ28" s="579"/>
      <c r="BA28" s="580"/>
      <c r="BB28" s="587"/>
      <c r="BC28" s="595"/>
    </row>
    <row r="29" spans="1:56" ht="13.5" thickBot="1">
      <c r="B29" s="578"/>
      <c r="C29" s="590"/>
      <c r="D29" s="579"/>
      <c r="E29" s="591"/>
      <c r="F29" s="580"/>
      <c r="G29" s="592"/>
      <c r="H29" s="593"/>
      <c r="I29" s="591"/>
      <c r="J29" s="590"/>
      <c r="K29" s="583" t="str">
        <f ca="1">IFERROR(IF(J29&lt;(TODAY()-H29)/30,"",J29-((TODAY()-H29)/30)+1),"")</f>
        <v/>
      </c>
      <c r="L29" s="594"/>
      <c r="M29" s="585" t="str">
        <f t="shared" ca="1" si="0"/>
        <v/>
      </c>
      <c r="N29" s="590"/>
      <c r="O29" s="586" t="str">
        <f t="shared" si="1"/>
        <v/>
      </c>
      <c r="P29" s="586"/>
      <c r="Q29" s="587" t="str">
        <f t="shared" si="2"/>
        <v/>
      </c>
      <c r="R29" s="587" t="str">
        <f t="shared" si="3"/>
        <v/>
      </c>
      <c r="S29" s="579"/>
      <c r="T29" s="580"/>
      <c r="U29" s="587"/>
      <c r="V29" s="579"/>
      <c r="W29" s="580"/>
      <c r="X29" s="587"/>
      <c r="Y29" s="579"/>
      <c r="Z29" s="580"/>
      <c r="AA29" s="587"/>
      <c r="AB29" s="579"/>
      <c r="AC29" s="580"/>
      <c r="AD29" s="587"/>
      <c r="AE29" s="579"/>
      <c r="AF29" s="580"/>
      <c r="AG29" s="587"/>
      <c r="AH29" s="579"/>
      <c r="AI29" s="580"/>
      <c r="AJ29" s="587"/>
      <c r="AK29" s="579"/>
      <c r="AL29" s="580"/>
      <c r="AM29" s="587"/>
      <c r="AN29" s="579"/>
      <c r="AO29" s="580"/>
      <c r="AP29" s="587"/>
      <c r="AQ29" s="579"/>
      <c r="AR29" s="580"/>
      <c r="AS29" s="587"/>
      <c r="AT29" s="579"/>
      <c r="AU29" s="580"/>
      <c r="AV29" s="587"/>
      <c r="AW29" s="579"/>
      <c r="AX29" s="580"/>
      <c r="AY29" s="587"/>
      <c r="AZ29" s="579"/>
      <c r="BA29" s="580"/>
      <c r="BB29" s="587"/>
      <c r="BC29" s="595"/>
    </row>
    <row r="30" spans="1:56" ht="15.75" thickBot="1">
      <c r="B30" s="597" t="s">
        <v>50</v>
      </c>
      <c r="C30" s="598"/>
      <c r="D30" s="599">
        <f>SUBTOTAL(103,LoanTrack[Column3])</f>
        <v>0</v>
      </c>
      <c r="E30" s="600">
        <f>SUBTOTAL(109,LoanTrack[Column4])</f>
        <v>0</v>
      </c>
      <c r="F30" s="600">
        <f>SUBTOTAL(109,LoanTrack[Column52])</f>
        <v>0</v>
      </c>
      <c r="G30" s="601">
        <f>SUBTOTAL(109,LoanTrack[Column5])</f>
        <v>0</v>
      </c>
      <c r="H30" s="598"/>
      <c r="I30" s="596">
        <f>SUBTOTAL(109,LoanTrack[Column54])</f>
        <v>0</v>
      </c>
      <c r="J30" s="598"/>
      <c r="K30" s="598"/>
      <c r="L30" s="598">
        <f>COUNTIF(L26:L29,"Yes")</f>
        <v>0</v>
      </c>
      <c r="M30" s="600">
        <f ca="1">SUBTOTAL(109,LoanTrack[Column10])</f>
        <v>0</v>
      </c>
      <c r="N30" s="599">
        <f>SUMPRODUCT((N26:N29&lt;&gt;"")/COUNTIF(N26:N29,N26:N29&amp;""))</f>
        <v>0</v>
      </c>
      <c r="O30" s="600">
        <f>SUBTOTAL(109,LoanTrack[Column51])</f>
        <v>0</v>
      </c>
      <c r="P30" s="596">
        <f>SUBTOTAL(109,LoanTrack[Column53])</f>
        <v>0</v>
      </c>
      <c r="Q30" s="600">
        <f>SUBTOTAL(109,LoanTrack[Column50])</f>
        <v>0</v>
      </c>
      <c r="R30" s="600" t="str">
        <f>IFERROR(SUBTOTAL(101,R26:R29),"")</f>
        <v/>
      </c>
      <c r="S30" s="600">
        <f>SUBTOTAL(103,LoanTrack[Column12])</f>
        <v>0</v>
      </c>
      <c r="T30" s="600">
        <f>SUBTOTAL(109,LoanTrack[Column13])</f>
        <v>0</v>
      </c>
      <c r="U30" s="600" t="str">
        <f>IFERROR(SUBTOTAL(101,U26:U29),"")</f>
        <v/>
      </c>
      <c r="V30" s="600">
        <f>SUBTOTAL(103,LoanTrack[Column15])</f>
        <v>0</v>
      </c>
      <c r="W30" s="600">
        <f>SUBTOTAL(109,LoanTrack[Column16])</f>
        <v>0</v>
      </c>
      <c r="X30" s="600" t="str">
        <f>IFERROR(SUBTOTAL(101,X26:X29),"")</f>
        <v/>
      </c>
      <c r="Y30" s="600">
        <f>SUBTOTAL(103,LoanTrack[Column18])</f>
        <v>0</v>
      </c>
      <c r="Z30" s="600">
        <f>SUBTOTAL(109,LoanTrack[Column19])</f>
        <v>0</v>
      </c>
      <c r="AA30" s="600" t="str">
        <f>IFERROR(SUBTOTAL(101,AA26:AA29),"")</f>
        <v/>
      </c>
      <c r="AB30" s="600">
        <f>SUBTOTAL(103,LoanTrack[Column21])</f>
        <v>0</v>
      </c>
      <c r="AC30" s="600">
        <f>SUBTOTAL(109,LoanTrack[Column22])</f>
        <v>0</v>
      </c>
      <c r="AD30" s="600" t="str">
        <f>IFERROR(SUBTOTAL(101,AD26:AD29),"")</f>
        <v/>
      </c>
      <c r="AE30" s="600">
        <f>SUBTOTAL(103,LoanTrack[Column24])</f>
        <v>0</v>
      </c>
      <c r="AF30" s="600">
        <f>SUBTOTAL(109,LoanTrack[Column25])</f>
        <v>0</v>
      </c>
      <c r="AG30" s="600" t="str">
        <f>IFERROR(SUBTOTAL(101,AG26:AG29),"")</f>
        <v/>
      </c>
      <c r="AH30" s="600">
        <f>SUBTOTAL(103,LoanTrack[Column27])</f>
        <v>0</v>
      </c>
      <c r="AI30" s="600">
        <f>SUBTOTAL(109,LoanTrack[Column28])</f>
        <v>0</v>
      </c>
      <c r="AJ30" s="600" t="str">
        <f>IFERROR(SUBTOTAL(101,AJ26:AJ29),"")</f>
        <v/>
      </c>
      <c r="AK30" s="600">
        <f>SUBTOTAL(103,LoanTrack[Column30])</f>
        <v>0</v>
      </c>
      <c r="AL30" s="600">
        <f>SUBTOTAL(109,LoanTrack[Column31])</f>
        <v>0</v>
      </c>
      <c r="AM30" s="600" t="str">
        <f>IFERROR(SUBTOTAL(101,AM26:AM29),"")</f>
        <v/>
      </c>
      <c r="AN30" s="600">
        <f>SUBTOTAL(103,LoanTrack[Column33])</f>
        <v>0</v>
      </c>
      <c r="AO30" s="600">
        <f>SUBTOTAL(109,LoanTrack[Column34])</f>
        <v>0</v>
      </c>
      <c r="AP30" s="600" t="str">
        <f>IFERROR(SUBTOTAL(101,AP26:AP29),"")</f>
        <v/>
      </c>
      <c r="AQ30" s="600">
        <f>SUBTOTAL(103,LoanTrack[Column36])</f>
        <v>0</v>
      </c>
      <c r="AR30" s="600">
        <f>SUBTOTAL(109,LoanTrack[Column37])</f>
        <v>0</v>
      </c>
      <c r="AS30" s="600" t="str">
        <f>IFERROR(SUBTOTAL(101,AS26:AS29),"")</f>
        <v/>
      </c>
      <c r="AT30" s="600">
        <f>SUBTOTAL(103,LoanTrack[Column39])</f>
        <v>0</v>
      </c>
      <c r="AU30" s="600">
        <f>SUBTOTAL(109,LoanTrack[Column40])</f>
        <v>0</v>
      </c>
      <c r="AV30" s="600" t="str">
        <f>IFERROR(SUBTOTAL(101,AV26:AV29),"")</f>
        <v/>
      </c>
      <c r="AW30" s="600">
        <f>SUBTOTAL(103,LoanTrack[Column42])</f>
        <v>0</v>
      </c>
      <c r="AX30" s="600">
        <f>SUBTOTAL(109,LoanTrack[Column43])</f>
        <v>0</v>
      </c>
      <c r="AY30" s="600" t="str">
        <f>IFERROR(SUBTOTAL(101,AY26:AY29),"")</f>
        <v/>
      </c>
      <c r="AZ30" s="600">
        <f>SUBTOTAL(103,LoanTrack[Column45])</f>
        <v>0</v>
      </c>
      <c r="BA30" s="600">
        <f>SUBTOTAL(109,LoanTrack[Column46])</f>
        <v>0</v>
      </c>
      <c r="BB30" s="600" t="str">
        <f>IFERROR(SUBTOTAL(101,BB26:BB29),"")</f>
        <v/>
      </c>
      <c r="BC30" s="602">
        <f>SUBTOTAL(103,LoanTrack[Column48])</f>
        <v>0</v>
      </c>
    </row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E21:G21"/>
    <mergeCell ref="H21:J21"/>
    <mergeCell ref="K21:N21"/>
    <mergeCell ref="O21:R21"/>
    <mergeCell ref="S21:V21"/>
    <mergeCell ref="W21:Z21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J24:J25"/>
    <mergeCell ref="K24:K25"/>
    <mergeCell ref="L24:M25"/>
    <mergeCell ref="N24:N25"/>
    <mergeCell ref="O24:R24"/>
    <mergeCell ref="S24:U24"/>
    <mergeCell ref="B20:D20"/>
    <mergeCell ref="E20:G20"/>
    <mergeCell ref="H20:J20"/>
    <mergeCell ref="K20:N20"/>
    <mergeCell ref="O20:R20"/>
    <mergeCell ref="S20:V20"/>
    <mergeCell ref="B24:B25"/>
    <mergeCell ref="C24:C25"/>
    <mergeCell ref="D24:D25"/>
    <mergeCell ref="E24:E25"/>
    <mergeCell ref="F24:F25"/>
    <mergeCell ref="G24:G25"/>
    <mergeCell ref="H24:H25"/>
    <mergeCell ref="I24:I25"/>
    <mergeCell ref="B23:N23"/>
    <mergeCell ref="O23:BC23"/>
    <mergeCell ref="W20:Z20"/>
    <mergeCell ref="B21:D21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N24:AP24"/>
    <mergeCell ref="AH24:AJ24"/>
    <mergeCell ref="AK24:AM24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E929626B-E9CF-4188-96C9-29BA0D447309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17680B5E-63BF-4999-B1D2-A5328662A028}">
      <formula1>"Home Loan, LAP,Vehicle Loan,CVL, Personal Loan,Business Loan, CC/OD,Term Loan,Machinery Loan,Education Loan"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A30"/>
  <sheetViews>
    <sheetView zoomScale="85" workbookViewId="0">
      <selection activeCell="B12" sqref="B12"/>
    </sheetView>
  </sheetViews>
  <sheetFormatPr defaultRowHeight="15"/>
  <cols>
    <col min="1" max="1" width="83.875" style="1" customWidth="1"/>
    <col min="2" max="16384" width="9" style="1"/>
  </cols>
  <sheetData>
    <row r="1" spans="1:1">
      <c r="A1" s="34" t="s">
        <v>62</v>
      </c>
    </row>
    <row r="2" spans="1:1">
      <c r="A2" s="35"/>
    </row>
    <row r="3" spans="1:1">
      <c r="A3" s="36" t="s">
        <v>89</v>
      </c>
    </row>
    <row r="4" spans="1:1">
      <c r="A4" s="35"/>
    </row>
    <row r="5" spans="1:1">
      <c r="A5" s="35"/>
    </row>
    <row r="6" spans="1:1">
      <c r="A6" s="35"/>
    </row>
    <row r="7" spans="1:1">
      <c r="A7" s="35"/>
    </row>
    <row r="8" spans="1:1">
      <c r="A8" s="35"/>
    </row>
    <row r="9" spans="1:1">
      <c r="A9" s="35"/>
    </row>
    <row r="10" spans="1:1">
      <c r="A10" s="35"/>
    </row>
    <row r="11" spans="1:1">
      <c r="A11" s="35"/>
    </row>
    <row r="12" spans="1:1">
      <c r="A12" s="35"/>
    </row>
    <row r="13" spans="1:1">
      <c r="A13" s="36" t="s">
        <v>63</v>
      </c>
    </row>
    <row r="14" spans="1:1">
      <c r="A14" s="35"/>
    </row>
    <row r="15" spans="1:1">
      <c r="A15" s="35"/>
    </row>
    <row r="16" spans="1:1">
      <c r="A16" s="35"/>
    </row>
    <row r="17" spans="1:1">
      <c r="A17" s="35"/>
    </row>
    <row r="18" spans="1:1">
      <c r="A18" s="36" t="s">
        <v>65</v>
      </c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6" t="s">
        <v>64</v>
      </c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30" spans="1:1">
      <c r="A30" s="35"/>
    </row>
  </sheetData>
  <phoneticPr fontId="1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D21"/>
  <sheetViews>
    <sheetView workbookViewId="0">
      <selection activeCell="D7" sqref="D7"/>
    </sheetView>
  </sheetViews>
  <sheetFormatPr defaultRowHeight="14.25"/>
  <cols>
    <col min="1" max="1" width="5.25" customWidth="1"/>
    <col min="2" max="2" width="23.5" customWidth="1"/>
    <col min="3" max="3" width="55.75" customWidth="1"/>
  </cols>
  <sheetData>
    <row r="1" spans="1:4" ht="15" thickBot="1"/>
    <row r="2" spans="1:4" ht="30.75" thickBot="1">
      <c r="A2" s="140" t="s">
        <v>165</v>
      </c>
      <c r="B2" s="141" t="s">
        <v>166</v>
      </c>
      <c r="C2" s="141" t="s">
        <v>167</v>
      </c>
      <c r="D2" s="141" t="s">
        <v>168</v>
      </c>
    </row>
    <row r="3" spans="1:4" ht="15.75" thickBot="1">
      <c r="A3" s="142">
        <v>1</v>
      </c>
      <c r="B3" s="143" t="s">
        <v>169</v>
      </c>
      <c r="C3" s="144" t="s">
        <v>170</v>
      </c>
      <c r="D3" s="143"/>
    </row>
    <row r="4" spans="1:4" ht="15.75" thickBot="1">
      <c r="A4" s="142">
        <v>2</v>
      </c>
      <c r="B4" s="143" t="s">
        <v>171</v>
      </c>
      <c r="C4" s="144" t="s">
        <v>172</v>
      </c>
      <c r="D4" s="143"/>
    </row>
    <row r="5" spans="1:4" ht="15.75" thickBot="1">
      <c r="A5" s="142">
        <v>3</v>
      </c>
      <c r="B5" s="143" t="s">
        <v>173</v>
      </c>
      <c r="C5" s="144" t="s">
        <v>174</v>
      </c>
      <c r="D5" s="143"/>
    </row>
    <row r="6" spans="1:4" ht="30.75" thickBot="1">
      <c r="A6" s="142">
        <v>4</v>
      </c>
      <c r="B6" s="143" t="s">
        <v>175</v>
      </c>
      <c r="C6" s="144" t="s">
        <v>176</v>
      </c>
      <c r="D6" s="143"/>
    </row>
    <row r="7" spans="1:4" ht="15.75" thickBot="1">
      <c r="A7" s="142">
        <v>5</v>
      </c>
      <c r="B7" s="143" t="s">
        <v>177</v>
      </c>
      <c r="C7" s="144" t="s">
        <v>178</v>
      </c>
      <c r="D7" s="143"/>
    </row>
    <row r="8" spans="1:4" ht="15.75" thickBot="1">
      <c r="A8" s="142">
        <v>6</v>
      </c>
      <c r="B8" s="143" t="s">
        <v>179</v>
      </c>
      <c r="C8" s="144" t="s">
        <v>180</v>
      </c>
      <c r="D8" s="143"/>
    </row>
    <row r="9" spans="1:4" ht="29.25" thickBot="1">
      <c r="A9" s="142">
        <v>7</v>
      </c>
      <c r="B9" s="143" t="s">
        <v>181</v>
      </c>
      <c r="C9" s="144" t="s">
        <v>182</v>
      </c>
      <c r="D9" s="143"/>
    </row>
    <row r="10" spans="1:4" ht="15.75" thickBot="1">
      <c r="A10" s="142">
        <v>8</v>
      </c>
      <c r="B10" s="143" t="s">
        <v>183</v>
      </c>
      <c r="C10" s="144" t="s">
        <v>184</v>
      </c>
      <c r="D10" s="143"/>
    </row>
    <row r="11" spans="1:4" ht="45.75" thickBot="1">
      <c r="A11" s="142">
        <v>9</v>
      </c>
      <c r="B11" s="143" t="s">
        <v>185</v>
      </c>
      <c r="C11" s="144" t="s">
        <v>186</v>
      </c>
      <c r="D11" s="143"/>
    </row>
    <row r="12" spans="1:4" ht="29.25" thickBot="1">
      <c r="A12" s="142">
        <v>10</v>
      </c>
      <c r="B12" s="143" t="s">
        <v>187</v>
      </c>
      <c r="C12" s="144" t="s">
        <v>188</v>
      </c>
      <c r="D12" s="143"/>
    </row>
    <row r="13" spans="1:4" ht="15.75" thickBot="1">
      <c r="A13" s="142">
        <v>11</v>
      </c>
      <c r="B13" s="143" t="s">
        <v>189</v>
      </c>
      <c r="C13" s="144" t="s">
        <v>190</v>
      </c>
      <c r="D13" s="143"/>
    </row>
    <row r="14" spans="1:4" ht="30.75" thickBot="1">
      <c r="A14" s="142">
        <v>12</v>
      </c>
      <c r="B14" s="143" t="s">
        <v>191</v>
      </c>
      <c r="C14" s="143" t="s">
        <v>192</v>
      </c>
      <c r="D14" s="143"/>
    </row>
    <row r="15" spans="1:4" ht="15.75" thickBot="1">
      <c r="A15" s="142">
        <v>13</v>
      </c>
      <c r="B15" s="143" t="s">
        <v>193</v>
      </c>
      <c r="C15" s="143"/>
      <c r="D15" s="143"/>
    </row>
    <row r="16" spans="1:4" ht="30.75" thickBot="1">
      <c r="A16" s="142">
        <v>14</v>
      </c>
      <c r="B16" s="143" t="s">
        <v>198</v>
      </c>
      <c r="C16" s="143"/>
      <c r="D16" s="143"/>
    </row>
    <row r="17" spans="1:4" ht="15.75" thickBot="1">
      <c r="A17" s="142">
        <v>15</v>
      </c>
      <c r="B17" s="143" t="s">
        <v>194</v>
      </c>
      <c r="C17" s="143"/>
      <c r="D17" s="143"/>
    </row>
    <row r="18" spans="1:4" ht="15">
      <c r="A18" s="145"/>
    </row>
    <row r="19" spans="1:4" ht="15">
      <c r="A19" s="146" t="s">
        <v>195</v>
      </c>
    </row>
    <row r="20" spans="1:4" ht="15">
      <c r="A20" s="146" t="s">
        <v>196</v>
      </c>
    </row>
    <row r="21" spans="1:4" ht="15">
      <c r="A21" s="1" t="s">
        <v>197</v>
      </c>
    </row>
  </sheetData>
  <hyperlinks>
    <hyperlink ref="C3" r:id="rId1" xr:uid="{00000000-0004-0000-1500-000000000000}"/>
    <hyperlink ref="C4" r:id="rId2" xr:uid="{00000000-0004-0000-1500-000001000000}"/>
    <hyperlink ref="C5" r:id="rId3" xr:uid="{00000000-0004-0000-1500-000002000000}"/>
    <hyperlink ref="C6" r:id="rId4" xr:uid="{00000000-0004-0000-1500-000003000000}"/>
    <hyperlink ref="C7" r:id="rId5" display="https://suit.cibil.com/" xr:uid="{00000000-0004-0000-1500-000004000000}"/>
    <hyperlink ref="C8" r:id="rId6" xr:uid="{00000000-0004-0000-1500-000005000000}"/>
    <hyperlink ref="C9" r:id="rId7" xr:uid="{00000000-0004-0000-1500-000006000000}"/>
    <hyperlink ref="C10" r:id="rId8" xr:uid="{00000000-0004-0000-1500-000007000000}"/>
    <hyperlink ref="C11" r:id="rId9" display="http://www.companywiki.in/" xr:uid="{00000000-0004-0000-1500-000008000000}"/>
    <hyperlink ref="C12" r:id="rId10" xr:uid="{00000000-0004-0000-1500-000009000000}"/>
    <hyperlink ref="C13" r:id="rId11" display="C:\Users\chetan.g\AppData\Local\Microsoft\Users\amit.g\AppData\Local\Microsoft\Windows\Temporary Internet Files\Content.Outlook\2IX1V3JU\www.google.com" xr:uid="{00000000-0004-0000-15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1C1A-7695-41E2-80FD-68843C832D71}">
  <sheetPr codeName="Sheet4"/>
  <dimension ref="L1:AK1"/>
  <sheetViews>
    <sheetView showGridLines="0" workbookViewId="0">
      <selection activeCell="M2" sqref="M2"/>
    </sheetView>
  </sheetViews>
  <sheetFormatPr defaultColWidth="7.75" defaultRowHeight="15"/>
  <cols>
    <col min="1" max="1" width="2.125" style="156" customWidth="1"/>
    <col min="2" max="10" width="7.75" style="156"/>
    <col min="11" max="11" width="3" style="156" customWidth="1"/>
    <col min="12" max="12" width="4.875" style="156" customWidth="1"/>
    <col min="13" max="13" width="3" style="156" customWidth="1"/>
    <col min="14" max="14" width="61.25" style="156" customWidth="1"/>
    <col min="15" max="17" width="3" style="156" customWidth="1"/>
    <col min="18" max="18" width="4.875" style="157" customWidth="1"/>
    <col min="19" max="20" width="6.125" style="157" bestFit="1" customWidth="1"/>
    <col min="21" max="21" width="8" style="157" customWidth="1"/>
    <col min="22" max="37" width="8" style="158" customWidth="1"/>
    <col min="38" max="16384" width="7.75" style="156"/>
  </cols>
  <sheetData>
    <row r="1" spans="12:18">
      <c r="L1" s="164"/>
      <c r="M1" s="164" t="s">
        <v>230</v>
      </c>
      <c r="N1" s="164"/>
      <c r="O1" s="164"/>
      <c r="P1" s="164"/>
      <c r="Q1" s="164"/>
      <c r="R1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A875-C627-437F-BBBC-D4A76CEC136B}">
  <sheetPr codeName="Sheet3"/>
  <dimension ref="B1"/>
  <sheetViews>
    <sheetView showGridLines="0" workbookViewId="0">
      <selection activeCell="C2" sqref="C2"/>
    </sheetView>
  </sheetViews>
  <sheetFormatPr defaultColWidth="7.75" defaultRowHeight="14.25"/>
  <cols>
    <col min="1" max="1" width="1.5" style="166" customWidth="1"/>
    <col min="2" max="2" width="22.5" style="166" customWidth="1"/>
    <col min="3" max="3" width="12" style="166" customWidth="1"/>
    <col min="4" max="4" width="7.625" style="166" customWidth="1"/>
    <col min="5" max="5" width="12" style="166" customWidth="1"/>
    <col min="6" max="6" width="7.625" style="166" customWidth="1"/>
    <col min="7" max="7" width="12" style="166" customWidth="1"/>
    <col min="8" max="8" width="7.625" style="166" customWidth="1"/>
    <col min="9" max="16384" width="7.75" style="166"/>
  </cols>
  <sheetData>
    <row r="1" spans="2:2" ht="9" customHeight="1">
      <c r="B1" s="166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D4D-3F86-4704-A6E8-817ED6656B75}">
  <sheetPr codeName="Sheet12"/>
  <dimension ref="B1"/>
  <sheetViews>
    <sheetView showGridLines="0" workbookViewId="0">
      <selection activeCell="B2" sqref="B2"/>
    </sheetView>
  </sheetViews>
  <sheetFormatPr defaultRowHeight="14.25"/>
  <cols>
    <col min="1" max="1" width="2" customWidth="1"/>
    <col min="2" max="2" width="12.5" customWidth="1"/>
  </cols>
  <sheetData>
    <row r="1" spans="2:2">
      <c r="B1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40AB-577F-4D42-900F-99317500D0EE}">
  <sheetPr codeName="Sheet5"/>
  <dimension ref="A1:AMK394"/>
  <sheetViews>
    <sheetView workbookViewId="0">
      <selection activeCell="E12" sqref="E12"/>
    </sheetView>
  </sheetViews>
  <sheetFormatPr defaultRowHeight="15"/>
  <cols>
    <col min="1" max="1" width="7.625" style="631" customWidth="1"/>
    <col min="2" max="2" width="49.125" style="631" customWidth="1"/>
    <col min="3" max="5" width="25.625" style="631" customWidth="1"/>
    <col min="6" max="1025" width="9" style="631"/>
  </cols>
  <sheetData>
    <row r="1" spans="1:5" ht="15" customHeight="1">
      <c r="A1" s="669" t="s">
        <v>543</v>
      </c>
      <c r="B1" s="669"/>
      <c r="C1" s="669"/>
      <c r="D1" s="669"/>
      <c r="E1" s="669"/>
    </row>
    <row r="2" spans="1:5" ht="15" customHeight="1">
      <c r="A2" s="665" t="s">
        <v>204</v>
      </c>
      <c r="B2" s="665"/>
      <c r="C2" s="666"/>
      <c r="D2" s="666"/>
      <c r="E2" s="666"/>
    </row>
    <row r="3" spans="1:5" ht="15" customHeight="1">
      <c r="A3" s="665" t="s">
        <v>206</v>
      </c>
      <c r="B3" s="665"/>
      <c r="C3" s="666"/>
      <c r="D3" s="666"/>
      <c r="E3" s="666"/>
    </row>
    <row r="4" spans="1:5" ht="15" customHeight="1">
      <c r="A4" s="665" t="s">
        <v>544</v>
      </c>
      <c r="B4" s="665"/>
      <c r="C4" s="670"/>
      <c r="D4" s="670"/>
      <c r="E4" s="670"/>
    </row>
    <row r="5" spans="1:5" ht="15" customHeight="1">
      <c r="A5" s="665" t="s">
        <v>546</v>
      </c>
      <c r="B5" s="665"/>
      <c r="C5" s="666"/>
      <c r="D5" s="666"/>
      <c r="E5" s="666"/>
    </row>
    <row r="6" spans="1:5" ht="15" customHeight="1">
      <c r="A6" s="665" t="s">
        <v>547</v>
      </c>
      <c r="B6" s="665"/>
      <c r="C6" s="666"/>
      <c r="D6" s="666"/>
      <c r="E6" s="666"/>
    </row>
    <row r="7" spans="1:5" ht="15" customHeight="1">
      <c r="A7" s="667" t="s">
        <v>548</v>
      </c>
      <c r="B7" s="667"/>
      <c r="C7" s="667"/>
      <c r="D7" s="667"/>
      <c r="E7" s="667"/>
    </row>
    <row r="8" spans="1:5" ht="15" customHeight="1">
      <c r="A8" s="668" t="s">
        <v>549</v>
      </c>
      <c r="B8" s="668"/>
      <c r="C8" s="666"/>
      <c r="D8" s="666"/>
      <c r="E8" s="666"/>
    </row>
    <row r="9" spans="1:5" ht="15" customHeight="1">
      <c r="A9" s="668" t="s">
        <v>550</v>
      </c>
      <c r="B9" s="668"/>
      <c r="C9" s="666"/>
      <c r="D9" s="666"/>
      <c r="E9" s="666"/>
    </row>
    <row r="10" spans="1:5" ht="15" customHeight="1">
      <c r="A10" s="668" t="s">
        <v>551</v>
      </c>
      <c r="B10" s="668"/>
      <c r="C10" s="666"/>
      <c r="D10" s="666"/>
      <c r="E10" s="666"/>
    </row>
    <row r="11" spans="1:5" ht="15" customHeight="1">
      <c r="A11" s="672" t="s">
        <v>552</v>
      </c>
      <c r="B11" s="672"/>
      <c r="C11" s="666"/>
      <c r="D11" s="666"/>
      <c r="E11" s="666"/>
    </row>
    <row r="12" spans="1:5" ht="15" customHeight="1">
      <c r="A12" s="671" t="s">
        <v>163</v>
      </c>
      <c r="B12" s="671"/>
      <c r="C12" s="632" t="s">
        <v>545</v>
      </c>
      <c r="D12" s="632" t="s">
        <v>554</v>
      </c>
      <c r="E12" s="633" t="s">
        <v>555</v>
      </c>
    </row>
    <row r="13" spans="1:5" ht="15" customHeight="1">
      <c r="A13" s="665" t="s">
        <v>556</v>
      </c>
      <c r="B13" s="665"/>
      <c r="C13" s="634"/>
      <c r="D13" s="634"/>
      <c r="E13" s="635"/>
    </row>
    <row r="14" spans="1:5" ht="15" customHeight="1">
      <c r="A14" s="665" t="s">
        <v>557</v>
      </c>
      <c r="B14" s="665"/>
      <c r="C14" s="636"/>
      <c r="D14" s="636"/>
      <c r="E14" s="637"/>
    </row>
    <row r="15" spans="1:5" ht="15" customHeight="1">
      <c r="A15" s="665" t="s">
        <v>558</v>
      </c>
      <c r="B15" s="665"/>
      <c r="C15" s="638"/>
      <c r="D15" s="638"/>
      <c r="E15" s="639"/>
    </row>
    <row r="16" spans="1:5" ht="30" customHeight="1">
      <c r="A16" s="665" t="s">
        <v>559</v>
      </c>
      <c r="B16" s="665"/>
      <c r="C16" s="634"/>
      <c r="D16" s="634"/>
      <c r="E16" s="635"/>
    </row>
    <row r="17" spans="1:5" ht="15" customHeight="1">
      <c r="A17" s="667" t="s">
        <v>560</v>
      </c>
      <c r="B17" s="667"/>
      <c r="C17" s="667"/>
      <c r="D17" s="667"/>
      <c r="E17" s="667"/>
    </row>
    <row r="18" spans="1:5" ht="14.85" customHeight="1">
      <c r="A18" s="668" t="s">
        <v>561</v>
      </c>
      <c r="B18" s="668"/>
      <c r="C18" s="640" t="s">
        <v>553</v>
      </c>
      <c r="D18" s="640" t="s">
        <v>553</v>
      </c>
      <c r="E18" s="641" t="s">
        <v>553</v>
      </c>
    </row>
    <row r="19" spans="1:5" ht="14.85" customHeight="1">
      <c r="A19" s="668" t="s">
        <v>562</v>
      </c>
      <c r="B19" s="668"/>
      <c r="C19" s="640"/>
      <c r="D19" s="640"/>
      <c r="E19" s="641"/>
    </row>
    <row r="20" spans="1:5">
      <c r="A20" s="642" t="s">
        <v>563</v>
      </c>
      <c r="B20" s="643" t="s">
        <v>564</v>
      </c>
      <c r="C20" s="640"/>
      <c r="D20" s="640"/>
      <c r="E20" s="641"/>
    </row>
    <row r="21" spans="1:5">
      <c r="A21" s="642" t="s">
        <v>565</v>
      </c>
      <c r="B21" s="643" t="s">
        <v>566</v>
      </c>
      <c r="C21" s="640"/>
      <c r="D21" s="640"/>
      <c r="E21" s="641"/>
    </row>
    <row r="22" spans="1:5">
      <c r="A22" s="642" t="s">
        <v>567</v>
      </c>
      <c r="B22" s="643" t="s">
        <v>568</v>
      </c>
      <c r="C22" s="640"/>
      <c r="D22" s="640"/>
      <c r="E22" s="641"/>
    </row>
    <row r="23" spans="1:5">
      <c r="A23" s="642" t="s">
        <v>569</v>
      </c>
      <c r="B23" s="643" t="s">
        <v>564</v>
      </c>
      <c r="C23" s="644"/>
      <c r="D23" s="640"/>
      <c r="E23" s="641"/>
    </row>
    <row r="24" spans="1:5">
      <c r="A24" s="642" t="s">
        <v>570</v>
      </c>
      <c r="B24" s="643" t="s">
        <v>566</v>
      </c>
      <c r="C24" s="640"/>
      <c r="D24" s="640"/>
      <c r="E24" s="641"/>
    </row>
    <row r="25" spans="1:5">
      <c r="A25" s="642" t="s">
        <v>571</v>
      </c>
      <c r="B25" s="643" t="s">
        <v>568</v>
      </c>
      <c r="C25" s="640"/>
      <c r="D25" s="640"/>
      <c r="E25" s="641"/>
    </row>
    <row r="26" spans="1:5">
      <c r="A26" s="642" t="s">
        <v>572</v>
      </c>
      <c r="B26" s="643" t="s">
        <v>564</v>
      </c>
      <c r="C26" s="640"/>
      <c r="D26" s="640"/>
      <c r="E26" s="641"/>
    </row>
    <row r="27" spans="1:5">
      <c r="A27" s="642" t="s">
        <v>573</v>
      </c>
      <c r="B27" s="643" t="s">
        <v>566</v>
      </c>
      <c r="C27" s="640"/>
      <c r="D27" s="640"/>
      <c r="E27" s="641"/>
    </row>
    <row r="28" spans="1:5">
      <c r="A28" s="642" t="s">
        <v>574</v>
      </c>
      <c r="B28" s="643" t="s">
        <v>568</v>
      </c>
      <c r="C28" s="640"/>
      <c r="D28" s="640"/>
      <c r="E28" s="641"/>
    </row>
    <row r="29" spans="1:5" ht="15" customHeight="1">
      <c r="A29" s="667" t="s">
        <v>575</v>
      </c>
      <c r="B29" s="667"/>
      <c r="C29" s="667"/>
      <c r="D29" s="667"/>
      <c r="E29" s="667"/>
    </row>
    <row r="30" spans="1:5" ht="15" customHeight="1">
      <c r="A30" s="668" t="s">
        <v>576</v>
      </c>
      <c r="B30" s="668"/>
      <c r="C30" s="640" t="s">
        <v>553</v>
      </c>
      <c r="D30" s="640" t="s">
        <v>553</v>
      </c>
      <c r="E30" s="641" t="s">
        <v>553</v>
      </c>
    </row>
    <row r="31" spans="1:5" ht="15" customHeight="1">
      <c r="A31" s="668" t="s">
        <v>577</v>
      </c>
      <c r="B31" s="668"/>
      <c r="C31" s="645"/>
      <c r="D31" s="646"/>
      <c r="E31" s="647"/>
    </row>
    <row r="32" spans="1:5">
      <c r="A32" s="642" t="s">
        <v>563</v>
      </c>
      <c r="B32" s="643" t="s">
        <v>578</v>
      </c>
      <c r="C32" s="634"/>
      <c r="D32" s="634"/>
      <c r="E32" s="635"/>
    </row>
    <row r="33" spans="1:5">
      <c r="A33" s="642" t="s">
        <v>565</v>
      </c>
      <c r="B33" s="643" t="s">
        <v>566</v>
      </c>
      <c r="C33" s="634"/>
      <c r="D33" s="634"/>
      <c r="E33" s="635"/>
    </row>
    <row r="34" spans="1:5">
      <c r="A34" s="642" t="s">
        <v>567</v>
      </c>
      <c r="B34" s="643" t="s">
        <v>579</v>
      </c>
      <c r="C34" s="634"/>
      <c r="D34" s="640"/>
      <c r="E34" s="641"/>
    </row>
    <row r="35" spans="1:5">
      <c r="A35" s="642" t="s">
        <v>580</v>
      </c>
      <c r="B35" s="643" t="s">
        <v>581</v>
      </c>
      <c r="C35" s="645"/>
      <c r="D35" s="646"/>
      <c r="E35" s="647"/>
    </row>
    <row r="36" spans="1:5">
      <c r="A36" s="642" t="s">
        <v>569</v>
      </c>
      <c r="B36" s="643" t="s">
        <v>578</v>
      </c>
      <c r="C36" s="634"/>
      <c r="D36" s="634"/>
      <c r="E36" s="635"/>
    </row>
    <row r="37" spans="1:5">
      <c r="A37" s="642" t="s">
        <v>570</v>
      </c>
      <c r="B37" s="643" t="s">
        <v>566</v>
      </c>
      <c r="C37" s="634"/>
      <c r="D37" s="634"/>
      <c r="E37" s="635"/>
    </row>
    <row r="38" spans="1:5">
      <c r="A38" s="642" t="s">
        <v>571</v>
      </c>
      <c r="B38" s="643" t="s">
        <v>579</v>
      </c>
      <c r="C38" s="634"/>
      <c r="D38" s="640"/>
      <c r="E38" s="641"/>
    </row>
    <row r="39" spans="1:5">
      <c r="A39" s="642" t="s">
        <v>582</v>
      </c>
      <c r="B39" s="643" t="s">
        <v>581</v>
      </c>
      <c r="C39" s="645"/>
      <c r="D39" s="646"/>
      <c r="E39" s="647"/>
    </row>
    <row r="40" spans="1:5">
      <c r="A40" s="642" t="s">
        <v>572</v>
      </c>
      <c r="B40" s="643" t="s">
        <v>578</v>
      </c>
      <c r="C40" s="634"/>
      <c r="D40" s="634"/>
      <c r="E40" s="635"/>
    </row>
    <row r="41" spans="1:5">
      <c r="A41" s="642" t="s">
        <v>573</v>
      </c>
      <c r="B41" s="643" t="s">
        <v>566</v>
      </c>
      <c r="C41" s="634"/>
      <c r="D41" s="634"/>
      <c r="E41" s="635"/>
    </row>
    <row r="42" spans="1:5">
      <c r="A42" s="642" t="s">
        <v>574</v>
      </c>
      <c r="B42" s="643" t="s">
        <v>579</v>
      </c>
      <c r="C42" s="634"/>
      <c r="D42" s="640"/>
      <c r="E42" s="641"/>
    </row>
    <row r="43" spans="1:5">
      <c r="A43" s="642" t="s">
        <v>583</v>
      </c>
      <c r="B43" s="643" t="s">
        <v>581</v>
      </c>
      <c r="C43" s="645"/>
      <c r="D43" s="646"/>
      <c r="E43" s="647"/>
    </row>
    <row r="44" spans="1:5" ht="15" customHeight="1">
      <c r="A44" s="667" t="s">
        <v>584</v>
      </c>
      <c r="B44" s="667"/>
      <c r="C44" s="667"/>
      <c r="D44" s="667"/>
      <c r="E44" s="667"/>
    </row>
    <row r="45" spans="1:5" ht="14.85" customHeight="1">
      <c r="A45" s="668" t="s">
        <v>585</v>
      </c>
      <c r="B45" s="668"/>
      <c r="C45" s="640" t="s">
        <v>553</v>
      </c>
      <c r="D45" s="640" t="s">
        <v>553</v>
      </c>
      <c r="E45" s="641" t="s">
        <v>553</v>
      </c>
    </row>
    <row r="46" spans="1:5" ht="14.85" customHeight="1">
      <c r="A46" s="668" t="s">
        <v>586</v>
      </c>
      <c r="B46" s="668"/>
      <c r="C46" s="640"/>
      <c r="D46" s="640"/>
      <c r="E46" s="641"/>
    </row>
    <row r="47" spans="1:5">
      <c r="A47" s="642" t="s">
        <v>563</v>
      </c>
      <c r="B47" s="648" t="s">
        <v>587</v>
      </c>
      <c r="C47" s="640"/>
      <c r="D47" s="640"/>
      <c r="E47" s="641"/>
    </row>
    <row r="48" spans="1:5">
      <c r="A48" s="642" t="s">
        <v>565</v>
      </c>
      <c r="B48" s="648" t="s">
        <v>588</v>
      </c>
      <c r="C48" s="640"/>
      <c r="D48" s="640"/>
      <c r="E48" s="641"/>
    </row>
    <row r="49" spans="1:5">
      <c r="A49" s="642" t="s">
        <v>567</v>
      </c>
      <c r="B49" s="648" t="s">
        <v>589</v>
      </c>
      <c r="C49" s="640"/>
      <c r="D49" s="640"/>
      <c r="E49" s="641"/>
    </row>
    <row r="50" spans="1:5">
      <c r="A50" s="642" t="s">
        <v>580</v>
      </c>
      <c r="B50" s="648" t="s">
        <v>590</v>
      </c>
      <c r="C50" s="640"/>
      <c r="D50" s="640"/>
      <c r="E50" s="641"/>
    </row>
    <row r="51" spans="1:5">
      <c r="A51" s="642" t="s">
        <v>591</v>
      </c>
      <c r="B51" s="648" t="s">
        <v>592</v>
      </c>
      <c r="C51" s="643"/>
      <c r="D51" s="643"/>
      <c r="E51" s="649"/>
    </row>
    <row r="52" spans="1:5">
      <c r="A52" s="642" t="s">
        <v>593</v>
      </c>
      <c r="B52" s="650" t="s">
        <v>594</v>
      </c>
      <c r="C52" s="643"/>
      <c r="D52" s="643"/>
      <c r="E52" s="649"/>
    </row>
    <row r="53" spans="1:5">
      <c r="A53" s="642" t="s">
        <v>569</v>
      </c>
      <c r="B53" s="648" t="s">
        <v>587</v>
      </c>
      <c r="C53" s="640"/>
      <c r="D53" s="640"/>
      <c r="E53" s="641"/>
    </row>
    <row r="54" spans="1:5">
      <c r="A54" s="642" t="s">
        <v>570</v>
      </c>
      <c r="B54" s="648" t="s">
        <v>588</v>
      </c>
      <c r="C54" s="640"/>
      <c r="D54" s="640"/>
      <c r="E54" s="641"/>
    </row>
    <row r="55" spans="1:5">
      <c r="A55" s="642" t="s">
        <v>571</v>
      </c>
      <c r="B55" s="648" t="s">
        <v>589</v>
      </c>
      <c r="C55" s="640"/>
      <c r="D55" s="640"/>
      <c r="E55" s="641"/>
    </row>
    <row r="56" spans="1:5">
      <c r="A56" s="642" t="s">
        <v>582</v>
      </c>
      <c r="B56" s="648" t="s">
        <v>590</v>
      </c>
      <c r="C56" s="640"/>
      <c r="D56" s="640"/>
      <c r="E56" s="641"/>
    </row>
    <row r="57" spans="1:5">
      <c r="A57" s="642" t="s">
        <v>595</v>
      </c>
      <c r="B57" s="648" t="s">
        <v>592</v>
      </c>
      <c r="C57" s="643"/>
      <c r="D57" s="643"/>
      <c r="E57" s="649"/>
    </row>
    <row r="58" spans="1:5">
      <c r="A58" s="642" t="s">
        <v>596</v>
      </c>
      <c r="B58" s="650" t="s">
        <v>594</v>
      </c>
      <c r="C58" s="643"/>
      <c r="D58" s="643"/>
      <c r="E58" s="649"/>
    </row>
    <row r="59" spans="1:5">
      <c r="A59" s="642" t="s">
        <v>572</v>
      </c>
      <c r="B59" s="648" t="s">
        <v>587</v>
      </c>
      <c r="C59" s="640"/>
      <c r="D59" s="640"/>
      <c r="E59" s="641"/>
    </row>
    <row r="60" spans="1:5">
      <c r="A60" s="642" t="s">
        <v>573</v>
      </c>
      <c r="B60" s="648" t="s">
        <v>588</v>
      </c>
      <c r="C60" s="640"/>
      <c r="D60" s="640"/>
      <c r="E60" s="641"/>
    </row>
    <row r="61" spans="1:5">
      <c r="A61" s="642" t="s">
        <v>574</v>
      </c>
      <c r="B61" s="648" t="s">
        <v>589</v>
      </c>
      <c r="C61" s="640"/>
      <c r="D61" s="640"/>
      <c r="E61" s="641"/>
    </row>
    <row r="62" spans="1:5">
      <c r="A62" s="642" t="s">
        <v>583</v>
      </c>
      <c r="B62" s="648" t="s">
        <v>590</v>
      </c>
      <c r="C62" s="640"/>
      <c r="D62" s="640"/>
      <c r="E62" s="641"/>
    </row>
    <row r="63" spans="1:5">
      <c r="A63" s="642" t="s">
        <v>597</v>
      </c>
      <c r="B63" s="648" t="s">
        <v>592</v>
      </c>
      <c r="C63" s="643"/>
      <c r="D63" s="643"/>
      <c r="E63" s="649"/>
    </row>
    <row r="64" spans="1:5">
      <c r="A64" s="642" t="s">
        <v>598</v>
      </c>
      <c r="B64" s="650" t="s">
        <v>594</v>
      </c>
      <c r="C64" s="643"/>
      <c r="D64" s="643"/>
      <c r="E64" s="649"/>
    </row>
    <row r="65" spans="1:5" ht="15" customHeight="1">
      <c r="A65" s="667" t="s">
        <v>599</v>
      </c>
      <c r="B65" s="667"/>
      <c r="C65" s="667"/>
      <c r="D65" s="667"/>
      <c r="E65" s="667"/>
    </row>
    <row r="66" spans="1:5" ht="15" customHeight="1">
      <c r="A66" s="673" t="s">
        <v>599</v>
      </c>
      <c r="B66" s="673"/>
      <c r="C66" s="640" t="s">
        <v>553</v>
      </c>
      <c r="D66" s="640" t="s">
        <v>553</v>
      </c>
      <c r="E66" s="641" t="s">
        <v>553</v>
      </c>
    </row>
    <row r="67" spans="1:5" ht="15" customHeight="1">
      <c r="A67" s="673" t="s">
        <v>600</v>
      </c>
      <c r="B67" s="673"/>
      <c r="C67" s="646"/>
      <c r="D67" s="646"/>
      <c r="E67" s="647"/>
    </row>
    <row r="68" spans="1:5" ht="15" customHeight="1">
      <c r="A68" s="667" t="s">
        <v>601</v>
      </c>
      <c r="B68" s="667"/>
      <c r="C68" s="667"/>
      <c r="D68" s="667"/>
      <c r="E68" s="667"/>
    </row>
    <row r="69" spans="1:5" ht="15" customHeight="1">
      <c r="A69" s="673" t="s">
        <v>602</v>
      </c>
      <c r="B69" s="673"/>
      <c r="C69" s="640" t="s">
        <v>553</v>
      </c>
      <c r="D69" s="640" t="s">
        <v>553</v>
      </c>
      <c r="E69" s="641" t="s">
        <v>553</v>
      </c>
    </row>
    <row r="70" spans="1:5" ht="15" customHeight="1">
      <c r="A70" s="668" t="s">
        <v>603</v>
      </c>
      <c r="B70" s="668"/>
      <c r="C70" s="646"/>
      <c r="D70" s="646"/>
      <c r="E70" s="647"/>
    </row>
    <row r="71" spans="1:5" ht="15" customHeight="1">
      <c r="A71" s="668" t="s">
        <v>604</v>
      </c>
      <c r="B71" s="668"/>
      <c r="C71" s="646"/>
      <c r="D71" s="646"/>
      <c r="E71" s="647"/>
    </row>
    <row r="72" spans="1:5" ht="15" customHeight="1">
      <c r="A72" s="668" t="s">
        <v>605</v>
      </c>
      <c r="B72" s="668"/>
      <c r="C72" s="646"/>
      <c r="D72" s="646"/>
      <c r="E72" s="647"/>
    </row>
    <row r="73" spans="1:5" ht="15" customHeight="1">
      <c r="A73" s="668" t="s">
        <v>606</v>
      </c>
      <c r="B73" s="668"/>
      <c r="C73" s="646"/>
      <c r="D73" s="646"/>
      <c r="E73" s="647"/>
    </row>
    <row r="74" spans="1:5" ht="15" customHeight="1">
      <c r="A74" s="668" t="s">
        <v>607</v>
      </c>
      <c r="B74" s="668"/>
      <c r="C74" s="646"/>
      <c r="D74" s="646"/>
      <c r="E74" s="647"/>
    </row>
    <row r="75" spans="1:5" ht="15" customHeight="1">
      <c r="A75" s="668" t="s">
        <v>608</v>
      </c>
      <c r="B75" s="668"/>
      <c r="C75" s="646"/>
      <c r="D75" s="646"/>
      <c r="E75" s="647"/>
    </row>
    <row r="76" spans="1:5" ht="15" customHeight="1">
      <c r="A76" s="667" t="s">
        <v>609</v>
      </c>
      <c r="B76" s="667"/>
      <c r="C76" s="667"/>
      <c r="D76" s="667"/>
      <c r="E76" s="667"/>
    </row>
    <row r="77" spans="1:5" ht="15" customHeight="1">
      <c r="A77" s="673" t="s">
        <v>610</v>
      </c>
      <c r="B77" s="673"/>
      <c r="C77" s="646"/>
      <c r="D77" s="646"/>
      <c r="E77" s="647"/>
    </row>
    <row r="78" spans="1:5" ht="15.75" customHeight="1" thickBot="1">
      <c r="A78" s="674" t="s">
        <v>611</v>
      </c>
      <c r="B78" s="674"/>
      <c r="C78" s="651"/>
      <c r="D78" s="651"/>
      <c r="E78" s="652"/>
    </row>
    <row r="79" spans="1:5" ht="15.75" thickBot="1"/>
    <row r="80" spans="1:5" ht="15" customHeight="1">
      <c r="A80" s="669" t="s">
        <v>612</v>
      </c>
      <c r="B80" s="669"/>
      <c r="C80" s="669"/>
      <c r="D80" s="669"/>
      <c r="E80" s="669"/>
    </row>
    <row r="81" spans="1:5" ht="15" customHeight="1">
      <c r="A81" s="665" t="s">
        <v>204</v>
      </c>
      <c r="B81" s="665"/>
      <c r="C81" s="666"/>
      <c r="D81" s="666"/>
      <c r="E81" s="666"/>
    </row>
    <row r="82" spans="1:5" ht="15" customHeight="1">
      <c r="A82" s="665" t="s">
        <v>206</v>
      </c>
      <c r="B82" s="665"/>
      <c r="C82" s="666"/>
      <c r="D82" s="666"/>
      <c r="E82" s="666"/>
    </row>
    <row r="83" spans="1:5" ht="15" customHeight="1">
      <c r="A83" s="665" t="s">
        <v>544</v>
      </c>
      <c r="B83" s="665"/>
      <c r="C83" s="670"/>
      <c r="D83" s="670"/>
      <c r="E83" s="670"/>
    </row>
    <row r="84" spans="1:5" ht="15" customHeight="1">
      <c r="A84" s="665" t="s">
        <v>546</v>
      </c>
      <c r="B84" s="665"/>
      <c r="C84" s="666"/>
      <c r="D84" s="666"/>
      <c r="E84" s="666"/>
    </row>
    <row r="85" spans="1:5" ht="15" customHeight="1">
      <c r="A85" s="665" t="s">
        <v>547</v>
      </c>
      <c r="B85" s="665"/>
      <c r="C85" s="666"/>
      <c r="D85" s="666"/>
      <c r="E85" s="666"/>
    </row>
    <row r="86" spans="1:5" ht="15" customHeight="1">
      <c r="A86" s="667" t="s">
        <v>548</v>
      </c>
      <c r="B86" s="667"/>
      <c r="C86" s="667"/>
      <c r="D86" s="667"/>
      <c r="E86" s="667"/>
    </row>
    <row r="87" spans="1:5" ht="15" customHeight="1">
      <c r="A87" s="668" t="s">
        <v>549</v>
      </c>
      <c r="B87" s="668"/>
      <c r="C87" s="666"/>
      <c r="D87" s="666"/>
      <c r="E87" s="666"/>
    </row>
    <row r="88" spans="1:5" ht="15" customHeight="1">
      <c r="A88" s="668" t="s">
        <v>550</v>
      </c>
      <c r="B88" s="668"/>
      <c r="C88" s="666"/>
      <c r="D88" s="666"/>
      <c r="E88" s="666"/>
    </row>
    <row r="89" spans="1:5" ht="15" customHeight="1">
      <c r="A89" s="668" t="s">
        <v>551</v>
      </c>
      <c r="B89" s="668"/>
      <c r="C89" s="666"/>
      <c r="D89" s="666"/>
      <c r="E89" s="666"/>
    </row>
    <row r="90" spans="1:5" ht="15" customHeight="1">
      <c r="A90" s="672" t="s">
        <v>552</v>
      </c>
      <c r="B90" s="672"/>
      <c r="C90" s="666"/>
      <c r="D90" s="666"/>
      <c r="E90" s="666"/>
    </row>
    <row r="91" spans="1:5" ht="15" customHeight="1">
      <c r="A91" s="671" t="s">
        <v>163</v>
      </c>
      <c r="B91" s="671"/>
      <c r="C91" s="632" t="s">
        <v>545</v>
      </c>
      <c r="D91" s="632" t="s">
        <v>554</v>
      </c>
      <c r="E91" s="633" t="s">
        <v>555</v>
      </c>
    </row>
    <row r="92" spans="1:5" ht="15" customHeight="1">
      <c r="A92" s="665" t="s">
        <v>556</v>
      </c>
      <c r="B92" s="665"/>
      <c r="C92" s="634"/>
      <c r="D92" s="634"/>
      <c r="E92" s="635"/>
    </row>
    <row r="93" spans="1:5" ht="15" customHeight="1">
      <c r="A93" s="665" t="s">
        <v>557</v>
      </c>
      <c r="B93" s="665"/>
      <c r="C93" s="636"/>
      <c r="D93" s="636"/>
      <c r="E93" s="637"/>
    </row>
    <row r="94" spans="1:5" ht="15" customHeight="1">
      <c r="A94" s="665" t="s">
        <v>558</v>
      </c>
      <c r="B94" s="665"/>
      <c r="C94" s="638"/>
      <c r="D94" s="638"/>
      <c r="E94" s="639"/>
    </row>
    <row r="95" spans="1:5" ht="15" customHeight="1">
      <c r="A95" s="665" t="s">
        <v>559</v>
      </c>
      <c r="B95" s="665"/>
      <c r="C95" s="634"/>
      <c r="D95" s="634"/>
      <c r="E95" s="635"/>
    </row>
    <row r="96" spans="1:5" ht="15" customHeight="1">
      <c r="A96" s="667" t="s">
        <v>560</v>
      </c>
      <c r="B96" s="667"/>
      <c r="C96" s="667"/>
      <c r="D96" s="667"/>
      <c r="E96" s="667"/>
    </row>
    <row r="97" spans="1:5" ht="15" customHeight="1">
      <c r="A97" s="668" t="s">
        <v>561</v>
      </c>
      <c r="B97" s="668"/>
      <c r="C97" s="640" t="s">
        <v>553</v>
      </c>
      <c r="D97" s="640" t="s">
        <v>553</v>
      </c>
      <c r="E97" s="641" t="s">
        <v>553</v>
      </c>
    </row>
    <row r="98" spans="1:5" ht="15" customHeight="1">
      <c r="A98" s="668" t="s">
        <v>562</v>
      </c>
      <c r="B98" s="668"/>
      <c r="C98" s="640"/>
      <c r="D98" s="640"/>
      <c r="E98" s="641"/>
    </row>
    <row r="99" spans="1:5">
      <c r="A99" s="642" t="s">
        <v>563</v>
      </c>
      <c r="B99" s="643" t="s">
        <v>564</v>
      </c>
      <c r="C99" s="640"/>
      <c r="D99" s="640"/>
      <c r="E99" s="641"/>
    </row>
    <row r="100" spans="1:5">
      <c r="A100" s="642" t="s">
        <v>565</v>
      </c>
      <c r="B100" s="643" t="s">
        <v>566</v>
      </c>
      <c r="C100" s="640"/>
      <c r="D100" s="640"/>
      <c r="E100" s="641"/>
    </row>
    <row r="101" spans="1:5">
      <c r="A101" s="642" t="s">
        <v>567</v>
      </c>
      <c r="B101" s="643" t="s">
        <v>568</v>
      </c>
      <c r="C101" s="640"/>
      <c r="D101" s="640"/>
      <c r="E101" s="641"/>
    </row>
    <row r="102" spans="1:5">
      <c r="A102" s="642" t="s">
        <v>569</v>
      </c>
      <c r="B102" s="643" t="s">
        <v>564</v>
      </c>
      <c r="C102" s="644"/>
      <c r="D102" s="640"/>
      <c r="E102" s="641"/>
    </row>
    <row r="103" spans="1:5">
      <c r="A103" s="642" t="s">
        <v>570</v>
      </c>
      <c r="B103" s="643" t="s">
        <v>566</v>
      </c>
      <c r="C103" s="640"/>
      <c r="D103" s="640"/>
      <c r="E103" s="641"/>
    </row>
    <row r="104" spans="1:5">
      <c r="A104" s="642" t="s">
        <v>571</v>
      </c>
      <c r="B104" s="643" t="s">
        <v>568</v>
      </c>
      <c r="C104" s="640"/>
      <c r="D104" s="640"/>
      <c r="E104" s="641"/>
    </row>
    <row r="105" spans="1:5">
      <c r="A105" s="642" t="s">
        <v>572</v>
      </c>
      <c r="B105" s="643" t="s">
        <v>564</v>
      </c>
      <c r="C105" s="640"/>
      <c r="D105" s="640"/>
      <c r="E105" s="641"/>
    </row>
    <row r="106" spans="1:5">
      <c r="A106" s="642" t="s">
        <v>573</v>
      </c>
      <c r="B106" s="643" t="s">
        <v>566</v>
      </c>
      <c r="C106" s="640"/>
      <c r="D106" s="640"/>
      <c r="E106" s="641"/>
    </row>
    <row r="107" spans="1:5">
      <c r="A107" s="642" t="s">
        <v>574</v>
      </c>
      <c r="B107" s="643" t="s">
        <v>568</v>
      </c>
      <c r="C107" s="640"/>
      <c r="D107" s="640"/>
      <c r="E107" s="641"/>
    </row>
    <row r="108" spans="1:5" ht="15" customHeight="1">
      <c r="A108" s="667" t="s">
        <v>575</v>
      </c>
      <c r="B108" s="667"/>
      <c r="C108" s="667"/>
      <c r="D108" s="667"/>
      <c r="E108" s="667"/>
    </row>
    <row r="109" spans="1:5" ht="15" customHeight="1">
      <c r="A109" s="668" t="s">
        <v>576</v>
      </c>
      <c r="B109" s="668"/>
      <c r="C109" s="640" t="s">
        <v>553</v>
      </c>
      <c r="D109" s="640" t="s">
        <v>553</v>
      </c>
      <c r="E109" s="641" t="s">
        <v>553</v>
      </c>
    </row>
    <row r="110" spans="1:5" ht="15" customHeight="1">
      <c r="A110" s="668" t="s">
        <v>577</v>
      </c>
      <c r="B110" s="668"/>
      <c r="C110" s="645"/>
      <c r="D110" s="646"/>
      <c r="E110" s="647"/>
    </row>
    <row r="111" spans="1:5">
      <c r="A111" s="642" t="s">
        <v>563</v>
      </c>
      <c r="B111" s="643" t="s">
        <v>578</v>
      </c>
      <c r="C111" s="634"/>
      <c r="D111" s="634"/>
      <c r="E111" s="635"/>
    </row>
    <row r="112" spans="1:5">
      <c r="A112" s="642" t="s">
        <v>565</v>
      </c>
      <c r="B112" s="643" t="s">
        <v>566</v>
      </c>
      <c r="C112" s="634"/>
      <c r="D112" s="634"/>
      <c r="E112" s="635"/>
    </row>
    <row r="113" spans="1:5">
      <c r="A113" s="642" t="s">
        <v>567</v>
      </c>
      <c r="B113" s="643" t="s">
        <v>579</v>
      </c>
      <c r="C113" s="634"/>
      <c r="D113" s="640"/>
      <c r="E113" s="641"/>
    </row>
    <row r="114" spans="1:5">
      <c r="A114" s="642" t="s">
        <v>580</v>
      </c>
      <c r="B114" s="643" t="s">
        <v>581</v>
      </c>
      <c r="C114" s="645"/>
      <c r="D114" s="646"/>
      <c r="E114" s="647"/>
    </row>
    <row r="115" spans="1:5">
      <c r="A115" s="642" t="s">
        <v>569</v>
      </c>
      <c r="B115" s="643" t="s">
        <v>578</v>
      </c>
      <c r="C115" s="634"/>
      <c r="D115" s="634"/>
      <c r="E115" s="635"/>
    </row>
    <row r="116" spans="1:5">
      <c r="A116" s="642" t="s">
        <v>570</v>
      </c>
      <c r="B116" s="643" t="s">
        <v>566</v>
      </c>
      <c r="C116" s="634"/>
      <c r="D116" s="634"/>
      <c r="E116" s="635"/>
    </row>
    <row r="117" spans="1:5">
      <c r="A117" s="642" t="s">
        <v>571</v>
      </c>
      <c r="B117" s="643" t="s">
        <v>579</v>
      </c>
      <c r="C117" s="634"/>
      <c r="D117" s="640"/>
      <c r="E117" s="641"/>
    </row>
    <row r="118" spans="1:5">
      <c r="A118" s="642" t="s">
        <v>582</v>
      </c>
      <c r="B118" s="643" t="s">
        <v>581</v>
      </c>
      <c r="C118" s="645"/>
      <c r="D118" s="646"/>
      <c r="E118" s="647"/>
    </row>
    <row r="119" spans="1:5">
      <c r="A119" s="642" t="s">
        <v>572</v>
      </c>
      <c r="B119" s="643" t="s">
        <v>578</v>
      </c>
      <c r="C119" s="634"/>
      <c r="D119" s="634"/>
      <c r="E119" s="635"/>
    </row>
    <row r="120" spans="1:5">
      <c r="A120" s="642" t="s">
        <v>573</v>
      </c>
      <c r="B120" s="643" t="s">
        <v>566</v>
      </c>
      <c r="C120" s="634"/>
      <c r="D120" s="634"/>
      <c r="E120" s="635"/>
    </row>
    <row r="121" spans="1:5">
      <c r="A121" s="642" t="s">
        <v>574</v>
      </c>
      <c r="B121" s="643" t="s">
        <v>579</v>
      </c>
      <c r="C121" s="634"/>
      <c r="D121" s="640"/>
      <c r="E121" s="641"/>
    </row>
    <row r="122" spans="1:5">
      <c r="A122" s="642" t="s">
        <v>583</v>
      </c>
      <c r="B122" s="643" t="s">
        <v>581</v>
      </c>
      <c r="C122" s="645"/>
      <c r="D122" s="646"/>
      <c r="E122" s="647"/>
    </row>
    <row r="123" spans="1:5" ht="15" customHeight="1">
      <c r="A123" s="667" t="s">
        <v>584</v>
      </c>
      <c r="B123" s="667"/>
      <c r="C123" s="667"/>
      <c r="D123" s="667"/>
      <c r="E123" s="667"/>
    </row>
    <row r="124" spans="1:5" ht="15" customHeight="1">
      <c r="A124" s="668" t="s">
        <v>585</v>
      </c>
      <c r="B124" s="668"/>
      <c r="C124" s="640" t="s">
        <v>553</v>
      </c>
      <c r="D124" s="640" t="s">
        <v>553</v>
      </c>
      <c r="E124" s="641" t="s">
        <v>553</v>
      </c>
    </row>
    <row r="125" spans="1:5" ht="15" customHeight="1">
      <c r="A125" s="668" t="s">
        <v>586</v>
      </c>
      <c r="B125" s="668"/>
      <c r="C125" s="640"/>
      <c r="D125" s="640"/>
      <c r="E125" s="641"/>
    </row>
    <row r="126" spans="1:5">
      <c r="A126" s="642" t="s">
        <v>563</v>
      </c>
      <c r="B126" s="648" t="s">
        <v>587</v>
      </c>
      <c r="C126" s="640"/>
      <c r="D126" s="640"/>
      <c r="E126" s="641"/>
    </row>
    <row r="127" spans="1:5">
      <c r="A127" s="642" t="s">
        <v>565</v>
      </c>
      <c r="B127" s="648" t="s">
        <v>588</v>
      </c>
      <c r="C127" s="640"/>
      <c r="D127" s="640"/>
      <c r="E127" s="641"/>
    </row>
    <row r="128" spans="1:5">
      <c r="A128" s="642" t="s">
        <v>567</v>
      </c>
      <c r="B128" s="648" t="s">
        <v>589</v>
      </c>
      <c r="C128" s="640"/>
      <c r="D128" s="640"/>
      <c r="E128" s="641"/>
    </row>
    <row r="129" spans="1:5">
      <c r="A129" s="642" t="s">
        <v>580</v>
      </c>
      <c r="B129" s="648" t="s">
        <v>590</v>
      </c>
      <c r="C129" s="640"/>
      <c r="D129" s="640"/>
      <c r="E129" s="641"/>
    </row>
    <row r="130" spans="1:5">
      <c r="A130" s="642" t="s">
        <v>591</v>
      </c>
      <c r="B130" s="648" t="s">
        <v>592</v>
      </c>
      <c r="C130" s="643"/>
      <c r="D130" s="643"/>
      <c r="E130" s="649"/>
    </row>
    <row r="131" spans="1:5">
      <c r="A131" s="642" t="s">
        <v>593</v>
      </c>
      <c r="B131" s="650" t="s">
        <v>594</v>
      </c>
      <c r="C131" s="643"/>
      <c r="D131" s="643"/>
      <c r="E131" s="649"/>
    </row>
    <row r="132" spans="1:5">
      <c r="A132" s="642" t="s">
        <v>569</v>
      </c>
      <c r="B132" s="648" t="s">
        <v>587</v>
      </c>
      <c r="C132" s="640"/>
      <c r="D132" s="640"/>
      <c r="E132" s="641"/>
    </row>
    <row r="133" spans="1:5">
      <c r="A133" s="642" t="s">
        <v>570</v>
      </c>
      <c r="B133" s="648" t="s">
        <v>588</v>
      </c>
      <c r="C133" s="640"/>
      <c r="D133" s="640"/>
      <c r="E133" s="641"/>
    </row>
    <row r="134" spans="1:5">
      <c r="A134" s="642" t="s">
        <v>571</v>
      </c>
      <c r="B134" s="648" t="s">
        <v>589</v>
      </c>
      <c r="C134" s="640"/>
      <c r="D134" s="640"/>
      <c r="E134" s="641"/>
    </row>
    <row r="135" spans="1:5">
      <c r="A135" s="642" t="s">
        <v>582</v>
      </c>
      <c r="B135" s="648" t="s">
        <v>590</v>
      </c>
      <c r="C135" s="640"/>
      <c r="D135" s="640"/>
      <c r="E135" s="641"/>
    </row>
    <row r="136" spans="1:5">
      <c r="A136" s="642" t="s">
        <v>595</v>
      </c>
      <c r="B136" s="648" t="s">
        <v>592</v>
      </c>
      <c r="C136" s="643"/>
      <c r="D136" s="643"/>
      <c r="E136" s="649"/>
    </row>
    <row r="137" spans="1:5">
      <c r="A137" s="642" t="s">
        <v>596</v>
      </c>
      <c r="B137" s="650" t="s">
        <v>594</v>
      </c>
      <c r="C137" s="643"/>
      <c r="D137" s="643"/>
      <c r="E137" s="649"/>
    </row>
    <row r="138" spans="1:5">
      <c r="A138" s="642" t="s">
        <v>572</v>
      </c>
      <c r="B138" s="648" t="s">
        <v>587</v>
      </c>
      <c r="C138" s="640"/>
      <c r="D138" s="640"/>
      <c r="E138" s="641"/>
    </row>
    <row r="139" spans="1:5">
      <c r="A139" s="642" t="s">
        <v>573</v>
      </c>
      <c r="B139" s="648" t="s">
        <v>588</v>
      </c>
      <c r="C139" s="640"/>
      <c r="D139" s="640"/>
      <c r="E139" s="641"/>
    </row>
    <row r="140" spans="1:5">
      <c r="A140" s="642" t="s">
        <v>574</v>
      </c>
      <c r="B140" s="648" t="s">
        <v>589</v>
      </c>
      <c r="C140" s="640"/>
      <c r="D140" s="640"/>
      <c r="E140" s="641"/>
    </row>
    <row r="141" spans="1:5">
      <c r="A141" s="642" t="s">
        <v>583</v>
      </c>
      <c r="B141" s="648" t="s">
        <v>590</v>
      </c>
      <c r="C141" s="640"/>
      <c r="D141" s="640"/>
      <c r="E141" s="641"/>
    </row>
    <row r="142" spans="1:5">
      <c r="A142" s="642" t="s">
        <v>597</v>
      </c>
      <c r="B142" s="648" t="s">
        <v>592</v>
      </c>
      <c r="C142" s="643"/>
      <c r="D142" s="643"/>
      <c r="E142" s="649"/>
    </row>
    <row r="143" spans="1:5">
      <c r="A143" s="642" t="s">
        <v>598</v>
      </c>
      <c r="B143" s="650" t="s">
        <v>594</v>
      </c>
      <c r="C143" s="643"/>
      <c r="D143" s="643"/>
      <c r="E143" s="649"/>
    </row>
    <row r="144" spans="1:5" ht="15" customHeight="1">
      <c r="A144" s="667" t="s">
        <v>599</v>
      </c>
      <c r="B144" s="667"/>
      <c r="C144" s="667"/>
      <c r="D144" s="667"/>
      <c r="E144" s="667"/>
    </row>
    <row r="145" spans="1:5" ht="15" customHeight="1">
      <c r="A145" s="673" t="s">
        <v>599</v>
      </c>
      <c r="B145" s="673"/>
      <c r="C145" s="640" t="s">
        <v>553</v>
      </c>
      <c r="D145" s="640" t="s">
        <v>553</v>
      </c>
      <c r="E145" s="641" t="s">
        <v>553</v>
      </c>
    </row>
    <row r="146" spans="1:5" ht="15" customHeight="1">
      <c r="A146" s="673" t="s">
        <v>600</v>
      </c>
      <c r="B146" s="673"/>
      <c r="C146" s="646"/>
      <c r="D146" s="646"/>
      <c r="E146" s="647"/>
    </row>
    <row r="147" spans="1:5" ht="15" customHeight="1">
      <c r="A147" s="667" t="s">
        <v>601</v>
      </c>
      <c r="B147" s="667"/>
      <c r="C147" s="667"/>
      <c r="D147" s="667"/>
      <c r="E147" s="667"/>
    </row>
    <row r="148" spans="1:5" ht="15" customHeight="1">
      <c r="A148" s="673" t="s">
        <v>602</v>
      </c>
      <c r="B148" s="673"/>
      <c r="C148" s="640" t="s">
        <v>553</v>
      </c>
      <c r="D148" s="640" t="s">
        <v>553</v>
      </c>
      <c r="E148" s="641" t="s">
        <v>553</v>
      </c>
    </row>
    <row r="149" spans="1:5" ht="15" customHeight="1">
      <c r="A149" s="668" t="s">
        <v>603</v>
      </c>
      <c r="B149" s="668"/>
      <c r="C149" s="646"/>
      <c r="D149" s="646"/>
      <c r="E149" s="647"/>
    </row>
    <row r="150" spans="1:5" ht="15" customHeight="1">
      <c r="A150" s="668" t="s">
        <v>604</v>
      </c>
      <c r="B150" s="668"/>
      <c r="C150" s="646"/>
      <c r="D150" s="646"/>
      <c r="E150" s="647"/>
    </row>
    <row r="151" spans="1:5" ht="15" customHeight="1">
      <c r="A151" s="668" t="s">
        <v>605</v>
      </c>
      <c r="B151" s="668"/>
      <c r="C151" s="646"/>
      <c r="D151" s="646"/>
      <c r="E151" s="647"/>
    </row>
    <row r="152" spans="1:5" ht="15" customHeight="1">
      <c r="A152" s="668" t="s">
        <v>606</v>
      </c>
      <c r="B152" s="668"/>
      <c r="C152" s="646"/>
      <c r="D152" s="646"/>
      <c r="E152" s="647"/>
    </row>
    <row r="153" spans="1:5" ht="15" customHeight="1">
      <c r="A153" s="668" t="s">
        <v>607</v>
      </c>
      <c r="B153" s="668"/>
      <c r="C153" s="646"/>
      <c r="D153" s="646"/>
      <c r="E153" s="647"/>
    </row>
    <row r="154" spans="1:5" ht="15" customHeight="1">
      <c r="A154" s="668" t="s">
        <v>608</v>
      </c>
      <c r="B154" s="668"/>
      <c r="C154" s="646"/>
      <c r="D154" s="646"/>
      <c r="E154" s="647"/>
    </row>
    <row r="155" spans="1:5" ht="15" customHeight="1">
      <c r="A155" s="667" t="s">
        <v>609</v>
      </c>
      <c r="B155" s="667"/>
      <c r="C155" s="667"/>
      <c r="D155" s="667"/>
      <c r="E155" s="667"/>
    </row>
    <row r="156" spans="1:5" ht="15" customHeight="1">
      <c r="A156" s="673" t="s">
        <v>610</v>
      </c>
      <c r="B156" s="673"/>
      <c r="C156" s="646"/>
      <c r="D156" s="646"/>
      <c r="E156" s="647"/>
    </row>
    <row r="157" spans="1:5" ht="15.75" customHeight="1" thickBot="1">
      <c r="A157" s="674" t="s">
        <v>611</v>
      </c>
      <c r="B157" s="674"/>
      <c r="C157" s="651"/>
      <c r="D157" s="651"/>
      <c r="E157" s="652"/>
    </row>
    <row r="158" spans="1:5" ht="15.75" thickBot="1"/>
    <row r="159" spans="1:5" ht="15" customHeight="1">
      <c r="A159" s="669" t="s">
        <v>613</v>
      </c>
      <c r="B159" s="669"/>
      <c r="C159" s="669"/>
      <c r="D159" s="669"/>
      <c r="E159" s="669"/>
    </row>
    <row r="160" spans="1:5" ht="15" customHeight="1">
      <c r="A160" s="665" t="s">
        <v>204</v>
      </c>
      <c r="B160" s="665"/>
      <c r="C160" s="666"/>
      <c r="D160" s="666"/>
      <c r="E160" s="666"/>
    </row>
    <row r="161" spans="1:5" ht="15" customHeight="1">
      <c r="A161" s="665" t="s">
        <v>206</v>
      </c>
      <c r="B161" s="665"/>
      <c r="C161" s="666"/>
      <c r="D161" s="666"/>
      <c r="E161" s="666"/>
    </row>
    <row r="162" spans="1:5" ht="15" customHeight="1">
      <c r="A162" s="665" t="s">
        <v>544</v>
      </c>
      <c r="B162" s="665"/>
      <c r="C162" s="670"/>
      <c r="D162" s="670"/>
      <c r="E162" s="670"/>
    </row>
    <row r="163" spans="1:5" ht="15" customHeight="1">
      <c r="A163" s="665" t="s">
        <v>546</v>
      </c>
      <c r="B163" s="665"/>
      <c r="C163" s="666"/>
      <c r="D163" s="666"/>
      <c r="E163" s="666"/>
    </row>
    <row r="164" spans="1:5" ht="15" customHeight="1">
      <c r="A164" s="665" t="s">
        <v>547</v>
      </c>
      <c r="B164" s="665"/>
      <c r="C164" s="666"/>
      <c r="D164" s="666"/>
      <c r="E164" s="666"/>
    </row>
    <row r="165" spans="1:5" ht="15" customHeight="1">
      <c r="A165" s="667" t="s">
        <v>548</v>
      </c>
      <c r="B165" s="667"/>
      <c r="C165" s="667"/>
      <c r="D165" s="667"/>
      <c r="E165" s="667"/>
    </row>
    <row r="166" spans="1:5" ht="15" customHeight="1">
      <c r="A166" s="668" t="s">
        <v>549</v>
      </c>
      <c r="B166" s="668"/>
      <c r="C166" s="666"/>
      <c r="D166" s="666"/>
      <c r="E166" s="666"/>
    </row>
    <row r="167" spans="1:5" ht="15" customHeight="1">
      <c r="A167" s="668" t="s">
        <v>550</v>
      </c>
      <c r="B167" s="668"/>
      <c r="C167" s="666"/>
      <c r="D167" s="666"/>
      <c r="E167" s="666"/>
    </row>
    <row r="168" spans="1:5" ht="15" customHeight="1">
      <c r="A168" s="668" t="s">
        <v>551</v>
      </c>
      <c r="B168" s="668"/>
      <c r="C168" s="666"/>
      <c r="D168" s="666"/>
      <c r="E168" s="666"/>
    </row>
    <row r="169" spans="1:5" ht="15" customHeight="1">
      <c r="A169" s="672" t="s">
        <v>552</v>
      </c>
      <c r="B169" s="672"/>
      <c r="C169" s="666"/>
      <c r="D169" s="666"/>
      <c r="E169" s="666"/>
    </row>
    <row r="170" spans="1:5" ht="15" customHeight="1">
      <c r="A170" s="671" t="s">
        <v>163</v>
      </c>
      <c r="B170" s="671"/>
      <c r="C170" s="632" t="s">
        <v>545</v>
      </c>
      <c r="D170" s="632" t="s">
        <v>554</v>
      </c>
      <c r="E170" s="633" t="s">
        <v>555</v>
      </c>
    </row>
    <row r="171" spans="1:5" ht="15" customHeight="1">
      <c r="A171" s="665" t="s">
        <v>556</v>
      </c>
      <c r="B171" s="665"/>
      <c r="C171" s="634"/>
      <c r="D171" s="634"/>
      <c r="E171" s="635"/>
    </row>
    <row r="172" spans="1:5" ht="15" customHeight="1">
      <c r="A172" s="665" t="s">
        <v>557</v>
      </c>
      <c r="B172" s="665"/>
      <c r="C172" s="636"/>
      <c r="D172" s="636"/>
      <c r="E172" s="637"/>
    </row>
    <row r="173" spans="1:5" ht="15" customHeight="1">
      <c r="A173" s="665" t="s">
        <v>558</v>
      </c>
      <c r="B173" s="665"/>
      <c r="C173" s="638"/>
      <c r="D173" s="638"/>
      <c r="E173" s="639"/>
    </row>
    <row r="174" spans="1:5" ht="15" customHeight="1">
      <c r="A174" s="665" t="s">
        <v>559</v>
      </c>
      <c r="B174" s="665"/>
      <c r="C174" s="634"/>
      <c r="D174" s="634"/>
      <c r="E174" s="635"/>
    </row>
    <row r="175" spans="1:5" ht="15" customHeight="1">
      <c r="A175" s="667" t="s">
        <v>560</v>
      </c>
      <c r="B175" s="667"/>
      <c r="C175" s="667"/>
      <c r="D175" s="667"/>
      <c r="E175" s="667"/>
    </row>
    <row r="176" spans="1:5" ht="15" customHeight="1">
      <c r="A176" s="668" t="s">
        <v>561</v>
      </c>
      <c r="B176" s="668"/>
      <c r="C176" s="640" t="s">
        <v>553</v>
      </c>
      <c r="D176" s="640" t="s">
        <v>553</v>
      </c>
      <c r="E176" s="641" t="s">
        <v>553</v>
      </c>
    </row>
    <row r="177" spans="1:5" ht="15" customHeight="1">
      <c r="A177" s="668" t="s">
        <v>562</v>
      </c>
      <c r="B177" s="668"/>
      <c r="C177" s="640"/>
      <c r="D177" s="640"/>
      <c r="E177" s="641"/>
    </row>
    <row r="178" spans="1:5">
      <c r="A178" s="642" t="s">
        <v>563</v>
      </c>
      <c r="B178" s="643" t="s">
        <v>564</v>
      </c>
      <c r="C178" s="640"/>
      <c r="D178" s="640"/>
      <c r="E178" s="641"/>
    </row>
    <row r="179" spans="1:5">
      <c r="A179" s="642" t="s">
        <v>565</v>
      </c>
      <c r="B179" s="643" t="s">
        <v>566</v>
      </c>
      <c r="C179" s="640"/>
      <c r="D179" s="640"/>
      <c r="E179" s="641"/>
    </row>
    <row r="180" spans="1:5">
      <c r="A180" s="642" t="s">
        <v>567</v>
      </c>
      <c r="B180" s="643" t="s">
        <v>568</v>
      </c>
      <c r="C180" s="640"/>
      <c r="D180" s="640"/>
      <c r="E180" s="641"/>
    </row>
    <row r="181" spans="1:5">
      <c r="A181" s="642" t="s">
        <v>569</v>
      </c>
      <c r="B181" s="643" t="s">
        <v>564</v>
      </c>
      <c r="C181" s="644"/>
      <c r="D181" s="640"/>
      <c r="E181" s="641"/>
    </row>
    <row r="182" spans="1:5">
      <c r="A182" s="642" t="s">
        <v>570</v>
      </c>
      <c r="B182" s="643" t="s">
        <v>566</v>
      </c>
      <c r="C182" s="640"/>
      <c r="D182" s="640"/>
      <c r="E182" s="641"/>
    </row>
    <row r="183" spans="1:5">
      <c r="A183" s="642" t="s">
        <v>571</v>
      </c>
      <c r="B183" s="643" t="s">
        <v>568</v>
      </c>
      <c r="C183" s="640"/>
      <c r="D183" s="640"/>
      <c r="E183" s="641"/>
    </row>
    <row r="184" spans="1:5">
      <c r="A184" s="642" t="s">
        <v>572</v>
      </c>
      <c r="B184" s="643" t="s">
        <v>564</v>
      </c>
      <c r="C184" s="640"/>
      <c r="D184" s="640"/>
      <c r="E184" s="641"/>
    </row>
    <row r="185" spans="1:5">
      <c r="A185" s="642" t="s">
        <v>573</v>
      </c>
      <c r="B185" s="643" t="s">
        <v>566</v>
      </c>
      <c r="C185" s="640"/>
      <c r="D185" s="640"/>
      <c r="E185" s="641"/>
    </row>
    <row r="186" spans="1:5">
      <c r="A186" s="642" t="s">
        <v>574</v>
      </c>
      <c r="B186" s="643" t="s">
        <v>568</v>
      </c>
      <c r="C186" s="640"/>
      <c r="D186" s="640"/>
      <c r="E186" s="641"/>
    </row>
    <row r="187" spans="1:5" ht="15" customHeight="1">
      <c r="A187" s="667" t="s">
        <v>575</v>
      </c>
      <c r="B187" s="667"/>
      <c r="C187" s="667"/>
      <c r="D187" s="667"/>
      <c r="E187" s="667"/>
    </row>
    <row r="188" spans="1:5" ht="15" customHeight="1">
      <c r="A188" s="668" t="s">
        <v>576</v>
      </c>
      <c r="B188" s="668"/>
      <c r="C188" s="640" t="s">
        <v>553</v>
      </c>
      <c r="D188" s="640" t="s">
        <v>553</v>
      </c>
      <c r="E188" s="641" t="s">
        <v>553</v>
      </c>
    </row>
    <row r="189" spans="1:5" ht="15" customHeight="1">
      <c r="A189" s="668" t="s">
        <v>577</v>
      </c>
      <c r="B189" s="668"/>
      <c r="C189" s="645"/>
      <c r="D189" s="646"/>
      <c r="E189" s="647"/>
    </row>
    <row r="190" spans="1:5">
      <c r="A190" s="642" t="s">
        <v>563</v>
      </c>
      <c r="B190" s="643" t="s">
        <v>578</v>
      </c>
      <c r="C190" s="634"/>
      <c r="D190" s="634"/>
      <c r="E190" s="635"/>
    </row>
    <row r="191" spans="1:5">
      <c r="A191" s="642" t="s">
        <v>565</v>
      </c>
      <c r="B191" s="643" t="s">
        <v>566</v>
      </c>
      <c r="C191" s="634"/>
      <c r="D191" s="634"/>
      <c r="E191" s="635"/>
    </row>
    <row r="192" spans="1:5">
      <c r="A192" s="642" t="s">
        <v>567</v>
      </c>
      <c r="B192" s="643" t="s">
        <v>579</v>
      </c>
      <c r="C192" s="634"/>
      <c r="D192" s="640"/>
      <c r="E192" s="641"/>
    </row>
    <row r="193" spans="1:5">
      <c r="A193" s="642" t="s">
        <v>580</v>
      </c>
      <c r="B193" s="643" t="s">
        <v>581</v>
      </c>
      <c r="C193" s="645"/>
      <c r="D193" s="646"/>
      <c r="E193" s="647"/>
    </row>
    <row r="194" spans="1:5">
      <c r="A194" s="642" t="s">
        <v>569</v>
      </c>
      <c r="B194" s="643" t="s">
        <v>578</v>
      </c>
      <c r="C194" s="634"/>
      <c r="D194" s="634"/>
      <c r="E194" s="635"/>
    </row>
    <row r="195" spans="1:5">
      <c r="A195" s="642" t="s">
        <v>570</v>
      </c>
      <c r="B195" s="643" t="s">
        <v>566</v>
      </c>
      <c r="C195" s="634"/>
      <c r="D195" s="634"/>
      <c r="E195" s="635"/>
    </row>
    <row r="196" spans="1:5">
      <c r="A196" s="642" t="s">
        <v>571</v>
      </c>
      <c r="B196" s="643" t="s">
        <v>579</v>
      </c>
      <c r="C196" s="634"/>
      <c r="D196" s="640"/>
      <c r="E196" s="641"/>
    </row>
    <row r="197" spans="1:5">
      <c r="A197" s="642" t="s">
        <v>582</v>
      </c>
      <c r="B197" s="643" t="s">
        <v>581</v>
      </c>
      <c r="C197" s="645"/>
      <c r="D197" s="646"/>
      <c r="E197" s="647"/>
    </row>
    <row r="198" spans="1:5">
      <c r="A198" s="642" t="s">
        <v>572</v>
      </c>
      <c r="B198" s="643" t="s">
        <v>578</v>
      </c>
      <c r="C198" s="634"/>
      <c r="D198" s="634"/>
      <c r="E198" s="635"/>
    </row>
    <row r="199" spans="1:5">
      <c r="A199" s="642" t="s">
        <v>573</v>
      </c>
      <c r="B199" s="643" t="s">
        <v>566</v>
      </c>
      <c r="C199" s="634"/>
      <c r="D199" s="634"/>
      <c r="E199" s="635"/>
    </row>
    <row r="200" spans="1:5">
      <c r="A200" s="642" t="s">
        <v>574</v>
      </c>
      <c r="B200" s="643" t="s">
        <v>579</v>
      </c>
      <c r="C200" s="634"/>
      <c r="D200" s="640"/>
      <c r="E200" s="641"/>
    </row>
    <row r="201" spans="1:5">
      <c r="A201" s="642" t="s">
        <v>583</v>
      </c>
      <c r="B201" s="643" t="s">
        <v>581</v>
      </c>
      <c r="C201" s="645"/>
      <c r="D201" s="646"/>
      <c r="E201" s="647"/>
    </row>
    <row r="202" spans="1:5" ht="15" customHeight="1">
      <c r="A202" s="667" t="s">
        <v>584</v>
      </c>
      <c r="B202" s="667"/>
      <c r="C202" s="667"/>
      <c r="D202" s="667"/>
      <c r="E202" s="667"/>
    </row>
    <row r="203" spans="1:5" ht="15" customHeight="1">
      <c r="A203" s="668" t="s">
        <v>585</v>
      </c>
      <c r="B203" s="668"/>
      <c r="C203" s="640" t="s">
        <v>553</v>
      </c>
      <c r="D203" s="640" t="s">
        <v>553</v>
      </c>
      <c r="E203" s="641" t="s">
        <v>553</v>
      </c>
    </row>
    <row r="204" spans="1:5" ht="15" customHeight="1">
      <c r="A204" s="668" t="s">
        <v>586</v>
      </c>
      <c r="B204" s="668"/>
      <c r="C204" s="640"/>
      <c r="D204" s="640"/>
      <c r="E204" s="641"/>
    </row>
    <row r="205" spans="1:5">
      <c r="A205" s="642" t="s">
        <v>563</v>
      </c>
      <c r="B205" s="648" t="s">
        <v>587</v>
      </c>
      <c r="C205" s="640"/>
      <c r="D205" s="640"/>
      <c r="E205" s="641"/>
    </row>
    <row r="206" spans="1:5">
      <c r="A206" s="642" t="s">
        <v>565</v>
      </c>
      <c r="B206" s="648" t="s">
        <v>588</v>
      </c>
      <c r="C206" s="640"/>
      <c r="D206" s="640"/>
      <c r="E206" s="641"/>
    </row>
    <row r="207" spans="1:5">
      <c r="A207" s="642" t="s">
        <v>567</v>
      </c>
      <c r="B207" s="648" t="s">
        <v>589</v>
      </c>
      <c r="C207" s="640"/>
      <c r="D207" s="640"/>
      <c r="E207" s="641"/>
    </row>
    <row r="208" spans="1:5">
      <c r="A208" s="642" t="s">
        <v>580</v>
      </c>
      <c r="B208" s="648" t="s">
        <v>590</v>
      </c>
      <c r="C208" s="640"/>
      <c r="D208" s="640"/>
      <c r="E208" s="641"/>
    </row>
    <row r="209" spans="1:5">
      <c r="A209" s="642" t="s">
        <v>591</v>
      </c>
      <c r="B209" s="648" t="s">
        <v>592</v>
      </c>
      <c r="C209" s="643"/>
      <c r="D209" s="643"/>
      <c r="E209" s="649"/>
    </row>
    <row r="210" spans="1:5">
      <c r="A210" s="642" t="s">
        <v>593</v>
      </c>
      <c r="B210" s="650" t="s">
        <v>594</v>
      </c>
      <c r="C210" s="643"/>
      <c r="D210" s="643"/>
      <c r="E210" s="649"/>
    </row>
    <row r="211" spans="1:5">
      <c r="A211" s="642" t="s">
        <v>569</v>
      </c>
      <c r="B211" s="648" t="s">
        <v>587</v>
      </c>
      <c r="C211" s="640"/>
      <c r="D211" s="640"/>
      <c r="E211" s="641"/>
    </row>
    <row r="212" spans="1:5">
      <c r="A212" s="642" t="s">
        <v>570</v>
      </c>
      <c r="B212" s="648" t="s">
        <v>588</v>
      </c>
      <c r="C212" s="640"/>
      <c r="D212" s="640"/>
      <c r="E212" s="641"/>
    </row>
    <row r="213" spans="1:5">
      <c r="A213" s="642" t="s">
        <v>571</v>
      </c>
      <c r="B213" s="648" t="s">
        <v>589</v>
      </c>
      <c r="C213" s="640"/>
      <c r="D213" s="640"/>
      <c r="E213" s="641"/>
    </row>
    <row r="214" spans="1:5">
      <c r="A214" s="642" t="s">
        <v>582</v>
      </c>
      <c r="B214" s="648" t="s">
        <v>590</v>
      </c>
      <c r="C214" s="640"/>
      <c r="D214" s="640"/>
      <c r="E214" s="641"/>
    </row>
    <row r="215" spans="1:5">
      <c r="A215" s="642" t="s">
        <v>595</v>
      </c>
      <c r="B215" s="648" t="s">
        <v>592</v>
      </c>
      <c r="C215" s="643"/>
      <c r="D215" s="643"/>
      <c r="E215" s="649"/>
    </row>
    <row r="216" spans="1:5">
      <c r="A216" s="642" t="s">
        <v>596</v>
      </c>
      <c r="B216" s="650" t="s">
        <v>594</v>
      </c>
      <c r="C216" s="643"/>
      <c r="D216" s="643"/>
      <c r="E216" s="649"/>
    </row>
    <row r="217" spans="1:5">
      <c r="A217" s="642" t="s">
        <v>572</v>
      </c>
      <c r="B217" s="648" t="s">
        <v>587</v>
      </c>
      <c r="C217" s="640"/>
      <c r="D217" s="640"/>
      <c r="E217" s="641"/>
    </row>
    <row r="218" spans="1:5">
      <c r="A218" s="642" t="s">
        <v>573</v>
      </c>
      <c r="B218" s="648" t="s">
        <v>588</v>
      </c>
      <c r="C218" s="640"/>
      <c r="D218" s="640"/>
      <c r="E218" s="641"/>
    </row>
    <row r="219" spans="1:5">
      <c r="A219" s="642" t="s">
        <v>574</v>
      </c>
      <c r="B219" s="648" t="s">
        <v>589</v>
      </c>
      <c r="C219" s="640"/>
      <c r="D219" s="640"/>
      <c r="E219" s="641"/>
    </row>
    <row r="220" spans="1:5">
      <c r="A220" s="642" t="s">
        <v>583</v>
      </c>
      <c r="B220" s="648" t="s">
        <v>590</v>
      </c>
      <c r="C220" s="640"/>
      <c r="D220" s="640"/>
      <c r="E220" s="641"/>
    </row>
    <row r="221" spans="1:5">
      <c r="A221" s="642" t="s">
        <v>597</v>
      </c>
      <c r="B221" s="648" t="s">
        <v>592</v>
      </c>
      <c r="C221" s="643"/>
      <c r="D221" s="643"/>
      <c r="E221" s="649"/>
    </row>
    <row r="222" spans="1:5">
      <c r="A222" s="642" t="s">
        <v>598</v>
      </c>
      <c r="B222" s="650" t="s">
        <v>594</v>
      </c>
      <c r="C222" s="643"/>
      <c r="D222" s="643"/>
      <c r="E222" s="649"/>
    </row>
    <row r="223" spans="1:5" ht="15" customHeight="1">
      <c r="A223" s="667" t="s">
        <v>599</v>
      </c>
      <c r="B223" s="667"/>
      <c r="C223" s="667"/>
      <c r="D223" s="667"/>
      <c r="E223" s="667"/>
    </row>
    <row r="224" spans="1:5" ht="15" customHeight="1">
      <c r="A224" s="673" t="s">
        <v>599</v>
      </c>
      <c r="B224" s="673"/>
      <c r="C224" s="640" t="s">
        <v>553</v>
      </c>
      <c r="D224" s="640" t="s">
        <v>553</v>
      </c>
      <c r="E224" s="641" t="s">
        <v>553</v>
      </c>
    </row>
    <row r="225" spans="1:5" ht="15" customHeight="1">
      <c r="A225" s="673" t="s">
        <v>600</v>
      </c>
      <c r="B225" s="673"/>
      <c r="C225" s="646"/>
      <c r="D225" s="646"/>
      <c r="E225" s="647"/>
    </row>
    <row r="226" spans="1:5" ht="15" customHeight="1">
      <c r="A226" s="667" t="s">
        <v>601</v>
      </c>
      <c r="B226" s="667"/>
      <c r="C226" s="667"/>
      <c r="D226" s="667"/>
      <c r="E226" s="667"/>
    </row>
    <row r="227" spans="1:5" ht="15" customHeight="1">
      <c r="A227" s="673" t="s">
        <v>602</v>
      </c>
      <c r="B227" s="673"/>
      <c r="C227" s="640" t="s">
        <v>553</v>
      </c>
      <c r="D227" s="640" t="s">
        <v>553</v>
      </c>
      <c r="E227" s="641" t="s">
        <v>553</v>
      </c>
    </row>
    <row r="228" spans="1:5" ht="15" customHeight="1">
      <c r="A228" s="668" t="s">
        <v>603</v>
      </c>
      <c r="B228" s="668"/>
      <c r="C228" s="646"/>
      <c r="D228" s="646"/>
      <c r="E228" s="647"/>
    </row>
    <row r="229" spans="1:5" ht="15" customHeight="1">
      <c r="A229" s="668" t="s">
        <v>604</v>
      </c>
      <c r="B229" s="668"/>
      <c r="C229" s="646"/>
      <c r="D229" s="646"/>
      <c r="E229" s="647"/>
    </row>
    <row r="230" spans="1:5" ht="15" customHeight="1">
      <c r="A230" s="668" t="s">
        <v>605</v>
      </c>
      <c r="B230" s="668"/>
      <c r="C230" s="646"/>
      <c r="D230" s="646"/>
      <c r="E230" s="647"/>
    </row>
    <row r="231" spans="1:5" ht="15" customHeight="1">
      <c r="A231" s="668" t="s">
        <v>606</v>
      </c>
      <c r="B231" s="668"/>
      <c r="C231" s="646"/>
      <c r="D231" s="646"/>
      <c r="E231" s="647"/>
    </row>
    <row r="232" spans="1:5" ht="15" customHeight="1">
      <c r="A232" s="668" t="s">
        <v>607</v>
      </c>
      <c r="B232" s="668"/>
      <c r="C232" s="646"/>
      <c r="D232" s="646"/>
      <c r="E232" s="647"/>
    </row>
    <row r="233" spans="1:5" ht="15" customHeight="1">
      <c r="A233" s="668" t="s">
        <v>608</v>
      </c>
      <c r="B233" s="668"/>
      <c r="C233" s="646"/>
      <c r="D233" s="646"/>
      <c r="E233" s="647"/>
    </row>
    <row r="234" spans="1:5" ht="15" customHeight="1">
      <c r="A234" s="667" t="s">
        <v>609</v>
      </c>
      <c r="B234" s="667"/>
      <c r="C234" s="667"/>
      <c r="D234" s="667"/>
      <c r="E234" s="667"/>
    </row>
    <row r="235" spans="1:5" ht="15" customHeight="1">
      <c r="A235" s="673" t="s">
        <v>610</v>
      </c>
      <c r="B235" s="673"/>
      <c r="C235" s="646"/>
      <c r="D235" s="646"/>
      <c r="E235" s="647"/>
    </row>
    <row r="236" spans="1:5" ht="15.75" customHeight="1" thickBot="1">
      <c r="A236" s="674" t="s">
        <v>611</v>
      </c>
      <c r="B236" s="674"/>
      <c r="C236" s="651"/>
      <c r="D236" s="651"/>
      <c r="E236" s="652"/>
    </row>
    <row r="237" spans="1:5" ht="15.75" thickBot="1"/>
    <row r="238" spans="1:5" ht="15" customHeight="1">
      <c r="A238" s="669" t="s">
        <v>614</v>
      </c>
      <c r="B238" s="669"/>
      <c r="C238" s="669"/>
      <c r="D238" s="669"/>
      <c r="E238" s="669"/>
    </row>
    <row r="239" spans="1:5" ht="15" customHeight="1">
      <c r="A239" s="665" t="s">
        <v>204</v>
      </c>
      <c r="B239" s="665"/>
      <c r="C239" s="666"/>
      <c r="D239" s="666"/>
      <c r="E239" s="666"/>
    </row>
    <row r="240" spans="1:5" ht="15" customHeight="1">
      <c r="A240" s="665" t="s">
        <v>206</v>
      </c>
      <c r="B240" s="665"/>
      <c r="C240" s="666"/>
      <c r="D240" s="666"/>
      <c r="E240" s="666"/>
    </row>
    <row r="241" spans="1:5" ht="15" customHeight="1">
      <c r="A241" s="665" t="s">
        <v>544</v>
      </c>
      <c r="B241" s="665"/>
      <c r="C241" s="670"/>
      <c r="D241" s="670"/>
      <c r="E241" s="670"/>
    </row>
    <row r="242" spans="1:5" ht="15" customHeight="1">
      <c r="A242" s="665" t="s">
        <v>546</v>
      </c>
      <c r="B242" s="665"/>
      <c r="C242" s="666"/>
      <c r="D242" s="666"/>
      <c r="E242" s="666"/>
    </row>
    <row r="243" spans="1:5" ht="15" customHeight="1">
      <c r="A243" s="665" t="s">
        <v>547</v>
      </c>
      <c r="B243" s="665"/>
      <c r="C243" s="666"/>
      <c r="D243" s="666"/>
      <c r="E243" s="666"/>
    </row>
    <row r="244" spans="1:5" ht="15" customHeight="1">
      <c r="A244" s="667" t="s">
        <v>548</v>
      </c>
      <c r="B244" s="667"/>
      <c r="C244" s="667"/>
      <c r="D244" s="667"/>
      <c r="E244" s="667"/>
    </row>
    <row r="245" spans="1:5" ht="15" customHeight="1">
      <c r="A245" s="668" t="s">
        <v>549</v>
      </c>
      <c r="B245" s="668"/>
      <c r="C245" s="666"/>
      <c r="D245" s="666"/>
      <c r="E245" s="666"/>
    </row>
    <row r="246" spans="1:5" ht="15" customHeight="1">
      <c r="A246" s="668" t="s">
        <v>550</v>
      </c>
      <c r="B246" s="668"/>
      <c r="C246" s="666"/>
      <c r="D246" s="666"/>
      <c r="E246" s="666"/>
    </row>
    <row r="247" spans="1:5" ht="15" customHeight="1">
      <c r="A247" s="668" t="s">
        <v>551</v>
      </c>
      <c r="B247" s="668"/>
      <c r="C247" s="666"/>
      <c r="D247" s="666"/>
      <c r="E247" s="666"/>
    </row>
    <row r="248" spans="1:5" ht="15" customHeight="1">
      <c r="A248" s="672" t="s">
        <v>552</v>
      </c>
      <c r="B248" s="672"/>
      <c r="C248" s="666"/>
      <c r="D248" s="666"/>
      <c r="E248" s="666"/>
    </row>
    <row r="249" spans="1:5" ht="15" customHeight="1">
      <c r="A249" s="671" t="s">
        <v>163</v>
      </c>
      <c r="B249" s="671"/>
      <c r="C249" s="632" t="s">
        <v>545</v>
      </c>
      <c r="D249" s="632" t="s">
        <v>554</v>
      </c>
      <c r="E249" s="633" t="s">
        <v>555</v>
      </c>
    </row>
    <row r="250" spans="1:5" ht="15" customHeight="1">
      <c r="A250" s="665" t="s">
        <v>556</v>
      </c>
      <c r="B250" s="665"/>
      <c r="C250" s="634"/>
      <c r="D250" s="634"/>
      <c r="E250" s="635"/>
    </row>
    <row r="251" spans="1:5" ht="15" customHeight="1">
      <c r="A251" s="665" t="s">
        <v>557</v>
      </c>
      <c r="B251" s="665"/>
      <c r="C251" s="636"/>
      <c r="D251" s="636"/>
      <c r="E251" s="637"/>
    </row>
    <row r="252" spans="1:5" ht="15" customHeight="1">
      <c r="A252" s="665" t="s">
        <v>558</v>
      </c>
      <c r="B252" s="665"/>
      <c r="C252" s="638"/>
      <c r="D252" s="638"/>
      <c r="E252" s="639"/>
    </row>
    <row r="253" spans="1:5" ht="15" customHeight="1">
      <c r="A253" s="665" t="s">
        <v>559</v>
      </c>
      <c r="B253" s="665"/>
      <c r="C253" s="634"/>
      <c r="D253" s="634"/>
      <c r="E253" s="635"/>
    </row>
    <row r="254" spans="1:5" ht="15" customHeight="1">
      <c r="A254" s="667" t="s">
        <v>560</v>
      </c>
      <c r="B254" s="667"/>
      <c r="C254" s="667"/>
      <c r="D254" s="667"/>
      <c r="E254" s="667"/>
    </row>
    <row r="255" spans="1:5" ht="15" customHeight="1">
      <c r="A255" s="668" t="s">
        <v>561</v>
      </c>
      <c r="B255" s="668"/>
      <c r="C255" s="640" t="s">
        <v>553</v>
      </c>
      <c r="D255" s="640" t="s">
        <v>553</v>
      </c>
      <c r="E255" s="641" t="s">
        <v>553</v>
      </c>
    </row>
    <row r="256" spans="1:5" ht="15" customHeight="1">
      <c r="A256" s="668" t="s">
        <v>562</v>
      </c>
      <c r="B256" s="668"/>
      <c r="C256" s="640"/>
      <c r="D256" s="640"/>
      <c r="E256" s="641"/>
    </row>
    <row r="257" spans="1:5">
      <c r="A257" s="642" t="s">
        <v>563</v>
      </c>
      <c r="B257" s="643" t="s">
        <v>564</v>
      </c>
      <c r="C257" s="640"/>
      <c r="D257" s="640"/>
      <c r="E257" s="641"/>
    </row>
    <row r="258" spans="1:5">
      <c r="A258" s="642" t="s">
        <v>565</v>
      </c>
      <c r="B258" s="643" t="s">
        <v>566</v>
      </c>
      <c r="C258" s="640"/>
      <c r="D258" s="640"/>
      <c r="E258" s="641"/>
    </row>
    <row r="259" spans="1:5">
      <c r="A259" s="642" t="s">
        <v>567</v>
      </c>
      <c r="B259" s="643" t="s">
        <v>568</v>
      </c>
      <c r="C259" s="640"/>
      <c r="D259" s="640"/>
      <c r="E259" s="641"/>
    </row>
    <row r="260" spans="1:5">
      <c r="A260" s="642" t="s">
        <v>569</v>
      </c>
      <c r="B260" s="643" t="s">
        <v>564</v>
      </c>
      <c r="C260" s="644"/>
      <c r="D260" s="640"/>
      <c r="E260" s="641"/>
    </row>
    <row r="261" spans="1:5">
      <c r="A261" s="642" t="s">
        <v>570</v>
      </c>
      <c r="B261" s="643" t="s">
        <v>566</v>
      </c>
      <c r="C261" s="640"/>
      <c r="D261" s="640"/>
      <c r="E261" s="641"/>
    </row>
    <row r="262" spans="1:5">
      <c r="A262" s="642" t="s">
        <v>571</v>
      </c>
      <c r="B262" s="643" t="s">
        <v>568</v>
      </c>
      <c r="C262" s="640"/>
      <c r="D262" s="640"/>
      <c r="E262" s="641"/>
    </row>
    <row r="263" spans="1:5">
      <c r="A263" s="642" t="s">
        <v>572</v>
      </c>
      <c r="B263" s="643" t="s">
        <v>564</v>
      </c>
      <c r="C263" s="640"/>
      <c r="D263" s="640"/>
      <c r="E263" s="641"/>
    </row>
    <row r="264" spans="1:5">
      <c r="A264" s="642" t="s">
        <v>573</v>
      </c>
      <c r="B264" s="643" t="s">
        <v>566</v>
      </c>
      <c r="C264" s="640"/>
      <c r="D264" s="640"/>
      <c r="E264" s="641"/>
    </row>
    <row r="265" spans="1:5">
      <c r="A265" s="642" t="s">
        <v>574</v>
      </c>
      <c r="B265" s="643" t="s">
        <v>568</v>
      </c>
      <c r="C265" s="640"/>
      <c r="D265" s="640"/>
      <c r="E265" s="641"/>
    </row>
    <row r="266" spans="1:5" ht="15" customHeight="1">
      <c r="A266" s="667" t="s">
        <v>575</v>
      </c>
      <c r="B266" s="667"/>
      <c r="C266" s="667"/>
      <c r="D266" s="667"/>
      <c r="E266" s="667"/>
    </row>
    <row r="267" spans="1:5" ht="15" customHeight="1">
      <c r="A267" s="668" t="s">
        <v>576</v>
      </c>
      <c r="B267" s="668"/>
      <c r="C267" s="640" t="s">
        <v>553</v>
      </c>
      <c r="D267" s="640" t="s">
        <v>553</v>
      </c>
      <c r="E267" s="641" t="s">
        <v>553</v>
      </c>
    </row>
    <row r="268" spans="1:5" ht="15" customHeight="1">
      <c r="A268" s="668" t="s">
        <v>577</v>
      </c>
      <c r="B268" s="668"/>
      <c r="C268" s="645"/>
      <c r="D268" s="646"/>
      <c r="E268" s="647"/>
    </row>
    <row r="269" spans="1:5">
      <c r="A269" s="642" t="s">
        <v>563</v>
      </c>
      <c r="B269" s="643" t="s">
        <v>578</v>
      </c>
      <c r="C269" s="634"/>
      <c r="D269" s="634"/>
      <c r="E269" s="635"/>
    </row>
    <row r="270" spans="1:5">
      <c r="A270" s="642" t="s">
        <v>565</v>
      </c>
      <c r="B270" s="643" t="s">
        <v>566</v>
      </c>
      <c r="C270" s="634"/>
      <c r="D270" s="634"/>
      <c r="E270" s="635"/>
    </row>
    <row r="271" spans="1:5">
      <c r="A271" s="642" t="s">
        <v>567</v>
      </c>
      <c r="B271" s="643" t="s">
        <v>579</v>
      </c>
      <c r="C271" s="634"/>
      <c r="D271" s="640"/>
      <c r="E271" s="641"/>
    </row>
    <row r="272" spans="1:5">
      <c r="A272" s="642" t="s">
        <v>580</v>
      </c>
      <c r="B272" s="643" t="s">
        <v>581</v>
      </c>
      <c r="C272" s="645"/>
      <c r="D272" s="646"/>
      <c r="E272" s="647"/>
    </row>
    <row r="273" spans="1:5">
      <c r="A273" s="642" t="s">
        <v>569</v>
      </c>
      <c r="B273" s="643" t="s">
        <v>578</v>
      </c>
      <c r="C273" s="634"/>
      <c r="D273" s="634"/>
      <c r="E273" s="635"/>
    </row>
    <row r="274" spans="1:5">
      <c r="A274" s="642" t="s">
        <v>570</v>
      </c>
      <c r="B274" s="643" t="s">
        <v>566</v>
      </c>
      <c r="C274" s="634"/>
      <c r="D274" s="634"/>
      <c r="E274" s="635"/>
    </row>
    <row r="275" spans="1:5">
      <c r="A275" s="642" t="s">
        <v>571</v>
      </c>
      <c r="B275" s="643" t="s">
        <v>579</v>
      </c>
      <c r="C275" s="634"/>
      <c r="D275" s="640"/>
      <c r="E275" s="641"/>
    </row>
    <row r="276" spans="1:5">
      <c r="A276" s="642" t="s">
        <v>582</v>
      </c>
      <c r="B276" s="643" t="s">
        <v>581</v>
      </c>
      <c r="C276" s="645"/>
      <c r="D276" s="646"/>
      <c r="E276" s="647"/>
    </row>
    <row r="277" spans="1:5">
      <c r="A277" s="642" t="s">
        <v>572</v>
      </c>
      <c r="B277" s="643" t="s">
        <v>578</v>
      </c>
      <c r="C277" s="634"/>
      <c r="D277" s="634"/>
      <c r="E277" s="635"/>
    </row>
    <row r="278" spans="1:5">
      <c r="A278" s="642" t="s">
        <v>573</v>
      </c>
      <c r="B278" s="643" t="s">
        <v>566</v>
      </c>
      <c r="C278" s="634"/>
      <c r="D278" s="634"/>
      <c r="E278" s="635"/>
    </row>
    <row r="279" spans="1:5">
      <c r="A279" s="642" t="s">
        <v>574</v>
      </c>
      <c r="B279" s="643" t="s">
        <v>579</v>
      </c>
      <c r="C279" s="634"/>
      <c r="D279" s="640"/>
      <c r="E279" s="641"/>
    </row>
    <row r="280" spans="1:5">
      <c r="A280" s="642" t="s">
        <v>583</v>
      </c>
      <c r="B280" s="643" t="s">
        <v>581</v>
      </c>
      <c r="C280" s="645"/>
      <c r="D280" s="646"/>
      <c r="E280" s="647"/>
    </row>
    <row r="281" spans="1:5" ht="15" customHeight="1">
      <c r="A281" s="667" t="s">
        <v>584</v>
      </c>
      <c r="B281" s="667"/>
      <c r="C281" s="667"/>
      <c r="D281" s="667"/>
      <c r="E281" s="667"/>
    </row>
    <row r="282" spans="1:5" ht="15" customHeight="1">
      <c r="A282" s="668" t="s">
        <v>585</v>
      </c>
      <c r="B282" s="668"/>
      <c r="C282" s="640" t="s">
        <v>553</v>
      </c>
      <c r="D282" s="640" t="s">
        <v>553</v>
      </c>
      <c r="E282" s="641" t="s">
        <v>553</v>
      </c>
    </row>
    <row r="283" spans="1:5" ht="15" customHeight="1">
      <c r="A283" s="668" t="s">
        <v>586</v>
      </c>
      <c r="B283" s="668"/>
      <c r="C283" s="640"/>
      <c r="D283" s="640"/>
      <c r="E283" s="641"/>
    </row>
    <row r="284" spans="1:5">
      <c r="A284" s="642" t="s">
        <v>563</v>
      </c>
      <c r="B284" s="648" t="s">
        <v>587</v>
      </c>
      <c r="C284" s="640"/>
      <c r="D284" s="640"/>
      <c r="E284" s="641"/>
    </row>
    <row r="285" spans="1:5">
      <c r="A285" s="642" t="s">
        <v>565</v>
      </c>
      <c r="B285" s="648" t="s">
        <v>588</v>
      </c>
      <c r="C285" s="640"/>
      <c r="D285" s="640"/>
      <c r="E285" s="641"/>
    </row>
    <row r="286" spans="1:5">
      <c r="A286" s="642" t="s">
        <v>567</v>
      </c>
      <c r="B286" s="648" t="s">
        <v>589</v>
      </c>
      <c r="C286" s="640"/>
      <c r="D286" s="640"/>
      <c r="E286" s="641"/>
    </row>
    <row r="287" spans="1:5">
      <c r="A287" s="642" t="s">
        <v>580</v>
      </c>
      <c r="B287" s="648" t="s">
        <v>590</v>
      </c>
      <c r="C287" s="640"/>
      <c r="D287" s="640"/>
      <c r="E287" s="641"/>
    </row>
    <row r="288" spans="1:5">
      <c r="A288" s="642" t="s">
        <v>591</v>
      </c>
      <c r="B288" s="648" t="s">
        <v>592</v>
      </c>
      <c r="C288" s="643"/>
      <c r="D288" s="643"/>
      <c r="E288" s="649"/>
    </row>
    <row r="289" spans="1:5">
      <c r="A289" s="642" t="s">
        <v>593</v>
      </c>
      <c r="B289" s="650" t="s">
        <v>594</v>
      </c>
      <c r="C289" s="643"/>
      <c r="D289" s="643"/>
      <c r="E289" s="649"/>
    </row>
    <row r="290" spans="1:5">
      <c r="A290" s="642" t="s">
        <v>569</v>
      </c>
      <c r="B290" s="648" t="s">
        <v>587</v>
      </c>
      <c r="C290" s="640"/>
      <c r="D290" s="640"/>
      <c r="E290" s="641"/>
    </row>
    <row r="291" spans="1:5">
      <c r="A291" s="642" t="s">
        <v>570</v>
      </c>
      <c r="B291" s="648" t="s">
        <v>588</v>
      </c>
      <c r="C291" s="640"/>
      <c r="D291" s="640"/>
      <c r="E291" s="641"/>
    </row>
    <row r="292" spans="1:5">
      <c r="A292" s="642" t="s">
        <v>571</v>
      </c>
      <c r="B292" s="648" t="s">
        <v>589</v>
      </c>
      <c r="C292" s="640"/>
      <c r="D292" s="640"/>
      <c r="E292" s="641"/>
    </row>
    <row r="293" spans="1:5">
      <c r="A293" s="642" t="s">
        <v>582</v>
      </c>
      <c r="B293" s="648" t="s">
        <v>590</v>
      </c>
      <c r="C293" s="640"/>
      <c r="D293" s="640"/>
      <c r="E293" s="641"/>
    </row>
    <row r="294" spans="1:5">
      <c r="A294" s="642" t="s">
        <v>595</v>
      </c>
      <c r="B294" s="648" t="s">
        <v>592</v>
      </c>
      <c r="C294" s="643"/>
      <c r="D294" s="643"/>
      <c r="E294" s="649"/>
    </row>
    <row r="295" spans="1:5">
      <c r="A295" s="642" t="s">
        <v>596</v>
      </c>
      <c r="B295" s="650" t="s">
        <v>594</v>
      </c>
      <c r="C295" s="643"/>
      <c r="D295" s="643"/>
      <c r="E295" s="649"/>
    </row>
    <row r="296" spans="1:5">
      <c r="A296" s="642" t="s">
        <v>572</v>
      </c>
      <c r="B296" s="648" t="s">
        <v>587</v>
      </c>
      <c r="C296" s="640"/>
      <c r="D296" s="640"/>
      <c r="E296" s="641"/>
    </row>
    <row r="297" spans="1:5">
      <c r="A297" s="642" t="s">
        <v>573</v>
      </c>
      <c r="B297" s="648" t="s">
        <v>588</v>
      </c>
      <c r="C297" s="640"/>
      <c r="D297" s="640"/>
      <c r="E297" s="641"/>
    </row>
    <row r="298" spans="1:5">
      <c r="A298" s="642" t="s">
        <v>574</v>
      </c>
      <c r="B298" s="648" t="s">
        <v>589</v>
      </c>
      <c r="C298" s="640"/>
      <c r="D298" s="640"/>
      <c r="E298" s="641"/>
    </row>
    <row r="299" spans="1:5">
      <c r="A299" s="642" t="s">
        <v>583</v>
      </c>
      <c r="B299" s="648" t="s">
        <v>590</v>
      </c>
      <c r="C299" s="640"/>
      <c r="D299" s="640"/>
      <c r="E299" s="641"/>
    </row>
    <row r="300" spans="1:5">
      <c r="A300" s="642" t="s">
        <v>597</v>
      </c>
      <c r="B300" s="648" t="s">
        <v>592</v>
      </c>
      <c r="C300" s="643"/>
      <c r="D300" s="643"/>
      <c r="E300" s="649"/>
    </row>
    <row r="301" spans="1:5">
      <c r="A301" s="642" t="s">
        <v>598</v>
      </c>
      <c r="B301" s="650" t="s">
        <v>594</v>
      </c>
      <c r="C301" s="643"/>
      <c r="D301" s="643"/>
      <c r="E301" s="649"/>
    </row>
    <row r="302" spans="1:5" ht="15" customHeight="1">
      <c r="A302" s="667" t="s">
        <v>599</v>
      </c>
      <c r="B302" s="667"/>
      <c r="C302" s="667"/>
      <c r="D302" s="667"/>
      <c r="E302" s="667"/>
    </row>
    <row r="303" spans="1:5" ht="15" customHeight="1">
      <c r="A303" s="673" t="s">
        <v>599</v>
      </c>
      <c r="B303" s="673"/>
      <c r="C303" s="640" t="s">
        <v>553</v>
      </c>
      <c r="D303" s="640" t="s">
        <v>553</v>
      </c>
      <c r="E303" s="641" t="s">
        <v>553</v>
      </c>
    </row>
    <row r="304" spans="1:5" ht="15" customHeight="1">
      <c r="A304" s="673" t="s">
        <v>600</v>
      </c>
      <c r="B304" s="673"/>
      <c r="C304" s="646"/>
      <c r="D304" s="646"/>
      <c r="E304" s="647"/>
    </row>
    <row r="305" spans="1:5" ht="15" customHeight="1">
      <c r="A305" s="667" t="s">
        <v>601</v>
      </c>
      <c r="B305" s="667"/>
      <c r="C305" s="667"/>
      <c r="D305" s="667"/>
      <c r="E305" s="667"/>
    </row>
    <row r="306" spans="1:5" ht="15" customHeight="1">
      <c r="A306" s="673" t="s">
        <v>602</v>
      </c>
      <c r="B306" s="673"/>
      <c r="C306" s="640" t="s">
        <v>553</v>
      </c>
      <c r="D306" s="640" t="s">
        <v>553</v>
      </c>
      <c r="E306" s="641" t="s">
        <v>553</v>
      </c>
    </row>
    <row r="307" spans="1:5" ht="15" customHeight="1">
      <c r="A307" s="668" t="s">
        <v>603</v>
      </c>
      <c r="B307" s="668"/>
      <c r="C307" s="646"/>
      <c r="D307" s="646"/>
      <c r="E307" s="647"/>
    </row>
    <row r="308" spans="1:5" ht="15" customHeight="1">
      <c r="A308" s="668" t="s">
        <v>604</v>
      </c>
      <c r="B308" s="668"/>
      <c r="C308" s="646"/>
      <c r="D308" s="646"/>
      <c r="E308" s="647"/>
    </row>
    <row r="309" spans="1:5" ht="15" customHeight="1">
      <c r="A309" s="668" t="s">
        <v>605</v>
      </c>
      <c r="B309" s="668"/>
      <c r="C309" s="646"/>
      <c r="D309" s="646"/>
      <c r="E309" s="647"/>
    </row>
    <row r="310" spans="1:5" ht="15" customHeight="1">
      <c r="A310" s="668" t="s">
        <v>606</v>
      </c>
      <c r="B310" s="668"/>
      <c r="C310" s="646"/>
      <c r="D310" s="646"/>
      <c r="E310" s="647"/>
    </row>
    <row r="311" spans="1:5" ht="15" customHeight="1">
      <c r="A311" s="668" t="s">
        <v>607</v>
      </c>
      <c r="B311" s="668"/>
      <c r="C311" s="646"/>
      <c r="D311" s="646"/>
      <c r="E311" s="647"/>
    </row>
    <row r="312" spans="1:5" ht="15" customHeight="1">
      <c r="A312" s="668" t="s">
        <v>608</v>
      </c>
      <c r="B312" s="668"/>
      <c r="C312" s="646"/>
      <c r="D312" s="646"/>
      <c r="E312" s="647"/>
    </row>
    <row r="313" spans="1:5" ht="15" customHeight="1">
      <c r="A313" s="667" t="s">
        <v>609</v>
      </c>
      <c r="B313" s="667"/>
      <c r="C313" s="667"/>
      <c r="D313" s="667"/>
      <c r="E313" s="667"/>
    </row>
    <row r="314" spans="1:5" ht="15" customHeight="1">
      <c r="A314" s="673" t="s">
        <v>610</v>
      </c>
      <c r="B314" s="673"/>
      <c r="C314" s="646"/>
      <c r="D314" s="646"/>
      <c r="E314" s="647"/>
    </row>
    <row r="315" spans="1:5" ht="15.75" customHeight="1" thickBot="1">
      <c r="A315" s="674" t="s">
        <v>611</v>
      </c>
      <c r="B315" s="674"/>
      <c r="C315" s="651"/>
      <c r="D315" s="651"/>
      <c r="E315" s="652"/>
    </row>
    <row r="316" spans="1:5" ht="15.75" thickBot="1"/>
    <row r="317" spans="1:5" ht="15" customHeight="1">
      <c r="A317" s="669" t="s">
        <v>615</v>
      </c>
      <c r="B317" s="669"/>
      <c r="C317" s="669"/>
      <c r="D317" s="669"/>
      <c r="E317" s="669"/>
    </row>
    <row r="318" spans="1:5" ht="15" customHeight="1">
      <c r="A318" s="665" t="s">
        <v>204</v>
      </c>
      <c r="B318" s="665"/>
      <c r="C318" s="666"/>
      <c r="D318" s="666"/>
      <c r="E318" s="666"/>
    </row>
    <row r="319" spans="1:5" ht="15" customHeight="1">
      <c r="A319" s="665" t="s">
        <v>206</v>
      </c>
      <c r="B319" s="665"/>
      <c r="C319" s="666"/>
      <c r="D319" s="666"/>
      <c r="E319" s="666"/>
    </row>
    <row r="320" spans="1:5" ht="15" customHeight="1">
      <c r="A320" s="665" t="s">
        <v>544</v>
      </c>
      <c r="B320" s="665"/>
      <c r="C320" s="670"/>
      <c r="D320" s="670"/>
      <c r="E320" s="670"/>
    </row>
    <row r="321" spans="1:5" ht="15" customHeight="1">
      <c r="A321" s="665" t="s">
        <v>546</v>
      </c>
      <c r="B321" s="665"/>
      <c r="C321" s="666"/>
      <c r="D321" s="666"/>
      <c r="E321" s="666"/>
    </row>
    <row r="322" spans="1:5" ht="15" customHeight="1">
      <c r="A322" s="665" t="s">
        <v>547</v>
      </c>
      <c r="B322" s="665"/>
      <c r="C322" s="666"/>
      <c r="D322" s="666"/>
      <c r="E322" s="666"/>
    </row>
    <row r="323" spans="1:5" ht="15" customHeight="1">
      <c r="A323" s="667" t="s">
        <v>548</v>
      </c>
      <c r="B323" s="667"/>
      <c r="C323" s="667"/>
      <c r="D323" s="667"/>
      <c r="E323" s="667"/>
    </row>
    <row r="324" spans="1:5" ht="15" customHeight="1">
      <c r="A324" s="668" t="s">
        <v>549</v>
      </c>
      <c r="B324" s="668"/>
      <c r="C324" s="666"/>
      <c r="D324" s="666"/>
      <c r="E324" s="666"/>
    </row>
    <row r="325" spans="1:5" ht="15" customHeight="1">
      <c r="A325" s="668" t="s">
        <v>550</v>
      </c>
      <c r="B325" s="668"/>
      <c r="C325" s="666"/>
      <c r="D325" s="666"/>
      <c r="E325" s="666"/>
    </row>
    <row r="326" spans="1:5" ht="15" customHeight="1">
      <c r="A326" s="668" t="s">
        <v>551</v>
      </c>
      <c r="B326" s="668"/>
      <c r="C326" s="666"/>
      <c r="D326" s="666"/>
      <c r="E326" s="666"/>
    </row>
    <row r="327" spans="1:5" ht="15" customHeight="1">
      <c r="A327" s="672" t="s">
        <v>552</v>
      </c>
      <c r="B327" s="672"/>
      <c r="C327" s="666"/>
      <c r="D327" s="666"/>
      <c r="E327" s="666"/>
    </row>
    <row r="328" spans="1:5" ht="15" customHeight="1">
      <c r="A328" s="671" t="s">
        <v>163</v>
      </c>
      <c r="B328" s="671"/>
      <c r="C328" s="632" t="s">
        <v>545</v>
      </c>
      <c r="D328" s="632" t="s">
        <v>554</v>
      </c>
      <c r="E328" s="633" t="s">
        <v>555</v>
      </c>
    </row>
    <row r="329" spans="1:5" ht="15" customHeight="1">
      <c r="A329" s="665" t="s">
        <v>556</v>
      </c>
      <c r="B329" s="665"/>
      <c r="C329" s="634"/>
      <c r="D329" s="634"/>
      <c r="E329" s="635"/>
    </row>
    <row r="330" spans="1:5" ht="15" customHeight="1">
      <c r="A330" s="665" t="s">
        <v>557</v>
      </c>
      <c r="B330" s="665"/>
      <c r="C330" s="636"/>
      <c r="D330" s="636"/>
      <c r="E330" s="637"/>
    </row>
    <row r="331" spans="1:5" ht="15" customHeight="1">
      <c r="A331" s="665" t="s">
        <v>558</v>
      </c>
      <c r="B331" s="665"/>
      <c r="C331" s="638"/>
      <c r="D331" s="638"/>
      <c r="E331" s="639"/>
    </row>
    <row r="332" spans="1:5" ht="15" customHeight="1">
      <c r="A332" s="665" t="s">
        <v>559</v>
      </c>
      <c r="B332" s="665"/>
      <c r="C332" s="634"/>
      <c r="D332" s="634"/>
      <c r="E332" s="635"/>
    </row>
    <row r="333" spans="1:5" ht="15" customHeight="1">
      <c r="A333" s="667" t="s">
        <v>560</v>
      </c>
      <c r="B333" s="667"/>
      <c r="C333" s="667"/>
      <c r="D333" s="667"/>
      <c r="E333" s="667"/>
    </row>
    <row r="334" spans="1:5" ht="15" customHeight="1">
      <c r="A334" s="668" t="s">
        <v>561</v>
      </c>
      <c r="B334" s="668"/>
      <c r="C334" s="640" t="s">
        <v>553</v>
      </c>
      <c r="D334" s="640" t="s">
        <v>553</v>
      </c>
      <c r="E334" s="641" t="s">
        <v>553</v>
      </c>
    </row>
    <row r="335" spans="1:5" ht="15" customHeight="1">
      <c r="A335" s="668" t="s">
        <v>562</v>
      </c>
      <c r="B335" s="668"/>
      <c r="C335" s="640"/>
      <c r="D335" s="640"/>
      <c r="E335" s="641"/>
    </row>
    <row r="336" spans="1:5">
      <c r="A336" s="642" t="s">
        <v>563</v>
      </c>
      <c r="B336" s="643" t="s">
        <v>564</v>
      </c>
      <c r="C336" s="640"/>
      <c r="D336" s="640"/>
      <c r="E336" s="641"/>
    </row>
    <row r="337" spans="1:5">
      <c r="A337" s="642" t="s">
        <v>565</v>
      </c>
      <c r="B337" s="643" t="s">
        <v>566</v>
      </c>
      <c r="C337" s="640"/>
      <c r="D337" s="640"/>
      <c r="E337" s="641"/>
    </row>
    <row r="338" spans="1:5">
      <c r="A338" s="642" t="s">
        <v>567</v>
      </c>
      <c r="B338" s="643" t="s">
        <v>568</v>
      </c>
      <c r="C338" s="640"/>
      <c r="D338" s="640"/>
      <c r="E338" s="641"/>
    </row>
    <row r="339" spans="1:5">
      <c r="A339" s="642" t="s">
        <v>569</v>
      </c>
      <c r="B339" s="643" t="s">
        <v>564</v>
      </c>
      <c r="C339" s="644"/>
      <c r="D339" s="640"/>
      <c r="E339" s="641"/>
    </row>
    <row r="340" spans="1:5">
      <c r="A340" s="642" t="s">
        <v>570</v>
      </c>
      <c r="B340" s="643" t="s">
        <v>566</v>
      </c>
      <c r="C340" s="640"/>
      <c r="D340" s="640"/>
      <c r="E340" s="641"/>
    </row>
    <row r="341" spans="1:5">
      <c r="A341" s="642" t="s">
        <v>571</v>
      </c>
      <c r="B341" s="643" t="s">
        <v>568</v>
      </c>
      <c r="C341" s="640"/>
      <c r="D341" s="640"/>
      <c r="E341" s="641"/>
    </row>
    <row r="342" spans="1:5">
      <c r="A342" s="642" t="s">
        <v>572</v>
      </c>
      <c r="B342" s="643" t="s">
        <v>564</v>
      </c>
      <c r="C342" s="640"/>
      <c r="D342" s="640"/>
      <c r="E342" s="641"/>
    </row>
    <row r="343" spans="1:5">
      <c r="A343" s="642" t="s">
        <v>573</v>
      </c>
      <c r="B343" s="643" t="s">
        <v>566</v>
      </c>
      <c r="C343" s="640"/>
      <c r="D343" s="640"/>
      <c r="E343" s="641"/>
    </row>
    <row r="344" spans="1:5">
      <c r="A344" s="642" t="s">
        <v>574</v>
      </c>
      <c r="B344" s="643" t="s">
        <v>568</v>
      </c>
      <c r="C344" s="640"/>
      <c r="D344" s="640"/>
      <c r="E344" s="641"/>
    </row>
    <row r="345" spans="1:5" ht="15" customHeight="1">
      <c r="A345" s="667" t="s">
        <v>575</v>
      </c>
      <c r="B345" s="667"/>
      <c r="C345" s="667"/>
      <c r="D345" s="667"/>
      <c r="E345" s="667"/>
    </row>
    <row r="346" spans="1:5" ht="15" customHeight="1">
      <c r="A346" s="668" t="s">
        <v>576</v>
      </c>
      <c r="B346" s="668"/>
      <c r="C346" s="640" t="s">
        <v>553</v>
      </c>
      <c r="D346" s="640" t="s">
        <v>553</v>
      </c>
      <c r="E346" s="641" t="s">
        <v>553</v>
      </c>
    </row>
    <row r="347" spans="1:5" ht="15" customHeight="1">
      <c r="A347" s="668" t="s">
        <v>577</v>
      </c>
      <c r="B347" s="668"/>
      <c r="C347" s="645"/>
      <c r="D347" s="646"/>
      <c r="E347" s="647"/>
    </row>
    <row r="348" spans="1:5">
      <c r="A348" s="642" t="s">
        <v>563</v>
      </c>
      <c r="B348" s="643" t="s">
        <v>578</v>
      </c>
      <c r="C348" s="634"/>
      <c r="D348" s="634"/>
      <c r="E348" s="635"/>
    </row>
    <row r="349" spans="1:5">
      <c r="A349" s="642" t="s">
        <v>565</v>
      </c>
      <c r="B349" s="643" t="s">
        <v>566</v>
      </c>
      <c r="C349" s="634"/>
      <c r="D349" s="634"/>
      <c r="E349" s="635"/>
    </row>
    <row r="350" spans="1:5">
      <c r="A350" s="642" t="s">
        <v>567</v>
      </c>
      <c r="B350" s="643" t="s">
        <v>579</v>
      </c>
      <c r="C350" s="634"/>
      <c r="D350" s="640"/>
      <c r="E350" s="641"/>
    </row>
    <row r="351" spans="1:5">
      <c r="A351" s="642" t="s">
        <v>580</v>
      </c>
      <c r="B351" s="643" t="s">
        <v>581</v>
      </c>
      <c r="C351" s="645"/>
      <c r="D351" s="646"/>
      <c r="E351" s="647"/>
    </row>
    <row r="352" spans="1:5">
      <c r="A352" s="642" t="s">
        <v>569</v>
      </c>
      <c r="B352" s="643" t="s">
        <v>578</v>
      </c>
      <c r="C352" s="634"/>
      <c r="D352" s="634"/>
      <c r="E352" s="635"/>
    </row>
    <row r="353" spans="1:5">
      <c r="A353" s="642" t="s">
        <v>570</v>
      </c>
      <c r="B353" s="643" t="s">
        <v>566</v>
      </c>
      <c r="C353" s="634"/>
      <c r="D353" s="634"/>
      <c r="E353" s="635"/>
    </row>
    <row r="354" spans="1:5">
      <c r="A354" s="642" t="s">
        <v>571</v>
      </c>
      <c r="B354" s="643" t="s">
        <v>579</v>
      </c>
      <c r="C354" s="634"/>
      <c r="D354" s="640"/>
      <c r="E354" s="641"/>
    </row>
    <row r="355" spans="1:5">
      <c r="A355" s="642" t="s">
        <v>582</v>
      </c>
      <c r="B355" s="643" t="s">
        <v>581</v>
      </c>
      <c r="C355" s="645"/>
      <c r="D355" s="646"/>
      <c r="E355" s="647"/>
    </row>
    <row r="356" spans="1:5">
      <c r="A356" s="642" t="s">
        <v>572</v>
      </c>
      <c r="B356" s="643" t="s">
        <v>578</v>
      </c>
      <c r="C356" s="634"/>
      <c r="D356" s="634"/>
      <c r="E356" s="635"/>
    </row>
    <row r="357" spans="1:5">
      <c r="A357" s="642" t="s">
        <v>573</v>
      </c>
      <c r="B357" s="643" t="s">
        <v>566</v>
      </c>
      <c r="C357" s="634"/>
      <c r="D357" s="634"/>
      <c r="E357" s="635"/>
    </row>
    <row r="358" spans="1:5">
      <c r="A358" s="642" t="s">
        <v>574</v>
      </c>
      <c r="B358" s="643" t="s">
        <v>579</v>
      </c>
      <c r="C358" s="634"/>
      <c r="D358" s="640"/>
      <c r="E358" s="641"/>
    </row>
    <row r="359" spans="1:5">
      <c r="A359" s="642" t="s">
        <v>583</v>
      </c>
      <c r="B359" s="643" t="s">
        <v>581</v>
      </c>
      <c r="C359" s="645"/>
      <c r="D359" s="646"/>
      <c r="E359" s="647"/>
    </row>
    <row r="360" spans="1:5" ht="15" customHeight="1">
      <c r="A360" s="667" t="s">
        <v>584</v>
      </c>
      <c r="B360" s="667"/>
      <c r="C360" s="667"/>
      <c r="D360" s="667"/>
      <c r="E360" s="667"/>
    </row>
    <row r="361" spans="1:5" ht="15" customHeight="1">
      <c r="A361" s="668" t="s">
        <v>585</v>
      </c>
      <c r="B361" s="668"/>
      <c r="C361" s="640" t="s">
        <v>553</v>
      </c>
      <c r="D361" s="640" t="s">
        <v>553</v>
      </c>
      <c r="E361" s="641" t="s">
        <v>553</v>
      </c>
    </row>
    <row r="362" spans="1:5" ht="15" customHeight="1">
      <c r="A362" s="668" t="s">
        <v>586</v>
      </c>
      <c r="B362" s="668"/>
      <c r="C362" s="640"/>
      <c r="D362" s="640"/>
      <c r="E362" s="641"/>
    </row>
    <row r="363" spans="1:5">
      <c r="A363" s="642" t="s">
        <v>563</v>
      </c>
      <c r="B363" s="648" t="s">
        <v>587</v>
      </c>
      <c r="C363" s="640"/>
      <c r="D363" s="640"/>
      <c r="E363" s="641"/>
    </row>
    <row r="364" spans="1:5">
      <c r="A364" s="642" t="s">
        <v>565</v>
      </c>
      <c r="B364" s="648" t="s">
        <v>588</v>
      </c>
      <c r="C364" s="640"/>
      <c r="D364" s="640"/>
      <c r="E364" s="641"/>
    </row>
    <row r="365" spans="1:5">
      <c r="A365" s="642" t="s">
        <v>567</v>
      </c>
      <c r="B365" s="648" t="s">
        <v>589</v>
      </c>
      <c r="C365" s="640"/>
      <c r="D365" s="640"/>
      <c r="E365" s="641"/>
    </row>
    <row r="366" spans="1:5">
      <c r="A366" s="642" t="s">
        <v>580</v>
      </c>
      <c r="B366" s="648" t="s">
        <v>590</v>
      </c>
      <c r="C366" s="640"/>
      <c r="D366" s="640"/>
      <c r="E366" s="641"/>
    </row>
    <row r="367" spans="1:5">
      <c r="A367" s="642" t="s">
        <v>591</v>
      </c>
      <c r="B367" s="648" t="s">
        <v>592</v>
      </c>
      <c r="C367" s="643"/>
      <c r="D367" s="643"/>
      <c r="E367" s="649"/>
    </row>
    <row r="368" spans="1:5">
      <c r="A368" s="642" t="s">
        <v>593</v>
      </c>
      <c r="B368" s="650" t="s">
        <v>594</v>
      </c>
      <c r="C368" s="643"/>
      <c r="D368" s="643"/>
      <c r="E368" s="649"/>
    </row>
    <row r="369" spans="1:5">
      <c r="A369" s="642" t="s">
        <v>569</v>
      </c>
      <c r="B369" s="648" t="s">
        <v>587</v>
      </c>
      <c r="C369" s="640"/>
      <c r="D369" s="640"/>
      <c r="E369" s="641"/>
    </row>
    <row r="370" spans="1:5">
      <c r="A370" s="642" t="s">
        <v>570</v>
      </c>
      <c r="B370" s="648" t="s">
        <v>588</v>
      </c>
      <c r="C370" s="640"/>
      <c r="D370" s="640"/>
      <c r="E370" s="641"/>
    </row>
    <row r="371" spans="1:5">
      <c r="A371" s="642" t="s">
        <v>571</v>
      </c>
      <c r="B371" s="648" t="s">
        <v>589</v>
      </c>
      <c r="C371" s="640"/>
      <c r="D371" s="640"/>
      <c r="E371" s="641"/>
    </row>
    <row r="372" spans="1:5">
      <c r="A372" s="642" t="s">
        <v>582</v>
      </c>
      <c r="B372" s="648" t="s">
        <v>590</v>
      </c>
      <c r="C372" s="640"/>
      <c r="D372" s="640"/>
      <c r="E372" s="641"/>
    </row>
    <row r="373" spans="1:5">
      <c r="A373" s="642" t="s">
        <v>595</v>
      </c>
      <c r="B373" s="648" t="s">
        <v>592</v>
      </c>
      <c r="C373" s="643"/>
      <c r="D373" s="643"/>
      <c r="E373" s="649"/>
    </row>
    <row r="374" spans="1:5">
      <c r="A374" s="642" t="s">
        <v>596</v>
      </c>
      <c r="B374" s="650" t="s">
        <v>594</v>
      </c>
      <c r="C374" s="643"/>
      <c r="D374" s="643"/>
      <c r="E374" s="649"/>
    </row>
    <row r="375" spans="1:5">
      <c r="A375" s="642" t="s">
        <v>572</v>
      </c>
      <c r="B375" s="648" t="s">
        <v>587</v>
      </c>
      <c r="C375" s="640"/>
      <c r="D375" s="640"/>
      <c r="E375" s="641"/>
    </row>
    <row r="376" spans="1:5">
      <c r="A376" s="642" t="s">
        <v>573</v>
      </c>
      <c r="B376" s="648" t="s">
        <v>588</v>
      </c>
      <c r="C376" s="640"/>
      <c r="D376" s="640"/>
      <c r="E376" s="641"/>
    </row>
    <row r="377" spans="1:5">
      <c r="A377" s="642" t="s">
        <v>574</v>
      </c>
      <c r="B377" s="648" t="s">
        <v>589</v>
      </c>
      <c r="C377" s="640"/>
      <c r="D377" s="640"/>
      <c r="E377" s="641"/>
    </row>
    <row r="378" spans="1:5">
      <c r="A378" s="642" t="s">
        <v>583</v>
      </c>
      <c r="B378" s="648" t="s">
        <v>590</v>
      </c>
      <c r="C378" s="640"/>
      <c r="D378" s="640"/>
      <c r="E378" s="641"/>
    </row>
    <row r="379" spans="1:5">
      <c r="A379" s="642" t="s">
        <v>597</v>
      </c>
      <c r="B379" s="648" t="s">
        <v>592</v>
      </c>
      <c r="C379" s="643"/>
      <c r="D379" s="643"/>
      <c r="E379" s="649"/>
    </row>
    <row r="380" spans="1:5">
      <c r="A380" s="642" t="s">
        <v>598</v>
      </c>
      <c r="B380" s="650" t="s">
        <v>594</v>
      </c>
      <c r="C380" s="643"/>
      <c r="D380" s="643"/>
      <c r="E380" s="649"/>
    </row>
    <row r="381" spans="1:5" ht="15" customHeight="1">
      <c r="A381" s="667" t="s">
        <v>599</v>
      </c>
      <c r="B381" s="667"/>
      <c r="C381" s="667"/>
      <c r="D381" s="667"/>
      <c r="E381" s="667"/>
    </row>
    <row r="382" spans="1:5" ht="15" customHeight="1">
      <c r="A382" s="673" t="s">
        <v>599</v>
      </c>
      <c r="B382" s="673"/>
      <c r="C382" s="640" t="s">
        <v>553</v>
      </c>
      <c r="D382" s="640" t="s">
        <v>553</v>
      </c>
      <c r="E382" s="641" t="s">
        <v>553</v>
      </c>
    </row>
    <row r="383" spans="1:5" ht="15" customHeight="1">
      <c r="A383" s="673" t="s">
        <v>600</v>
      </c>
      <c r="B383" s="673"/>
      <c r="C383" s="646"/>
      <c r="D383" s="646"/>
      <c r="E383" s="647"/>
    </row>
    <row r="384" spans="1:5" ht="15" customHeight="1">
      <c r="A384" s="667" t="s">
        <v>601</v>
      </c>
      <c r="B384" s="667"/>
      <c r="C384" s="667"/>
      <c r="D384" s="667"/>
      <c r="E384" s="667"/>
    </row>
    <row r="385" spans="1:5" ht="15" customHeight="1">
      <c r="A385" s="673" t="s">
        <v>602</v>
      </c>
      <c r="B385" s="673"/>
      <c r="C385" s="640" t="s">
        <v>553</v>
      </c>
      <c r="D385" s="640" t="s">
        <v>553</v>
      </c>
      <c r="E385" s="641" t="s">
        <v>553</v>
      </c>
    </row>
    <row r="386" spans="1:5" ht="15" customHeight="1">
      <c r="A386" s="668" t="s">
        <v>603</v>
      </c>
      <c r="B386" s="668"/>
      <c r="C386" s="646"/>
      <c r="D386" s="646"/>
      <c r="E386" s="647"/>
    </row>
    <row r="387" spans="1:5" ht="15" customHeight="1">
      <c r="A387" s="668" t="s">
        <v>604</v>
      </c>
      <c r="B387" s="668"/>
      <c r="C387" s="646"/>
      <c r="D387" s="646"/>
      <c r="E387" s="647"/>
    </row>
    <row r="388" spans="1:5" ht="15" customHeight="1">
      <c r="A388" s="668" t="s">
        <v>605</v>
      </c>
      <c r="B388" s="668"/>
      <c r="C388" s="646"/>
      <c r="D388" s="646"/>
      <c r="E388" s="647"/>
    </row>
    <row r="389" spans="1:5" ht="15" customHeight="1">
      <c r="A389" s="668" t="s">
        <v>606</v>
      </c>
      <c r="B389" s="668"/>
      <c r="C389" s="646"/>
      <c r="D389" s="646"/>
      <c r="E389" s="647"/>
    </row>
    <row r="390" spans="1:5" ht="15" customHeight="1">
      <c r="A390" s="668" t="s">
        <v>607</v>
      </c>
      <c r="B390" s="668"/>
      <c r="C390" s="646"/>
      <c r="D390" s="646"/>
      <c r="E390" s="647"/>
    </row>
    <row r="391" spans="1:5" ht="15" customHeight="1">
      <c r="A391" s="668" t="s">
        <v>608</v>
      </c>
      <c r="B391" s="668"/>
      <c r="C391" s="646"/>
      <c r="D391" s="646"/>
      <c r="E391" s="647"/>
    </row>
    <row r="392" spans="1:5" ht="15" customHeight="1">
      <c r="A392" s="667" t="s">
        <v>609</v>
      </c>
      <c r="B392" s="667"/>
      <c r="C392" s="667"/>
      <c r="D392" s="667"/>
      <c r="E392" s="667"/>
    </row>
    <row r="393" spans="1:5" ht="15" customHeight="1">
      <c r="A393" s="673" t="s">
        <v>610</v>
      </c>
      <c r="B393" s="673"/>
      <c r="C393" s="646"/>
      <c r="D393" s="646"/>
      <c r="E393" s="647"/>
    </row>
    <row r="394" spans="1:5" ht="15.75" customHeight="1" thickBot="1">
      <c r="A394" s="674" t="s">
        <v>611</v>
      </c>
      <c r="B394" s="674"/>
      <c r="C394" s="651"/>
      <c r="D394" s="651"/>
      <c r="E394" s="652"/>
    </row>
  </sheetData>
  <mergeCells count="240">
    <mergeCell ref="A393:B393"/>
    <mergeCell ref="A394:B394"/>
    <mergeCell ref="A387:B387"/>
    <mergeCell ref="A388:B388"/>
    <mergeCell ref="A389:B389"/>
    <mergeCell ref="A390:B390"/>
    <mergeCell ref="A391:B391"/>
    <mergeCell ref="A392:E392"/>
    <mergeCell ref="A381:E381"/>
    <mergeCell ref="A382:B382"/>
    <mergeCell ref="A383:B383"/>
    <mergeCell ref="A384:E384"/>
    <mergeCell ref="A385:B385"/>
    <mergeCell ref="A386:B386"/>
    <mergeCell ref="A345:E345"/>
    <mergeCell ref="A346:B346"/>
    <mergeCell ref="A347:B347"/>
    <mergeCell ref="A360:E360"/>
    <mergeCell ref="A361:B361"/>
    <mergeCell ref="A362:B362"/>
    <mergeCell ref="A330:B330"/>
    <mergeCell ref="A331:B331"/>
    <mergeCell ref="A332:B332"/>
    <mergeCell ref="A333:E333"/>
    <mergeCell ref="A334:B334"/>
    <mergeCell ref="A335:B335"/>
    <mergeCell ref="A326:B326"/>
    <mergeCell ref="C326:E326"/>
    <mergeCell ref="A327:B327"/>
    <mergeCell ref="C327:E327"/>
    <mergeCell ref="A328:B328"/>
    <mergeCell ref="A329:B329"/>
    <mergeCell ref="A322:B322"/>
    <mergeCell ref="C322:E322"/>
    <mergeCell ref="A323:E323"/>
    <mergeCell ref="A324:B324"/>
    <mergeCell ref="C324:E324"/>
    <mergeCell ref="A325:B325"/>
    <mergeCell ref="C325:E325"/>
    <mergeCell ref="A319:B319"/>
    <mergeCell ref="C319:E319"/>
    <mergeCell ref="A320:B320"/>
    <mergeCell ref="C320:E320"/>
    <mergeCell ref="A321:B321"/>
    <mergeCell ref="C321:E321"/>
    <mergeCell ref="A312:B312"/>
    <mergeCell ref="A313:E313"/>
    <mergeCell ref="A314:B314"/>
    <mergeCell ref="A315:B315"/>
    <mergeCell ref="A317:E317"/>
    <mergeCell ref="A318:B318"/>
    <mergeCell ref="C318:E318"/>
    <mergeCell ref="A306:B306"/>
    <mergeCell ref="A307:B307"/>
    <mergeCell ref="A308:B308"/>
    <mergeCell ref="A309:B309"/>
    <mergeCell ref="A310:B310"/>
    <mergeCell ref="A311:B311"/>
    <mergeCell ref="A282:B282"/>
    <mergeCell ref="A283:B283"/>
    <mergeCell ref="A302:E302"/>
    <mergeCell ref="A303:B303"/>
    <mergeCell ref="A304:B304"/>
    <mergeCell ref="A305:E305"/>
    <mergeCell ref="A255:B255"/>
    <mergeCell ref="A256:B256"/>
    <mergeCell ref="A266:E266"/>
    <mergeCell ref="A267:B267"/>
    <mergeCell ref="A268:B268"/>
    <mergeCell ref="A281:E281"/>
    <mergeCell ref="A249:B249"/>
    <mergeCell ref="A250:B250"/>
    <mergeCell ref="A251:B251"/>
    <mergeCell ref="A252:B252"/>
    <mergeCell ref="A253:B253"/>
    <mergeCell ref="A254:E254"/>
    <mergeCell ref="A246:B246"/>
    <mergeCell ref="C246:E246"/>
    <mergeCell ref="A247:B247"/>
    <mergeCell ref="C247:E247"/>
    <mergeCell ref="A248:B248"/>
    <mergeCell ref="C248:E248"/>
    <mergeCell ref="A242:B242"/>
    <mergeCell ref="C242:E242"/>
    <mergeCell ref="A243:B243"/>
    <mergeCell ref="C243:E243"/>
    <mergeCell ref="A244:E244"/>
    <mergeCell ref="A245:B245"/>
    <mergeCell ref="C245:E245"/>
    <mergeCell ref="A238:E238"/>
    <mergeCell ref="A239:B239"/>
    <mergeCell ref="C239:E239"/>
    <mergeCell ref="A240:B240"/>
    <mergeCell ref="C240:E240"/>
    <mergeCell ref="A241:B241"/>
    <mergeCell ref="C241:E241"/>
    <mergeCell ref="A231:B231"/>
    <mergeCell ref="A232:B232"/>
    <mergeCell ref="A233:B233"/>
    <mergeCell ref="A234:E234"/>
    <mergeCell ref="A235:B235"/>
    <mergeCell ref="A236:B236"/>
    <mergeCell ref="A225:B225"/>
    <mergeCell ref="A226:E226"/>
    <mergeCell ref="A227:B227"/>
    <mergeCell ref="A228:B228"/>
    <mergeCell ref="A229:B229"/>
    <mergeCell ref="A230:B230"/>
    <mergeCell ref="A189:B189"/>
    <mergeCell ref="A202:E202"/>
    <mergeCell ref="A203:B203"/>
    <mergeCell ref="A204:B204"/>
    <mergeCell ref="A223:E223"/>
    <mergeCell ref="A224:B224"/>
    <mergeCell ref="A174:B174"/>
    <mergeCell ref="A175:E175"/>
    <mergeCell ref="A176:B176"/>
    <mergeCell ref="A177:B177"/>
    <mergeCell ref="A187:E187"/>
    <mergeCell ref="A188:B188"/>
    <mergeCell ref="A169:B169"/>
    <mergeCell ref="C169:E169"/>
    <mergeCell ref="A170:B170"/>
    <mergeCell ref="A171:B171"/>
    <mergeCell ref="A172:B172"/>
    <mergeCell ref="A173:B173"/>
    <mergeCell ref="A165:E165"/>
    <mergeCell ref="A166:B166"/>
    <mergeCell ref="C166:E166"/>
    <mergeCell ref="A167:B167"/>
    <mergeCell ref="C167:E167"/>
    <mergeCell ref="A168:B168"/>
    <mergeCell ref="C168:E168"/>
    <mergeCell ref="A162:B162"/>
    <mergeCell ref="C162:E162"/>
    <mergeCell ref="A163:B163"/>
    <mergeCell ref="C163:E163"/>
    <mergeCell ref="A164:B164"/>
    <mergeCell ref="C164:E164"/>
    <mergeCell ref="A156:B156"/>
    <mergeCell ref="A157:B157"/>
    <mergeCell ref="A159:E159"/>
    <mergeCell ref="A160:B160"/>
    <mergeCell ref="C160:E160"/>
    <mergeCell ref="A161:B161"/>
    <mergeCell ref="C161:E161"/>
    <mergeCell ref="A150:B150"/>
    <mergeCell ref="A151:B151"/>
    <mergeCell ref="A152:B152"/>
    <mergeCell ref="A153:B153"/>
    <mergeCell ref="A154:B154"/>
    <mergeCell ref="A155:E155"/>
    <mergeCell ref="A144:E144"/>
    <mergeCell ref="A145:B145"/>
    <mergeCell ref="A146:B146"/>
    <mergeCell ref="A147:E147"/>
    <mergeCell ref="A148:B148"/>
    <mergeCell ref="A149:B149"/>
    <mergeCell ref="A108:E108"/>
    <mergeCell ref="A109:B109"/>
    <mergeCell ref="A110:B110"/>
    <mergeCell ref="A123:E123"/>
    <mergeCell ref="A124:B124"/>
    <mergeCell ref="A125:B125"/>
    <mergeCell ref="A93:B93"/>
    <mergeCell ref="A94:B94"/>
    <mergeCell ref="A95:B95"/>
    <mergeCell ref="A96:E96"/>
    <mergeCell ref="A97:B97"/>
    <mergeCell ref="A98:B98"/>
    <mergeCell ref="A89:B89"/>
    <mergeCell ref="C89:E89"/>
    <mergeCell ref="A90:B90"/>
    <mergeCell ref="C90:E90"/>
    <mergeCell ref="A91:B91"/>
    <mergeCell ref="A92:B92"/>
    <mergeCell ref="A85:B85"/>
    <mergeCell ref="C85:E85"/>
    <mergeCell ref="A86:E86"/>
    <mergeCell ref="A87:B87"/>
    <mergeCell ref="C87:E87"/>
    <mergeCell ref="A88:B88"/>
    <mergeCell ref="C88:E88"/>
    <mergeCell ref="A82:B82"/>
    <mergeCell ref="C82:E82"/>
    <mergeCell ref="A83:B83"/>
    <mergeCell ref="C83:E83"/>
    <mergeCell ref="A84:B84"/>
    <mergeCell ref="C84:E84"/>
    <mergeCell ref="A75:B75"/>
    <mergeCell ref="A76:E76"/>
    <mergeCell ref="A77:B77"/>
    <mergeCell ref="A78:B78"/>
    <mergeCell ref="A80:E80"/>
    <mergeCell ref="A81:B81"/>
    <mergeCell ref="C81:E81"/>
    <mergeCell ref="A69:B69"/>
    <mergeCell ref="A70:B70"/>
    <mergeCell ref="A71:B71"/>
    <mergeCell ref="A72:B72"/>
    <mergeCell ref="A73:B73"/>
    <mergeCell ref="A74:B74"/>
    <mergeCell ref="A45:B45"/>
    <mergeCell ref="A46:B46"/>
    <mergeCell ref="A65:E65"/>
    <mergeCell ref="A66:B66"/>
    <mergeCell ref="A67:B67"/>
    <mergeCell ref="A68:E68"/>
    <mergeCell ref="A18:B18"/>
    <mergeCell ref="A19:B19"/>
    <mergeCell ref="A29:E29"/>
    <mergeCell ref="A30:B30"/>
    <mergeCell ref="A31:B31"/>
    <mergeCell ref="A44:E44"/>
    <mergeCell ref="A12:B12"/>
    <mergeCell ref="A13:B13"/>
    <mergeCell ref="A14:B14"/>
    <mergeCell ref="A15:B15"/>
    <mergeCell ref="A16:B16"/>
    <mergeCell ref="A17:E17"/>
    <mergeCell ref="A9:B9"/>
    <mergeCell ref="C9:E9"/>
    <mergeCell ref="A10:B10"/>
    <mergeCell ref="C10:E10"/>
    <mergeCell ref="A11:B11"/>
    <mergeCell ref="C11:E11"/>
    <mergeCell ref="A5:B5"/>
    <mergeCell ref="C5:E5"/>
    <mergeCell ref="A6:B6"/>
    <mergeCell ref="C6:E6"/>
    <mergeCell ref="A7:E7"/>
    <mergeCell ref="A8:B8"/>
    <mergeCell ref="C8:E8"/>
    <mergeCell ref="A1:E1"/>
    <mergeCell ref="A2:B2"/>
    <mergeCell ref="C2:E2"/>
    <mergeCell ref="A3:B3"/>
    <mergeCell ref="C3:E3"/>
    <mergeCell ref="A4:B4"/>
    <mergeCell ref="C4:E4"/>
  </mergeCells>
  <dataValidations count="5">
    <dataValidation type="list" operator="equal" allowBlank="1" showInputMessage="1" showErrorMessage="1" sqref="C16:E16 C95:E95 C174:E174 C253:E253 C332:E332" xr:uid="{C05E085D-644E-4355-9941-14458D275340}">
      <formula1>"Return submitted and verified,Return processed and Refund paid,Successfully e-verified,ITR Processed,e-Return for this PAN and acknowledgment number has been digitally signed,Return Processed with No Demand and No Refund,No Records Found"</formula1>
      <formula2>0</formula2>
    </dataValidation>
    <dataValidation type="list" operator="equal" allowBlank="1" showInputMessage="1" showErrorMessage="1" sqref="C13:E13 C92:E92 C171:E171 C250:E250 C329:E329" xr:uid="{8E367A62-0B89-43AE-A15F-7D91694A6151}">
      <formula1>"ITR-1,ITR-2,ITR-3,ITR-4,ITR-5,ITR-6,ITR-7"</formula1>
      <formula2>0</formula2>
    </dataValidation>
    <dataValidation type="list" operator="equal" allowBlank="1" showInputMessage="1" showErrorMessage="1" sqref="C8:C11 C18:E18 C30:E30 C45:E45 C66:E66 C69:E69 C87:C90 C97:E97 C109:E109 C124:E124 C145:E145 C148:E148 C166:C169 C176:E176 C188:E188 C203:E203 C224:E224 C227:E227 C245:C248 C255:E255 C267:E267 C282:E282 C303:E303 C306:E306 C324:C327 C334:E334 C346:E346 C361:E361 C382:E382 C385:E385" xr:uid="{0003D9A1-E130-4BB6-BA91-6B7F8080A7CC}">
      <formula1>"Yes,No"</formula1>
      <formula2>0</formula2>
    </dataValidation>
    <dataValidation type="list" operator="equal" allowBlank="1" showInputMessage="1" showErrorMessage="1" sqref="C5:E5" xr:uid="{31E8B53B-CA6A-40A9-B123-003E59A0F181}">
      <formula1>"2,3"</formula1>
      <formula2>0</formula2>
    </dataValidation>
    <dataValidation type="list" operator="equal" allowBlank="1" showInputMessage="1" showErrorMessage="1" sqref="C4 C12:E12 C83 C91:E91 C162 C170:E170 C241 C249:E249 C320 C328:E328" xr:uid="{F0BB8026-5CDC-469F-80DB-4A52670BEE34}">
      <formula1>"AY 20-21,AY 19-20,AY 18-19,AY 17-18,AY 16-17"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5CD4-994E-4902-8CA9-1028B49259C6}">
  <sheetPr codeName="Sheet13"/>
  <dimension ref="B1:J1"/>
  <sheetViews>
    <sheetView showGridLines="0" zoomScale="85" zoomScaleNormal="85" workbookViewId="0">
      <selection activeCell="N28" sqref="N28"/>
    </sheetView>
  </sheetViews>
  <sheetFormatPr defaultColWidth="7.75" defaultRowHeight="14.25"/>
  <cols>
    <col min="1" max="1" width="1.5" style="166" customWidth="1"/>
    <col min="2" max="2" width="10.25" style="166" customWidth="1"/>
    <col min="3" max="3" width="37.375" style="166" customWidth="1"/>
    <col min="4" max="4" width="10.25" style="166" customWidth="1"/>
    <col min="5" max="5" width="5.875" style="166" customWidth="1"/>
    <col min="6" max="6" width="10.25" style="166" customWidth="1"/>
    <col min="7" max="7" width="5.875" style="166" customWidth="1"/>
    <col min="8" max="8" width="12.875" style="166" customWidth="1"/>
    <col min="9" max="9" width="5" style="166" customWidth="1"/>
    <col min="10" max="10" width="10.25" style="166" customWidth="1"/>
    <col min="11" max="11" width="37.375" style="166" customWidth="1"/>
    <col min="12" max="12" width="10.25" style="166" customWidth="1"/>
    <col min="13" max="13" width="5.875" style="166" customWidth="1"/>
    <col min="14" max="14" width="10.25" style="166" customWidth="1"/>
    <col min="15" max="15" width="5.875" style="166" customWidth="1"/>
    <col min="16" max="16" width="12.875" style="166" customWidth="1"/>
    <col min="17" max="16384" width="7.75" style="166"/>
  </cols>
  <sheetData>
    <row r="1" spans="2:10" ht="9" customHeight="1">
      <c r="B1" s="166" t="s">
        <v>230</v>
      </c>
      <c r="J1" s="166" t="s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24C2-FFDA-40E1-95A6-B34E9FC5395B}">
  <sheetPr codeName="Sheet14"/>
  <dimension ref="A1:H1"/>
  <sheetViews>
    <sheetView showGridLines="0" workbookViewId="0">
      <selection activeCell="H2" sqref="H2"/>
    </sheetView>
  </sheetViews>
  <sheetFormatPr defaultColWidth="7.75" defaultRowHeight="14.25"/>
  <cols>
    <col min="1" max="3" width="1.5" style="166" customWidth="1"/>
    <col min="4" max="4" width="26.875" style="167" customWidth="1"/>
    <col min="5" max="5" width="6.375" style="166" customWidth="1"/>
    <col min="6" max="6" width="11.125" style="166" customWidth="1"/>
    <col min="7" max="7" width="7.75" style="166"/>
    <col min="8" max="8" width="26.875" style="166" customWidth="1"/>
    <col min="9" max="9" width="6.375" style="166" customWidth="1"/>
    <col min="10" max="10" width="11.125" style="166" customWidth="1"/>
    <col min="11" max="12" width="1.5" style="166" customWidth="1"/>
    <col min="13" max="16384" width="7.75" style="166"/>
  </cols>
  <sheetData>
    <row r="1" spans="1:8" ht="6.75" customHeight="1">
      <c r="A1"/>
      <c r="D1" s="167" t="s">
        <v>230</v>
      </c>
      <c r="H1" s="166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96E6-E51A-43B5-96CC-3367C437A9F8}">
  <sheetPr codeName="Sheet19">
    <tabColor theme="3" tint="-0.499984740745262"/>
    <pageSetUpPr fitToPage="1"/>
  </sheetPr>
  <dimension ref="A1:Q268"/>
  <sheetViews>
    <sheetView zoomScale="93" zoomScaleNormal="93" workbookViewId="0">
      <selection activeCell="K5" sqref="K5"/>
    </sheetView>
  </sheetViews>
  <sheetFormatPr defaultRowHeight="14.25" outlineLevelRow="2"/>
  <cols>
    <col min="1" max="2" width="2.125" style="480" customWidth="1"/>
    <col min="3" max="5" width="3.5" style="480" customWidth="1"/>
    <col min="6" max="6" width="40" style="172" customWidth="1"/>
    <col min="7" max="11" width="13.125" style="480" customWidth="1"/>
    <col min="12" max="12" width="1.625" style="480" customWidth="1"/>
    <col min="13" max="13" width="10.875" style="480" bestFit="1" customWidth="1"/>
    <col min="14" max="16384" width="9" style="480"/>
  </cols>
  <sheetData>
    <row r="1" spans="2:17" ht="15" thickBot="1"/>
    <row r="2" spans="2:17" ht="25.5" customHeight="1">
      <c r="B2" s="675" t="s">
        <v>234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7" ht="15" customHeight="1" thickBot="1">
      <c r="B3" s="173"/>
      <c r="F3" s="480"/>
      <c r="J3" s="512" t="s">
        <v>236</v>
      </c>
      <c r="K3" s="513" t="s">
        <v>237</v>
      </c>
      <c r="L3" s="481"/>
    </row>
    <row r="4" spans="2:17" ht="20.25" thickBot="1">
      <c r="B4" s="479"/>
      <c r="C4" s="678" t="s">
        <v>238</v>
      </c>
      <c r="D4" s="679"/>
      <c r="E4" s="679"/>
      <c r="F4" s="679"/>
      <c r="G4" s="679"/>
      <c r="H4" s="679"/>
      <c r="I4" s="679"/>
      <c r="J4" s="679"/>
      <c r="K4" s="680"/>
      <c r="L4" s="481"/>
    </row>
    <row r="5" spans="2:17" s="182" customFormat="1" ht="18.75" customHeight="1" thickBot="1">
      <c r="B5" s="177"/>
      <c r="C5" s="681" t="s">
        <v>163</v>
      </c>
      <c r="D5" s="682"/>
      <c r="E5" s="682"/>
      <c r="F5" s="682"/>
      <c r="G5" s="178" t="str">
        <f>IFERROR(EDATE(H5,-12),"-")</f>
        <v>-</v>
      </c>
      <c r="H5" s="179" t="str">
        <f>IFERROR(EDATE(I5,-12),"-")</f>
        <v>-</v>
      </c>
      <c r="I5" s="179" t="str">
        <f>IFERROR(EDATE(J5,-12),"-")</f>
        <v>-</v>
      </c>
      <c r="J5" s="179">
        <f>'Financial Statement1'!J6</f>
        <v>0</v>
      </c>
      <c r="K5" s="180">
        <f>IFERROR(EDATE(J5,12),"-")</f>
        <v>366</v>
      </c>
      <c r="L5" s="181"/>
    </row>
    <row r="6" spans="2:17" s="501" customFormat="1" ht="15.75" hidden="1" customHeight="1">
      <c r="B6" s="173"/>
      <c r="C6" s="683" t="s">
        <v>239</v>
      </c>
      <c r="D6" s="684"/>
      <c r="E6" s="684"/>
      <c r="F6" s="685"/>
      <c r="G6" s="183"/>
      <c r="H6" s="183"/>
      <c r="I6" s="183"/>
      <c r="J6" s="183"/>
      <c r="K6" s="184"/>
      <c r="L6" s="502"/>
      <c r="M6" s="182"/>
      <c r="N6" s="182"/>
      <c r="O6" s="182"/>
      <c r="P6" s="182"/>
      <c r="Q6" s="182"/>
    </row>
    <row r="7" spans="2:17" s="192" customFormat="1" ht="12.75" hidden="1">
      <c r="B7" s="187"/>
      <c r="C7" s="700" t="s">
        <v>240</v>
      </c>
      <c r="D7" s="701"/>
      <c r="E7" s="701"/>
      <c r="F7" s="702"/>
      <c r="G7" s="188"/>
      <c r="H7" s="189"/>
      <c r="I7" s="189"/>
      <c r="J7" s="189"/>
      <c r="K7" s="190"/>
      <c r="L7" s="191"/>
    </row>
    <row r="8" spans="2:17" s="192" customFormat="1" ht="12.75" hidden="1">
      <c r="B8" s="187"/>
      <c r="C8" s="700" t="s">
        <v>241</v>
      </c>
      <c r="D8" s="701"/>
      <c r="E8" s="701"/>
      <c r="F8" s="702"/>
      <c r="G8" s="193"/>
      <c r="H8" s="194"/>
      <c r="I8" s="194"/>
      <c r="J8" s="194"/>
      <c r="K8" s="195"/>
      <c r="L8" s="191"/>
    </row>
    <row r="9" spans="2:17" s="192" customFormat="1" ht="13.5" hidden="1" thickBot="1">
      <c r="B9" s="187"/>
      <c r="C9" s="697" t="s">
        <v>242</v>
      </c>
      <c r="D9" s="698"/>
      <c r="E9" s="698"/>
      <c r="F9" s="699"/>
      <c r="G9" s="196"/>
      <c r="H9" s="196"/>
      <c r="I9" s="196"/>
      <c r="J9" s="196"/>
      <c r="K9" s="197"/>
      <c r="L9" s="191"/>
    </row>
    <row r="10" spans="2:17" ht="16.5" customHeight="1">
      <c r="B10" s="479"/>
      <c r="C10" s="705" t="s">
        <v>243</v>
      </c>
      <c r="D10" s="706"/>
      <c r="E10" s="706"/>
      <c r="F10" s="706"/>
      <c r="G10" s="487"/>
      <c r="H10" s="487"/>
      <c r="I10" s="487"/>
      <c r="J10" s="487"/>
      <c r="K10" s="488"/>
      <c r="L10" s="481"/>
    </row>
    <row r="11" spans="2:17" ht="16.5" customHeight="1">
      <c r="B11" s="479"/>
      <c r="C11" s="200"/>
      <c r="D11" s="686" t="s">
        <v>244</v>
      </c>
      <c r="E11" s="688"/>
      <c r="F11" s="687"/>
      <c r="G11" s="201">
        <f>SUM(G12,G16,G20)</f>
        <v>0</v>
      </c>
      <c r="H11" s="201">
        <f>SUM(H12,H16,H20)</f>
        <v>0</v>
      </c>
      <c r="I11" s="201">
        <f>SUM(I12,I16,I20)</f>
        <v>0</v>
      </c>
      <c r="J11" s="201">
        <f>SUM(J12,J16,J20)</f>
        <v>0</v>
      </c>
      <c r="K11" s="202">
        <f>SUM(K12,K16,K20)</f>
        <v>0</v>
      </c>
      <c r="L11" s="481"/>
    </row>
    <row r="12" spans="2:17" s="501" customFormat="1" ht="15" customHeight="1" outlineLevel="1">
      <c r="B12" s="500"/>
      <c r="C12" s="707"/>
      <c r="D12" s="204"/>
      <c r="E12" s="709" t="s">
        <v>245</v>
      </c>
      <c r="F12" s="710"/>
      <c r="G12" s="205">
        <f>SUM(G13:G15)</f>
        <v>0</v>
      </c>
      <c r="H12" s="205">
        <f>SUM(H13:H15)</f>
        <v>0</v>
      </c>
      <c r="I12" s="205">
        <f>SUM(I13:I15)</f>
        <v>0</v>
      </c>
      <c r="J12" s="205">
        <f>SUM(J13:J15)</f>
        <v>0</v>
      </c>
      <c r="K12" s="206">
        <f>SUM(K13:K15)</f>
        <v>0</v>
      </c>
      <c r="L12" s="502"/>
    </row>
    <row r="13" spans="2:17" s="499" customFormat="1" ht="13.5" customHeight="1" outlineLevel="2">
      <c r="B13" s="207"/>
      <c r="C13" s="707"/>
      <c r="D13" s="711"/>
      <c r="E13" s="505"/>
      <c r="F13" s="498" t="s">
        <v>246</v>
      </c>
      <c r="G13" s="210">
        <f>'Financial Statement1'!G14+'Financial Statement2'!G14+'Financial Statement3'!G14+'Financial Statement4'!G14</f>
        <v>0</v>
      </c>
      <c r="H13" s="210">
        <f>'Financial Statement1'!H14+'Financial Statement2'!H14+'Financial Statement3'!H14+'Financial Statement4'!H14</f>
        <v>0</v>
      </c>
      <c r="I13" s="210">
        <f>'Financial Statement1'!I14+'Financial Statement2'!I14+'Financial Statement3'!I14+'Financial Statement4'!I14</f>
        <v>0</v>
      </c>
      <c r="J13" s="210">
        <f>'Financial Statement1'!J14+'Financial Statement2'!J14+'Financial Statement3'!J14+'Financial Statement4'!J14</f>
        <v>0</v>
      </c>
      <c r="K13" s="211">
        <f>'Financial Statement1'!K14+'Financial Statement2'!K14+'Financial Statement3'!K14+'Financial Statement4'!K14</f>
        <v>0</v>
      </c>
      <c r="L13" s="212"/>
    </row>
    <row r="14" spans="2:17" s="499" customFormat="1" ht="13.5" customHeight="1" outlineLevel="2">
      <c r="B14" s="207"/>
      <c r="C14" s="707"/>
      <c r="D14" s="711"/>
      <c r="F14" s="496" t="s">
        <v>247</v>
      </c>
      <c r="G14" s="215">
        <f>'Financial Statement1'!G15+'Financial Statement2'!G15+'Financial Statement3'!G15+'Financial Statement4'!G15</f>
        <v>0</v>
      </c>
      <c r="H14" s="215">
        <f>'Financial Statement1'!H15+'Financial Statement2'!H15+'Financial Statement3'!H15+'Financial Statement4'!H15</f>
        <v>0</v>
      </c>
      <c r="I14" s="215">
        <f>'Financial Statement1'!I15+'Financial Statement2'!I15+'Financial Statement3'!I15+'Financial Statement4'!I15</f>
        <v>0</v>
      </c>
      <c r="J14" s="215">
        <f>'Financial Statement1'!J15+'Financial Statement2'!J15+'Financial Statement3'!J15+'Financial Statement4'!J15</f>
        <v>0</v>
      </c>
      <c r="K14" s="216">
        <f>'Financial Statement1'!K15+'Financial Statement2'!K15+'Financial Statement3'!K15+'Financial Statement4'!K15</f>
        <v>0</v>
      </c>
      <c r="L14" s="212"/>
    </row>
    <row r="15" spans="2:17" s="499" customFormat="1" ht="13.5" customHeight="1" outlineLevel="2">
      <c r="B15" s="207"/>
      <c r="C15" s="707"/>
      <c r="D15" s="711"/>
      <c r="F15" s="496" t="s">
        <v>248</v>
      </c>
      <c r="G15" s="215">
        <f>'Financial Statement1'!G16+'Financial Statement2'!G16+'Financial Statement3'!G16+'Financial Statement4'!G16</f>
        <v>0</v>
      </c>
      <c r="H15" s="215">
        <f>'Financial Statement1'!H16+'Financial Statement2'!H16+'Financial Statement3'!H16+'Financial Statement4'!H16</f>
        <v>0</v>
      </c>
      <c r="I15" s="215">
        <f>'Financial Statement1'!I16+'Financial Statement2'!I16+'Financial Statement3'!I16+'Financial Statement4'!I16</f>
        <v>0</v>
      </c>
      <c r="J15" s="215">
        <f>'Financial Statement1'!J16+'Financial Statement2'!J16+'Financial Statement3'!J16+'Financial Statement4'!J16</f>
        <v>0</v>
      </c>
      <c r="K15" s="216">
        <f>'Financial Statement1'!K16+'Financial Statement2'!K16+'Financial Statement3'!K16+'Financial Statement4'!K16</f>
        <v>0</v>
      </c>
      <c r="L15" s="212"/>
    </row>
    <row r="16" spans="2:17" s="501" customFormat="1" ht="15" customHeight="1" outlineLevel="1">
      <c r="B16" s="500"/>
      <c r="C16" s="707"/>
      <c r="E16" s="686" t="s">
        <v>249</v>
      </c>
      <c r="F16" s="687"/>
      <c r="G16" s="217">
        <f>SUM(G17:G19)</f>
        <v>0</v>
      </c>
      <c r="H16" s="217">
        <f>SUM(H17:H19)</f>
        <v>0</v>
      </c>
      <c r="I16" s="217">
        <f>SUM(I17:I19)</f>
        <v>0</v>
      </c>
      <c r="J16" s="217">
        <f>SUM(J17:J19)</f>
        <v>0</v>
      </c>
      <c r="K16" s="218">
        <f>SUM(K17:K19)</f>
        <v>0</v>
      </c>
      <c r="L16" s="502"/>
    </row>
    <row r="17" spans="2:12" s="499" customFormat="1" ht="13.5" customHeight="1" outlineLevel="2">
      <c r="B17" s="207"/>
      <c r="C17" s="707"/>
      <c r="D17" s="711"/>
      <c r="E17" s="505"/>
      <c r="F17" s="498" t="s">
        <v>246</v>
      </c>
      <c r="G17" s="210">
        <f>'Financial Statement1'!G18+'Financial Statement2'!G18+'Financial Statement3'!G18+'Financial Statement4'!G18</f>
        <v>0</v>
      </c>
      <c r="H17" s="210">
        <f>'Financial Statement1'!H18+'Financial Statement2'!H18+'Financial Statement3'!H18+'Financial Statement4'!H18</f>
        <v>0</v>
      </c>
      <c r="I17" s="210">
        <f>'Financial Statement1'!I18+'Financial Statement2'!I18+'Financial Statement3'!I18+'Financial Statement4'!I18</f>
        <v>0</v>
      </c>
      <c r="J17" s="210">
        <f>'Financial Statement1'!J18+'Financial Statement2'!J18+'Financial Statement3'!J18+'Financial Statement4'!J18</f>
        <v>0</v>
      </c>
      <c r="K17" s="211">
        <f>'Financial Statement1'!K18+'Financial Statement2'!K18+'Financial Statement3'!K18+'Financial Statement4'!K18</f>
        <v>0</v>
      </c>
      <c r="L17" s="212"/>
    </row>
    <row r="18" spans="2:12" s="499" customFormat="1" ht="13.5" customHeight="1" outlineLevel="2">
      <c r="B18" s="207"/>
      <c r="C18" s="707"/>
      <c r="D18" s="711"/>
      <c r="F18" s="496" t="s">
        <v>247</v>
      </c>
      <c r="G18" s="215">
        <f>'Financial Statement1'!G19+'Financial Statement2'!G19+'Financial Statement3'!G19+'Financial Statement4'!G19</f>
        <v>0</v>
      </c>
      <c r="H18" s="215">
        <f>'Financial Statement1'!H19+'Financial Statement2'!H19+'Financial Statement3'!H19+'Financial Statement4'!H19</f>
        <v>0</v>
      </c>
      <c r="I18" s="215">
        <f>'Financial Statement1'!I19+'Financial Statement2'!I19+'Financial Statement3'!I19+'Financial Statement4'!I19</f>
        <v>0</v>
      </c>
      <c r="J18" s="215">
        <f>'Financial Statement1'!J19+'Financial Statement2'!J19+'Financial Statement3'!J19+'Financial Statement4'!J19</f>
        <v>0</v>
      </c>
      <c r="K18" s="216">
        <f>'Financial Statement1'!K19+'Financial Statement2'!K19+'Financial Statement3'!K19+'Financial Statement4'!K19</f>
        <v>0</v>
      </c>
      <c r="L18" s="212"/>
    </row>
    <row r="19" spans="2:12" s="499" customFormat="1" ht="13.5" customHeight="1" outlineLevel="2">
      <c r="B19" s="207"/>
      <c r="C19" s="707"/>
      <c r="D19" s="711"/>
      <c r="F19" s="496" t="s">
        <v>248</v>
      </c>
      <c r="G19" s="215">
        <f>'Financial Statement1'!G20+'Financial Statement2'!G20+'Financial Statement3'!G20+'Financial Statement4'!G20</f>
        <v>0</v>
      </c>
      <c r="H19" s="215">
        <f>'Financial Statement1'!H20+'Financial Statement2'!H20+'Financial Statement3'!H20+'Financial Statement4'!H20</f>
        <v>0</v>
      </c>
      <c r="I19" s="215">
        <f>'Financial Statement1'!I20+'Financial Statement2'!I20+'Financial Statement3'!I20+'Financial Statement4'!I20</f>
        <v>0</v>
      </c>
      <c r="J19" s="215">
        <f>'Financial Statement1'!J20+'Financial Statement2'!J20+'Financial Statement3'!J20+'Financial Statement4'!J20</f>
        <v>0</v>
      </c>
      <c r="K19" s="216">
        <f>'Financial Statement1'!K20+'Financial Statement2'!K20+'Financial Statement3'!K20+'Financial Statement4'!K20</f>
        <v>0</v>
      </c>
      <c r="L19" s="212"/>
    </row>
    <row r="20" spans="2:12" s="499" customFormat="1" ht="13.5" customHeight="1" outlineLevel="1">
      <c r="B20" s="207"/>
      <c r="C20" s="707"/>
      <c r="E20" s="686" t="s">
        <v>250</v>
      </c>
      <c r="F20" s="687"/>
      <c r="G20" s="215">
        <f>'Financial Statement1'!G21+'Financial Statement2'!G21+'Financial Statement3'!G21+'Financial Statement4'!G21</f>
        <v>0</v>
      </c>
      <c r="H20" s="215">
        <f>'Financial Statement1'!H21+'Financial Statement2'!H21+'Financial Statement3'!H21+'Financial Statement4'!H21</f>
        <v>0</v>
      </c>
      <c r="I20" s="215">
        <f>'Financial Statement1'!I21+'Financial Statement2'!I21+'Financial Statement3'!I21+'Financial Statement4'!I21</f>
        <v>0</v>
      </c>
      <c r="J20" s="215">
        <f>'Financial Statement1'!J21+'Financial Statement2'!J21+'Financial Statement3'!J21+'Financial Statement4'!J21</f>
        <v>0</v>
      </c>
      <c r="K20" s="216">
        <f>'Financial Statement1'!K21+'Financial Statement2'!K21+'Financial Statement3'!K21+'Financial Statement4'!K21</f>
        <v>0</v>
      </c>
      <c r="L20" s="212"/>
    </row>
    <row r="21" spans="2:12" s="501" customFormat="1" ht="15" customHeight="1">
      <c r="B21" s="500"/>
      <c r="C21" s="707"/>
      <c r="D21" s="686" t="s">
        <v>251</v>
      </c>
      <c r="E21" s="688"/>
      <c r="F21" s="687"/>
      <c r="G21" s="219">
        <f>'Financial Statement1'!G22+'Financial Statement2'!G22+'Financial Statement3'!G22+'Financial Statement4'!G22</f>
        <v>0</v>
      </c>
      <c r="H21" s="219">
        <f>'Financial Statement1'!H22+'Financial Statement2'!H22+'Financial Statement3'!H22+'Financial Statement4'!H22</f>
        <v>0</v>
      </c>
      <c r="I21" s="219">
        <f>'Financial Statement1'!I22+'Financial Statement2'!I22+'Financial Statement3'!I22+'Financial Statement4'!I22</f>
        <v>0</v>
      </c>
      <c r="J21" s="219">
        <f>'Financial Statement1'!J22+'Financial Statement2'!J22+'Financial Statement3'!J22+'Financial Statement4'!J22</f>
        <v>0</v>
      </c>
      <c r="K21" s="220">
        <f>'Financial Statement1'!K22+'Financial Statement2'!K22+'Financial Statement3'!K22+'Financial Statement4'!K22</f>
        <v>0</v>
      </c>
      <c r="L21" s="502"/>
    </row>
    <row r="22" spans="2:12" s="501" customFormat="1" ht="15" customHeight="1" thickBot="1">
      <c r="B22" s="500"/>
      <c r="C22" s="708"/>
      <c r="D22" s="689" t="s">
        <v>252</v>
      </c>
      <c r="E22" s="690"/>
      <c r="F22" s="691"/>
      <c r="G22" s="221">
        <f>'Financial Statement1'!G23+'Financial Statement2'!G23+'Financial Statement3'!G23+'Financial Statement4'!G23</f>
        <v>0</v>
      </c>
      <c r="H22" s="221">
        <f>'Financial Statement1'!H23+'Financial Statement2'!H23+'Financial Statement3'!H23+'Financial Statement4'!H23</f>
        <v>0</v>
      </c>
      <c r="I22" s="221">
        <f>'Financial Statement1'!I23+'Financial Statement2'!I23+'Financial Statement3'!I23+'Financial Statement4'!I23</f>
        <v>0</v>
      </c>
      <c r="J22" s="221">
        <f>'Financial Statement1'!J23+'Financial Statement2'!J23+'Financial Statement3'!J23+'Financial Statement4'!J23</f>
        <v>0</v>
      </c>
      <c r="K22" s="222">
        <f>'Financial Statement1'!K23+'Financial Statement2'!K23+'Financial Statement3'!K23+'Financial Statement4'!K23</f>
        <v>0</v>
      </c>
      <c r="L22" s="502"/>
    </row>
    <row r="23" spans="2:12" ht="16.5" customHeight="1" thickBot="1">
      <c r="B23" s="479"/>
      <c r="C23" s="692" t="s">
        <v>253</v>
      </c>
      <c r="D23" s="693"/>
      <c r="E23" s="693"/>
      <c r="F23" s="693"/>
      <c r="G23" s="223">
        <f>SUM(G11+G21)-G22</f>
        <v>0</v>
      </c>
      <c r="H23" s="223">
        <f>SUM(H11+H21)-H22</f>
        <v>0</v>
      </c>
      <c r="I23" s="223">
        <f>SUM(I11+I21)-I22</f>
        <v>0</v>
      </c>
      <c r="J23" s="223">
        <f t="shared" ref="J23:K23" si="0">SUM(J11+J21)-J22</f>
        <v>0</v>
      </c>
      <c r="K23" s="224">
        <f t="shared" si="0"/>
        <v>0</v>
      </c>
      <c r="L23" s="481"/>
    </row>
    <row r="24" spans="2:12" ht="7.5" customHeight="1">
      <c r="B24" s="479"/>
      <c r="C24" s="694"/>
      <c r="D24" s="695"/>
      <c r="E24" s="695"/>
      <c r="F24" s="695"/>
      <c r="G24" s="695"/>
      <c r="H24" s="695"/>
      <c r="I24" s="695"/>
      <c r="J24" s="695"/>
      <c r="K24" s="696"/>
      <c r="L24" s="481"/>
    </row>
    <row r="25" spans="2:12" ht="16.5" customHeight="1">
      <c r="B25" s="479"/>
      <c r="C25" s="703" t="s">
        <v>254</v>
      </c>
      <c r="D25" s="704"/>
      <c r="E25" s="704"/>
      <c r="F25" s="704"/>
      <c r="G25" s="499"/>
      <c r="H25" s="499"/>
      <c r="I25" s="499"/>
      <c r="J25" s="499"/>
      <c r="K25" s="212"/>
      <c r="L25" s="212"/>
    </row>
    <row r="26" spans="2:12" ht="16.5" customHeight="1">
      <c r="B26" s="479"/>
      <c r="C26" s="509"/>
      <c r="D26" s="686" t="s">
        <v>255</v>
      </c>
      <c r="E26" s="688"/>
      <c r="F26" s="687"/>
      <c r="G26" s="217">
        <f>G27+G31+G34</f>
        <v>0</v>
      </c>
      <c r="H26" s="217">
        <f>H27+H31+H34</f>
        <v>0</v>
      </c>
      <c r="I26" s="217">
        <f>I27+I31+I34</f>
        <v>0</v>
      </c>
      <c r="J26" s="217">
        <f>J27+J31+J34</f>
        <v>0</v>
      </c>
      <c r="K26" s="218">
        <f>K27+K31+K34</f>
        <v>0</v>
      </c>
      <c r="L26" s="212"/>
    </row>
    <row r="27" spans="2:12" s="501" customFormat="1" ht="15" customHeight="1" outlineLevel="1">
      <c r="B27" s="500"/>
      <c r="C27" s="707"/>
      <c r="D27" s="204"/>
      <c r="E27" s="716" t="s">
        <v>256</v>
      </c>
      <c r="F27" s="717"/>
      <c r="G27" s="205">
        <f>G29+G28-G30</f>
        <v>0</v>
      </c>
      <c r="H27" s="205">
        <f>H29+H28-H30</f>
        <v>0</v>
      </c>
      <c r="I27" s="205">
        <f>I29+I28-I30</f>
        <v>0</v>
      </c>
      <c r="J27" s="205">
        <f>J29+J28-J30</f>
        <v>0</v>
      </c>
      <c r="K27" s="206">
        <f>K29+K28-K30</f>
        <v>0</v>
      </c>
      <c r="L27" s="502"/>
    </row>
    <row r="28" spans="2:12" s="499" customFormat="1" ht="13.5" customHeight="1" outlineLevel="2">
      <c r="B28" s="207"/>
      <c r="C28" s="707"/>
      <c r="D28" s="711"/>
      <c r="E28" s="505"/>
      <c r="F28" s="498" t="s">
        <v>138</v>
      </c>
      <c r="G28" s="210">
        <f>'Financial Statement1'!G29+'Financial Statement2'!G29+'Financial Statement3'!G29+'Financial Statement4'!G29</f>
        <v>0</v>
      </c>
      <c r="H28" s="210">
        <f>'Financial Statement1'!H29+'Financial Statement2'!H29+'Financial Statement3'!H29+'Financial Statement4'!H29</f>
        <v>0</v>
      </c>
      <c r="I28" s="210">
        <f>'Financial Statement1'!I29+'Financial Statement2'!I29+'Financial Statement3'!I29+'Financial Statement4'!I29</f>
        <v>0</v>
      </c>
      <c r="J28" s="210">
        <f>'Financial Statement1'!J29+'Financial Statement2'!J29+'Financial Statement3'!J29+'Financial Statement4'!J29</f>
        <v>0</v>
      </c>
      <c r="K28" s="211">
        <f>'Financial Statement1'!K29+'Financial Statement2'!K29+'Financial Statement3'!K29+'Financial Statement4'!K29</f>
        <v>0</v>
      </c>
      <c r="L28" s="212"/>
    </row>
    <row r="29" spans="2:12" s="499" customFormat="1" ht="16.5" customHeight="1" outlineLevel="2">
      <c r="B29" s="207"/>
      <c r="C29" s="707"/>
      <c r="D29" s="711"/>
      <c r="F29" s="496" t="s">
        <v>139</v>
      </c>
      <c r="G29" s="215">
        <f>'Financial Statement1'!G30+'Financial Statement2'!G30+'Financial Statement3'!G30+'Financial Statement4'!G30</f>
        <v>0</v>
      </c>
      <c r="H29" s="215">
        <f>'Financial Statement1'!H30+'Financial Statement2'!H30+'Financial Statement3'!H30+'Financial Statement4'!H30</f>
        <v>0</v>
      </c>
      <c r="I29" s="215">
        <f>'Financial Statement1'!I30+'Financial Statement2'!I30+'Financial Statement3'!I30+'Financial Statement4'!I30</f>
        <v>0</v>
      </c>
      <c r="J29" s="215">
        <f>'Financial Statement1'!J30+'Financial Statement2'!J30+'Financial Statement3'!J30+'Financial Statement4'!J30</f>
        <v>0</v>
      </c>
      <c r="K29" s="216">
        <f>'Financial Statement1'!K30+'Financial Statement2'!K30+'Financial Statement3'!K30+'Financial Statement4'!K30</f>
        <v>0</v>
      </c>
      <c r="L29" s="212"/>
    </row>
    <row r="30" spans="2:12" s="499" customFormat="1" ht="16.5" customHeight="1" outlineLevel="2">
      <c r="B30" s="207"/>
      <c r="C30" s="707"/>
      <c r="D30" s="711"/>
      <c r="F30" s="496" t="s">
        <v>140</v>
      </c>
      <c r="G30" s="215">
        <f>'Financial Statement1'!G31+'Financial Statement2'!G31+'Financial Statement3'!G31+'Financial Statement4'!G31</f>
        <v>0</v>
      </c>
      <c r="H30" s="215">
        <f>'Financial Statement1'!H31+'Financial Statement2'!H31+'Financial Statement3'!H31+'Financial Statement4'!H31</f>
        <v>0</v>
      </c>
      <c r="I30" s="215">
        <f>'Financial Statement1'!I31+'Financial Statement2'!I31+'Financial Statement3'!I31+'Financial Statement4'!I31</f>
        <v>0</v>
      </c>
      <c r="J30" s="215">
        <f>'Financial Statement1'!J31+'Financial Statement2'!J31+'Financial Statement3'!J31+'Financial Statement4'!J31</f>
        <v>0</v>
      </c>
      <c r="K30" s="216">
        <f>'Financial Statement1'!K31+'Financial Statement2'!K31+'Financial Statement3'!K31+'Financial Statement4'!K31</f>
        <v>0</v>
      </c>
      <c r="L30" s="212"/>
    </row>
    <row r="31" spans="2:12" s="501" customFormat="1" ht="16.5" customHeight="1" outlineLevel="1">
      <c r="B31" s="500"/>
      <c r="C31" s="707"/>
      <c r="E31" s="718" t="s">
        <v>257</v>
      </c>
      <c r="F31" s="719"/>
      <c r="G31" s="217">
        <f>G32-G33</f>
        <v>0</v>
      </c>
      <c r="H31" s="217">
        <f>H32-H33</f>
        <v>0</v>
      </c>
      <c r="I31" s="217">
        <f>I32-I33</f>
        <v>0</v>
      </c>
      <c r="J31" s="217">
        <f>J32-J33</f>
        <v>0</v>
      </c>
      <c r="K31" s="218">
        <f>K32-K33</f>
        <v>0</v>
      </c>
      <c r="L31" s="502"/>
    </row>
    <row r="32" spans="2:12" s="499" customFormat="1" ht="13.5" customHeight="1" outlineLevel="2">
      <c r="B32" s="207"/>
      <c r="C32" s="707"/>
      <c r="D32" s="711"/>
      <c r="E32" s="505"/>
      <c r="F32" s="498" t="s">
        <v>138</v>
      </c>
      <c r="G32" s="210">
        <f>'Financial Statement1'!G33+'Financial Statement2'!G33+'Financial Statement3'!G33+'Financial Statement4'!G33</f>
        <v>0</v>
      </c>
      <c r="H32" s="210">
        <f>'Financial Statement1'!H33+'Financial Statement2'!H33+'Financial Statement3'!H33+'Financial Statement4'!H33</f>
        <v>0</v>
      </c>
      <c r="I32" s="210">
        <f>'Financial Statement1'!I33+'Financial Statement2'!I33+'Financial Statement3'!I33+'Financial Statement4'!I33</f>
        <v>0</v>
      </c>
      <c r="J32" s="210">
        <f>'Financial Statement1'!J33+'Financial Statement2'!J33+'Financial Statement3'!J33+'Financial Statement4'!J33</f>
        <v>0</v>
      </c>
      <c r="K32" s="211">
        <f>'Financial Statement1'!K33+'Financial Statement2'!K33+'Financial Statement3'!K33+'Financial Statement4'!K33</f>
        <v>0</v>
      </c>
      <c r="L32" s="212"/>
    </row>
    <row r="33" spans="2:12" s="499" customFormat="1" ht="13.5" customHeight="1" outlineLevel="2">
      <c r="B33" s="207"/>
      <c r="C33" s="707"/>
      <c r="D33" s="711"/>
      <c r="F33" s="496" t="s">
        <v>140</v>
      </c>
      <c r="G33" s="215">
        <f>'Financial Statement1'!G34+'Financial Statement2'!G34+'Financial Statement3'!G34+'Financial Statement4'!G34</f>
        <v>0</v>
      </c>
      <c r="H33" s="215">
        <f>'Financial Statement1'!H34+'Financial Statement2'!H34+'Financial Statement3'!H34+'Financial Statement4'!H34</f>
        <v>0</v>
      </c>
      <c r="I33" s="215">
        <f>'Financial Statement1'!I34+'Financial Statement2'!I34+'Financial Statement3'!I34+'Financial Statement4'!I34</f>
        <v>0</v>
      </c>
      <c r="J33" s="215">
        <f>'Financial Statement1'!J34+'Financial Statement2'!J34+'Financial Statement3'!J34+'Financial Statement4'!J34</f>
        <v>0</v>
      </c>
      <c r="K33" s="216">
        <f>'Financial Statement1'!K34+'Financial Statement2'!K34+'Financial Statement3'!K34+'Financial Statement4'!K34</f>
        <v>0</v>
      </c>
      <c r="L33" s="212"/>
    </row>
    <row r="34" spans="2:12" s="501" customFormat="1" ht="15" customHeight="1" outlineLevel="1">
      <c r="B34" s="500"/>
      <c r="C34" s="707"/>
      <c r="E34" s="718" t="s">
        <v>258</v>
      </c>
      <c r="F34" s="719"/>
      <c r="G34" s="217">
        <f>G36+G35-G37</f>
        <v>0</v>
      </c>
      <c r="H34" s="217">
        <f>H36+H35-H37</f>
        <v>0</v>
      </c>
      <c r="I34" s="217">
        <f>I36+I35-I37</f>
        <v>0</v>
      </c>
      <c r="J34" s="217"/>
      <c r="K34" s="218">
        <f>K36+K35-K37</f>
        <v>0</v>
      </c>
      <c r="L34" s="502"/>
    </row>
    <row r="35" spans="2:12" s="499" customFormat="1" ht="13.5" customHeight="1" outlineLevel="1">
      <c r="B35" s="207"/>
      <c r="C35" s="707"/>
      <c r="D35" s="711"/>
      <c r="E35" s="505"/>
      <c r="F35" s="498" t="s">
        <v>138</v>
      </c>
      <c r="G35" s="210">
        <f>'Financial Statement1'!G36+'Financial Statement2'!G36+'Financial Statement3'!G36+'Financial Statement4'!G36</f>
        <v>0</v>
      </c>
      <c r="H35" s="210">
        <f>'Financial Statement1'!H36+'Financial Statement2'!H36+'Financial Statement3'!H36+'Financial Statement4'!H36</f>
        <v>0</v>
      </c>
      <c r="I35" s="210">
        <f>'Financial Statement1'!I36+'Financial Statement2'!I36+'Financial Statement3'!I36+'Financial Statement4'!I36</f>
        <v>0</v>
      </c>
      <c r="J35" s="210">
        <f>'Financial Statement1'!J36+'Financial Statement2'!J36+'Financial Statement3'!J36+'Financial Statement4'!J36</f>
        <v>0</v>
      </c>
      <c r="K35" s="211">
        <f>'Financial Statement1'!K36+'Financial Statement2'!K36+'Financial Statement3'!K36+'Financial Statement4'!K36</f>
        <v>0</v>
      </c>
      <c r="L35" s="212"/>
    </row>
    <row r="36" spans="2:12" s="499" customFormat="1" ht="13.5" customHeight="1" outlineLevel="1">
      <c r="B36" s="207"/>
      <c r="C36" s="707"/>
      <c r="D36" s="711"/>
      <c r="F36" s="496" t="s">
        <v>139</v>
      </c>
      <c r="G36" s="215">
        <f>'Financial Statement1'!G37+'Financial Statement2'!G37+'Financial Statement3'!G37+'Financial Statement4'!G37</f>
        <v>0</v>
      </c>
      <c r="H36" s="215">
        <f>'Financial Statement1'!H37+'Financial Statement2'!H37+'Financial Statement3'!H37+'Financial Statement4'!H37</f>
        <v>0</v>
      </c>
      <c r="I36" s="215">
        <f>'Financial Statement1'!I37+'Financial Statement2'!I37+'Financial Statement3'!I37+'Financial Statement4'!I37</f>
        <v>0</v>
      </c>
      <c r="J36" s="215">
        <f>'Financial Statement1'!J37+'Financial Statement2'!J37+'Financial Statement3'!J37+'Financial Statement4'!J37</f>
        <v>0</v>
      </c>
      <c r="K36" s="216">
        <f>'Financial Statement1'!K37+'Financial Statement2'!K37+'Financial Statement3'!K37+'Financial Statement4'!K37</f>
        <v>0</v>
      </c>
      <c r="L36" s="212"/>
    </row>
    <row r="37" spans="2:12" s="499" customFormat="1" ht="13.5" customHeight="1" outlineLevel="1">
      <c r="B37" s="207"/>
      <c r="C37" s="707"/>
      <c r="D37" s="711"/>
      <c r="F37" s="496" t="s">
        <v>140</v>
      </c>
      <c r="G37" s="215">
        <f>'Financial Statement1'!G38+'Financial Statement2'!G38+'Financial Statement3'!G38+'Financial Statement4'!G38</f>
        <v>0</v>
      </c>
      <c r="H37" s="215">
        <f>'Financial Statement1'!H38+'Financial Statement2'!H38+'Financial Statement3'!H38+'Financial Statement4'!H38</f>
        <v>0</v>
      </c>
      <c r="I37" s="215">
        <f>'Financial Statement1'!I38+'Financial Statement2'!I38+'Financial Statement3'!I38+'Financial Statement4'!I38</f>
        <v>0</v>
      </c>
      <c r="J37" s="215">
        <f>'Financial Statement1'!J38+'Financial Statement2'!J38+'Financial Statement3'!J38+'Financial Statement4'!J38</f>
        <v>0</v>
      </c>
      <c r="K37" s="216">
        <f>'Financial Statement1'!K38+'Financial Statement2'!K38+'Financial Statement3'!K38+'Financial Statement4'!K38</f>
        <v>0</v>
      </c>
      <c r="L37" s="212"/>
    </row>
    <row r="38" spans="2:12" s="499" customFormat="1" ht="13.5" customHeight="1">
      <c r="B38" s="207"/>
      <c r="C38" s="707"/>
      <c r="D38" s="686" t="s">
        <v>259</v>
      </c>
      <c r="E38" s="688"/>
      <c r="F38" s="687"/>
      <c r="G38" s="215">
        <f>SUM(G39:G42)</f>
        <v>0</v>
      </c>
      <c r="H38" s="215">
        <f>SUM(H39:H42)</f>
        <v>0</v>
      </c>
      <c r="I38" s="215">
        <f>SUM(I39:I42)</f>
        <v>0</v>
      </c>
      <c r="J38" s="215">
        <f>SUM(J39:J42)</f>
        <v>0</v>
      </c>
      <c r="K38" s="216">
        <f>SUM(K39:K42)</f>
        <v>0</v>
      </c>
      <c r="L38" s="212"/>
    </row>
    <row r="39" spans="2:12" s="499" customFormat="1" ht="15" customHeight="1" outlineLevel="1">
      <c r="B39" s="207"/>
      <c r="C39" s="707"/>
      <c r="D39" s="505"/>
      <c r="E39" s="720" t="s">
        <v>260</v>
      </c>
      <c r="F39" s="721"/>
      <c r="G39" s="210">
        <f>'Financial Statement1'!G40+'Financial Statement2'!G40+'Financial Statement3'!G40+'Financial Statement4'!G40</f>
        <v>0</v>
      </c>
      <c r="H39" s="210">
        <f>'Financial Statement1'!H40+'Financial Statement2'!H40+'Financial Statement3'!H40+'Financial Statement4'!H40</f>
        <v>0</v>
      </c>
      <c r="I39" s="210">
        <f>'Financial Statement1'!I40+'Financial Statement2'!I40+'Financial Statement3'!I40+'Financial Statement4'!I40</f>
        <v>0</v>
      </c>
      <c r="J39" s="210">
        <f>'Financial Statement1'!J40+'Financial Statement2'!J40+'Financial Statement3'!J40+'Financial Statement4'!J40</f>
        <v>0</v>
      </c>
      <c r="K39" s="211">
        <f>'Financial Statement1'!K40+'Financial Statement2'!K40+'Financial Statement3'!K40+'Financial Statement4'!K40</f>
        <v>0</v>
      </c>
      <c r="L39" s="212"/>
    </row>
    <row r="40" spans="2:12" s="499" customFormat="1" ht="15" customHeight="1" outlineLevel="1">
      <c r="B40" s="207"/>
      <c r="C40" s="707"/>
      <c r="E40" s="712" t="s">
        <v>261</v>
      </c>
      <c r="F40" s="713"/>
      <c r="G40" s="215">
        <f>'Financial Statement1'!G41+'Financial Statement2'!G41+'Financial Statement3'!G41+'Financial Statement4'!G41</f>
        <v>0</v>
      </c>
      <c r="H40" s="215">
        <f>'Financial Statement1'!H41+'Financial Statement2'!H41+'Financial Statement3'!H41+'Financial Statement4'!H41</f>
        <v>0</v>
      </c>
      <c r="I40" s="215">
        <f>'Financial Statement1'!I41+'Financial Statement2'!I41+'Financial Statement3'!I41+'Financial Statement4'!I41</f>
        <v>0</v>
      </c>
      <c r="J40" s="215">
        <f>'Financial Statement1'!J41+'Financial Statement2'!J41+'Financial Statement3'!J41+'Financial Statement4'!J41</f>
        <v>0</v>
      </c>
      <c r="K40" s="216">
        <f>'Financial Statement1'!K41+'Financial Statement2'!K41+'Financial Statement3'!K41+'Financial Statement4'!K41</f>
        <v>0</v>
      </c>
      <c r="L40" s="212"/>
    </row>
    <row r="41" spans="2:12" s="499" customFormat="1" ht="15" customHeight="1" outlineLevel="1">
      <c r="B41" s="207"/>
      <c r="C41" s="707"/>
      <c r="E41" s="712" t="s">
        <v>262</v>
      </c>
      <c r="F41" s="713"/>
      <c r="G41" s="215">
        <f>'Financial Statement1'!G42+'Financial Statement2'!G42+'Financial Statement3'!G42+'Financial Statement4'!G42</f>
        <v>0</v>
      </c>
      <c r="H41" s="215">
        <f>'Financial Statement1'!H42+'Financial Statement2'!H42+'Financial Statement3'!H42+'Financial Statement4'!H42</f>
        <v>0</v>
      </c>
      <c r="I41" s="215">
        <f>'Financial Statement1'!I42+'Financial Statement2'!I42+'Financial Statement3'!I42+'Financial Statement4'!I42</f>
        <v>0</v>
      </c>
      <c r="J41" s="215">
        <f>'Financial Statement1'!J42+'Financial Statement2'!J42+'Financial Statement3'!J42+'Financial Statement4'!J42</f>
        <v>0</v>
      </c>
      <c r="K41" s="216">
        <f>'Financial Statement1'!K42+'Financial Statement2'!K42+'Financial Statement3'!K42+'Financial Statement4'!K42</f>
        <v>0</v>
      </c>
      <c r="L41" s="212"/>
    </row>
    <row r="42" spans="2:12" s="499" customFormat="1" ht="15" customHeight="1" outlineLevel="1" thickBot="1">
      <c r="B42" s="207"/>
      <c r="C42" s="708"/>
      <c r="D42" s="506"/>
      <c r="E42" s="714" t="s">
        <v>263</v>
      </c>
      <c r="F42" s="715"/>
      <c r="G42" s="215">
        <f>'Financial Statement1'!G43+'Financial Statement2'!G43+'Financial Statement3'!G43+'Financial Statement4'!G43</f>
        <v>0</v>
      </c>
      <c r="H42" s="215">
        <f>'Financial Statement1'!H43+'Financial Statement2'!H43+'Financial Statement3'!H43+'Financial Statement4'!H43</f>
        <v>0</v>
      </c>
      <c r="I42" s="215">
        <f>'Financial Statement1'!I43+'Financial Statement2'!I43+'Financial Statement3'!I43+'Financial Statement4'!I43</f>
        <v>0</v>
      </c>
      <c r="J42" s="215">
        <f>'Financial Statement1'!J43+'Financial Statement2'!J43+'Financial Statement3'!J43+'Financial Statement4'!J43</f>
        <v>0</v>
      </c>
      <c r="K42" s="216">
        <f>'Financial Statement1'!K43+'Financial Statement2'!K43+'Financial Statement3'!K43+'Financial Statement4'!K43</f>
        <v>0</v>
      </c>
      <c r="L42" s="212"/>
    </row>
    <row r="43" spans="2:12" ht="16.5" customHeight="1" thickBot="1">
      <c r="B43" s="479"/>
      <c r="C43" s="692" t="s">
        <v>264</v>
      </c>
      <c r="D43" s="693"/>
      <c r="E43" s="693"/>
      <c r="F43" s="693" t="s">
        <v>265</v>
      </c>
      <c r="G43" s="223">
        <f>G23-SUM(G26,G38)</f>
        <v>0</v>
      </c>
      <c r="H43" s="223">
        <f>H23-SUM(H26,H38)</f>
        <v>0</v>
      </c>
      <c r="I43" s="223">
        <f>I23-SUM(I26,I38)</f>
        <v>0</v>
      </c>
      <c r="J43" s="223">
        <f>J23-SUM(J26,J38)</f>
        <v>0</v>
      </c>
      <c r="K43" s="224">
        <f>K23-SUM(K26,K38)</f>
        <v>0</v>
      </c>
      <c r="L43" s="481"/>
    </row>
    <row r="44" spans="2:12" ht="7.5" customHeight="1">
      <c r="B44" s="479"/>
      <c r="C44" s="694"/>
      <c r="D44" s="695"/>
      <c r="E44" s="695"/>
      <c r="F44" s="695"/>
      <c r="G44" s="695"/>
      <c r="H44" s="695"/>
      <c r="I44" s="695"/>
      <c r="J44" s="695"/>
      <c r="K44" s="696"/>
      <c r="L44" s="481"/>
    </row>
    <row r="45" spans="2:12" s="501" customFormat="1" ht="15" customHeight="1">
      <c r="B45" s="500"/>
      <c r="C45" s="500"/>
      <c r="D45" s="686" t="s">
        <v>266</v>
      </c>
      <c r="E45" s="688"/>
      <c r="F45" s="687"/>
      <c r="G45" s="201">
        <f>SUM(G46,G47,G48)</f>
        <v>0</v>
      </c>
      <c r="H45" s="201">
        <f>SUM(H46,H47,H48)</f>
        <v>0</v>
      </c>
      <c r="I45" s="201">
        <f>SUM(I46,I47,I48)</f>
        <v>0</v>
      </c>
      <c r="J45" s="201">
        <f>SUM(J46,J47,J48)</f>
        <v>0</v>
      </c>
      <c r="K45" s="202">
        <f>SUM(K46,K47,K48)</f>
        <v>0</v>
      </c>
      <c r="L45" s="502"/>
    </row>
    <row r="46" spans="2:12" s="499" customFormat="1" ht="15" customHeight="1" outlineLevel="1">
      <c r="B46" s="207"/>
      <c r="C46" s="722"/>
      <c r="D46" s="505"/>
      <c r="E46" s="724" t="s">
        <v>267</v>
      </c>
      <c r="F46" s="725"/>
      <c r="G46" s="226">
        <f>'Financial Statement1'!G47+'Financial Statement2'!G47+'Financial Statement3'!G47+'Financial Statement4'!G47</f>
        <v>0</v>
      </c>
      <c r="H46" s="210">
        <f>'Financial Statement1'!H47+'Financial Statement2'!H47+'Financial Statement3'!H47+'Financial Statement4'!H47</f>
        <v>0</v>
      </c>
      <c r="I46" s="210">
        <f>'Financial Statement1'!I47+'Financial Statement2'!I47+'Financial Statement3'!I47+'Financial Statement4'!I47</f>
        <v>0</v>
      </c>
      <c r="J46" s="210">
        <f>'Financial Statement1'!J47+'Financial Statement2'!J47+'Financial Statement3'!J47+'Financial Statement4'!J47</f>
        <v>0</v>
      </c>
      <c r="K46" s="211">
        <f>'Financial Statement1'!K47+'Financial Statement2'!K47+'Financial Statement3'!K47+'Financial Statement4'!K47</f>
        <v>0</v>
      </c>
      <c r="L46" s="212"/>
    </row>
    <row r="47" spans="2:12" s="499" customFormat="1" ht="15" customHeight="1" outlineLevel="1">
      <c r="B47" s="207"/>
      <c r="C47" s="722"/>
      <c r="D47" s="495"/>
      <c r="E47" s="712" t="s">
        <v>268</v>
      </c>
      <c r="F47" s="713"/>
      <c r="G47" s="215">
        <f>'Financial Statement1'!G48+'Financial Statement2'!G48+'Financial Statement3'!G48+'Financial Statement4'!G48</f>
        <v>0</v>
      </c>
      <c r="H47" s="215">
        <f>'Financial Statement1'!H48+'Financial Statement2'!H48+'Financial Statement3'!H48+'Financial Statement4'!H48</f>
        <v>0</v>
      </c>
      <c r="I47" s="215">
        <f>'Financial Statement1'!I48+'Financial Statement2'!I48+'Financial Statement3'!I48+'Financial Statement4'!I48</f>
        <v>0</v>
      </c>
      <c r="J47" s="215">
        <f>'Financial Statement1'!J48+'Financial Statement2'!J48+'Financial Statement3'!J48+'Financial Statement4'!J48</f>
        <v>0</v>
      </c>
      <c r="K47" s="216">
        <f>'Financial Statement1'!K48+'Financial Statement2'!K48+'Financial Statement3'!K48+'Financial Statement4'!K48</f>
        <v>0</v>
      </c>
      <c r="L47" s="212"/>
    </row>
    <row r="48" spans="2:12" s="499" customFormat="1" ht="15" customHeight="1" outlineLevel="1">
      <c r="B48" s="207"/>
      <c r="C48" s="722"/>
      <c r="D48" s="495"/>
      <c r="E48" s="726" t="s">
        <v>124</v>
      </c>
      <c r="F48" s="727"/>
      <c r="G48" s="229">
        <f>'Financial Statement1'!G49+'Financial Statement2'!G49+'Financial Statement3'!G49+'Financial Statement4'!G49</f>
        <v>0</v>
      </c>
      <c r="H48" s="229">
        <f>'Financial Statement1'!H49+'Financial Statement2'!H49+'Financial Statement3'!H49+'Financial Statement4'!H49</f>
        <v>0</v>
      </c>
      <c r="I48" s="215">
        <f>'Financial Statement1'!I49+'Financial Statement2'!I49+'Financial Statement3'!I49+'Financial Statement4'!I49</f>
        <v>0</v>
      </c>
      <c r="J48" s="215">
        <f>'Financial Statement1'!J49+'Financial Statement2'!J49+'Financial Statement3'!J49+'Financial Statement4'!J49</f>
        <v>0</v>
      </c>
      <c r="K48" s="216">
        <f>'Financial Statement1'!K49+'Financial Statement2'!K49+'Financial Statement3'!K49+'Financial Statement4'!K49</f>
        <v>0</v>
      </c>
      <c r="L48" s="212"/>
    </row>
    <row r="49" spans="1:12" s="501" customFormat="1" ht="15" customHeight="1">
      <c r="B49" s="500"/>
      <c r="C49" s="722"/>
      <c r="D49" s="686" t="s">
        <v>269</v>
      </c>
      <c r="E49" s="688"/>
      <c r="F49" s="687"/>
      <c r="G49" s="217">
        <f>SUM(G50:G51)</f>
        <v>0</v>
      </c>
      <c r="H49" s="217">
        <f>SUM(H50:H51)</f>
        <v>0</v>
      </c>
      <c r="I49" s="217">
        <f>SUM(I50:I51)</f>
        <v>0</v>
      </c>
      <c r="J49" s="217">
        <f>SUM(J50:J51)</f>
        <v>0</v>
      </c>
      <c r="K49" s="218">
        <f>SUM(K50:K51)</f>
        <v>0</v>
      </c>
      <c r="L49" s="502"/>
    </row>
    <row r="50" spans="1:12" s="499" customFormat="1" ht="13.5" customHeight="1" outlineLevel="1">
      <c r="B50" s="207"/>
      <c r="C50" s="722"/>
      <c r="D50" s="505"/>
      <c r="E50" s="720" t="s">
        <v>270</v>
      </c>
      <c r="F50" s="721"/>
      <c r="G50" s="210">
        <f>'Financial Statement1'!G51+'Financial Statement2'!G51+'Financial Statement3'!G51+'Financial Statement4'!G51</f>
        <v>0</v>
      </c>
      <c r="H50" s="210">
        <f>'Financial Statement1'!H51+'Financial Statement2'!H51+'Financial Statement3'!H51+'Financial Statement4'!H51</f>
        <v>0</v>
      </c>
      <c r="I50" s="210">
        <f>'Financial Statement1'!I51+'Financial Statement2'!I51+'Financial Statement3'!I51+'Financial Statement4'!I51</f>
        <v>0</v>
      </c>
      <c r="J50" s="210">
        <f>'Financial Statement1'!J51+'Financial Statement2'!J51+'Financial Statement3'!J51+'Financial Statement4'!J51</f>
        <v>0</v>
      </c>
      <c r="K50" s="211">
        <f>'Financial Statement1'!K51+'Financial Statement2'!K51+'Financial Statement3'!K51+'Financial Statement4'!K51</f>
        <v>0</v>
      </c>
      <c r="L50" s="212"/>
    </row>
    <row r="51" spans="1:12" s="499" customFormat="1" ht="13.5" customHeight="1" outlineLevel="1">
      <c r="B51" s="207"/>
      <c r="C51" s="722"/>
      <c r="E51" s="712" t="s">
        <v>271</v>
      </c>
      <c r="F51" s="713"/>
      <c r="G51" s="215">
        <f>'Financial Statement1'!G52+'Financial Statement2'!G52+'Financial Statement3'!G52+'Financial Statement4'!G52</f>
        <v>0</v>
      </c>
      <c r="H51" s="215">
        <f>'Financial Statement1'!H52+'Financial Statement2'!H52+'Financial Statement3'!H52+'Financial Statement4'!H52</f>
        <v>0</v>
      </c>
      <c r="I51" s="215">
        <f>'Financial Statement1'!I52+'Financial Statement2'!I52+'Financial Statement3'!I52+'Financial Statement4'!I52</f>
        <v>0</v>
      </c>
      <c r="J51" s="215">
        <f>'Financial Statement1'!J52+'Financial Statement2'!J52+'Financial Statement3'!J52+'Financial Statement4'!J52</f>
        <v>0</v>
      </c>
      <c r="K51" s="216">
        <f>'Financial Statement1'!K52+'Financial Statement2'!K52+'Financial Statement3'!K52+'Financial Statement4'!K52</f>
        <v>0</v>
      </c>
      <c r="L51" s="212"/>
    </row>
    <row r="52" spans="1:12" s="501" customFormat="1" ht="15" customHeight="1">
      <c r="A52" s="499"/>
      <c r="B52" s="500"/>
      <c r="C52" s="722"/>
      <c r="D52" s="686" t="s">
        <v>272</v>
      </c>
      <c r="E52" s="688"/>
      <c r="F52" s="687"/>
      <c r="G52" s="217">
        <f>SUM(G53:G54)</f>
        <v>0</v>
      </c>
      <c r="H52" s="217">
        <f>SUM(H53:H54)</f>
        <v>0</v>
      </c>
      <c r="I52" s="217">
        <f>SUM(I53:I54)</f>
        <v>0</v>
      </c>
      <c r="J52" s="217">
        <f>SUM(J53:J54)</f>
        <v>0</v>
      </c>
      <c r="K52" s="218">
        <f>SUM(K53:K54)</f>
        <v>0</v>
      </c>
      <c r="L52" s="502"/>
    </row>
    <row r="53" spans="1:12" s="499" customFormat="1" ht="27" customHeight="1" outlineLevel="1" thickBot="1">
      <c r="B53" s="207"/>
      <c r="C53" s="722"/>
      <c r="D53" s="505"/>
      <c r="E53" s="720" t="s">
        <v>273</v>
      </c>
      <c r="F53" s="721"/>
      <c r="G53" s="210">
        <f>'Financial Statement1'!G54+'Financial Statement2'!G54+'Financial Statement3'!G54+'Financial Statement4'!G54</f>
        <v>0</v>
      </c>
      <c r="H53" s="210">
        <f>'Financial Statement1'!H54+'Financial Statement2'!H54+'Financial Statement3'!H54+'Financial Statement4'!H54</f>
        <v>0</v>
      </c>
      <c r="I53" s="210">
        <f>'Financial Statement1'!I54+'Financial Statement2'!I54+'Financial Statement3'!I54+'Financial Statement4'!I54</f>
        <v>0</v>
      </c>
      <c r="J53" s="210">
        <f>'Financial Statement1'!J54+'Financial Statement2'!J54+'Financial Statement3'!J54+'Financial Statement4'!J54</f>
        <v>0</v>
      </c>
      <c r="K53" s="211">
        <f>'Financial Statement1'!K54+'Financial Statement2'!K54+'Financial Statement3'!K54+'Financial Statement4'!K54</f>
        <v>0</v>
      </c>
      <c r="L53" s="212"/>
    </row>
    <row r="54" spans="1:12" s="499" customFormat="1" ht="13.5" hidden="1" customHeight="1" outlineLevel="1" thickBot="1">
      <c r="B54" s="207"/>
      <c r="C54" s="723"/>
      <c r="D54" s="506"/>
      <c r="E54" s="714" t="s">
        <v>124</v>
      </c>
      <c r="F54" s="715"/>
      <c r="G54" s="230"/>
      <c r="H54" s="230"/>
      <c r="I54" s="230"/>
      <c r="J54" s="230"/>
      <c r="K54" s="231"/>
      <c r="L54" s="212"/>
    </row>
    <row r="55" spans="1:12" ht="16.5" customHeight="1" thickBot="1">
      <c r="A55" s="499"/>
      <c r="B55" s="479"/>
      <c r="C55" s="728" t="s">
        <v>274</v>
      </c>
      <c r="D55" s="729"/>
      <c r="E55" s="729"/>
      <c r="F55" s="729"/>
      <c r="G55" s="232">
        <f>G43-SUM(G45,G49,G52)</f>
        <v>0</v>
      </c>
      <c r="H55" s="232">
        <f>H43-SUM(H45,H49,H52)</f>
        <v>0</v>
      </c>
      <c r="I55" s="232">
        <f>I43-SUM(I45,I49,I52)</f>
        <v>0</v>
      </c>
      <c r="J55" s="232">
        <f>J43-SUM(J45,J49,J52)</f>
        <v>0</v>
      </c>
      <c r="K55" s="233">
        <f>K43-SUM(K45,K49,K52)</f>
        <v>0</v>
      </c>
      <c r="L55" s="481"/>
    </row>
    <row r="56" spans="1:12" ht="7.5" customHeight="1">
      <c r="B56" s="479"/>
      <c r="C56" s="694"/>
      <c r="D56" s="695"/>
      <c r="E56" s="695"/>
      <c r="F56" s="695"/>
      <c r="G56" s="695"/>
      <c r="H56" s="695"/>
      <c r="I56" s="695"/>
      <c r="J56" s="695"/>
      <c r="K56" s="696"/>
      <c r="L56" s="481"/>
    </row>
    <row r="57" spans="1:12" s="501" customFormat="1" ht="15" customHeight="1">
      <c r="A57" s="480"/>
      <c r="B57" s="500"/>
      <c r="C57" s="722"/>
      <c r="D57" s="686" t="s">
        <v>275</v>
      </c>
      <c r="E57" s="688"/>
      <c r="F57" s="687"/>
      <c r="G57" s="219">
        <f>'Financial Statement1'!G58+'Financial Statement2'!G58+'Financial Statement3'!G58+'Financial Statement4'!G58</f>
        <v>0</v>
      </c>
      <c r="H57" s="219">
        <f>'Financial Statement1'!H58+'Financial Statement2'!H58+'Financial Statement3'!H58+'Financial Statement4'!H58</f>
        <v>0</v>
      </c>
      <c r="I57" s="219">
        <f>'Financial Statement1'!I58+'Financial Statement2'!I58+'Financial Statement3'!I58+'Financial Statement4'!I58</f>
        <v>0</v>
      </c>
      <c r="J57" s="219">
        <f>'Financial Statement1'!J58+'Financial Statement2'!J58+'Financial Statement3'!J58+'Financial Statement4'!J58</f>
        <v>0</v>
      </c>
      <c r="K57" s="220">
        <f>'Financial Statement1'!K58+'Financial Statement2'!K58+'Financial Statement3'!K58+'Financial Statement4'!K58</f>
        <v>0</v>
      </c>
      <c r="L57" s="502"/>
    </row>
    <row r="58" spans="1:12" s="501" customFormat="1" ht="15" customHeight="1">
      <c r="B58" s="500"/>
      <c r="C58" s="722"/>
      <c r="D58" s="686" t="s">
        <v>276</v>
      </c>
      <c r="E58" s="688"/>
      <c r="F58" s="687"/>
      <c r="G58" s="219">
        <f>SUM(G60:G60)</f>
        <v>0</v>
      </c>
      <c r="H58" s="219">
        <f>SUM(H59:H60)</f>
        <v>0</v>
      </c>
      <c r="I58" s="219">
        <f>SUM(I59:I60)</f>
        <v>0</v>
      </c>
      <c r="J58" s="219">
        <f>SUM(J59:J60)</f>
        <v>0</v>
      </c>
      <c r="K58" s="220">
        <f>SUM(K60:K60)</f>
        <v>0</v>
      </c>
      <c r="L58" s="502"/>
    </row>
    <row r="59" spans="1:12" s="499" customFormat="1" ht="15" customHeight="1" outlineLevel="1">
      <c r="B59" s="207"/>
      <c r="C59" s="722"/>
      <c r="D59" s="505"/>
      <c r="E59" s="720" t="s">
        <v>277</v>
      </c>
      <c r="F59" s="721"/>
      <c r="G59" s="210">
        <f>'Financial Statement1'!G60+'Financial Statement2'!G60+'Financial Statement3'!G60+'Financial Statement4'!G60</f>
        <v>0</v>
      </c>
      <c r="H59" s="210">
        <f>'Financial Statement1'!H60+'Financial Statement2'!H60+'Financial Statement3'!H60+'Financial Statement4'!H60</f>
        <v>0</v>
      </c>
      <c r="I59" s="210">
        <f>'Financial Statement1'!I60+'Financial Statement2'!I60+'Financial Statement3'!I60+'Financial Statement4'!I60</f>
        <v>0</v>
      </c>
      <c r="J59" s="210">
        <f>'Financial Statement1'!J60+'Financial Statement2'!J60+'Financial Statement3'!J60+'Financial Statement4'!J60</f>
        <v>0</v>
      </c>
      <c r="K59" s="211">
        <f>'Financial Statement1'!K60+'Financial Statement2'!K60+'Financial Statement3'!K60+'Financial Statement4'!K60</f>
        <v>0</v>
      </c>
      <c r="L59" s="212"/>
    </row>
    <row r="60" spans="1:12" s="499" customFormat="1" ht="15" customHeight="1" outlineLevel="1">
      <c r="B60" s="207"/>
      <c r="C60" s="722"/>
      <c r="E60" s="712" t="s">
        <v>278</v>
      </c>
      <c r="F60" s="713"/>
      <c r="G60" s="215">
        <f>'Financial Statement1'!G61+'Financial Statement2'!G61+'Financial Statement3'!G61+'Financial Statement4'!G61</f>
        <v>0</v>
      </c>
      <c r="H60" s="215">
        <f>'Financial Statement1'!H61+'Financial Statement2'!H61+'Financial Statement3'!H61+'Financial Statement4'!H61</f>
        <v>0</v>
      </c>
      <c r="I60" s="215">
        <f>'Financial Statement1'!I61+'Financial Statement2'!I61+'Financial Statement3'!I61+'Financial Statement4'!I61</f>
        <v>0</v>
      </c>
      <c r="J60" s="215">
        <f>'Financial Statement1'!J61+'Financial Statement2'!J61+'Financial Statement3'!J61+'Financial Statement4'!J61</f>
        <v>0</v>
      </c>
      <c r="K60" s="216">
        <f>'Financial Statement1'!K61+'Financial Statement2'!K61+'Financial Statement3'!K61+'Financial Statement4'!K61</f>
        <v>0</v>
      </c>
      <c r="L60" s="212"/>
    </row>
    <row r="61" spans="1:12" s="501" customFormat="1" ht="15" customHeight="1">
      <c r="B61" s="500"/>
      <c r="C61" s="722"/>
      <c r="D61" s="686" t="s">
        <v>279</v>
      </c>
      <c r="E61" s="688"/>
      <c r="F61" s="687"/>
      <c r="G61" s="219">
        <f>SUM(G62:G63)</f>
        <v>0</v>
      </c>
      <c r="H61" s="219">
        <f>SUM(H62:H63)</f>
        <v>0</v>
      </c>
      <c r="I61" s="219">
        <f>SUM(I62:I63)</f>
        <v>0</v>
      </c>
      <c r="J61" s="219">
        <f>SUM(J62:J63)</f>
        <v>0</v>
      </c>
      <c r="K61" s="220">
        <f>SUM(K62:K63)</f>
        <v>0</v>
      </c>
      <c r="L61" s="502"/>
    </row>
    <row r="62" spans="1:12" s="499" customFormat="1" ht="15" customHeight="1" outlineLevel="1">
      <c r="B62" s="207"/>
      <c r="C62" s="722"/>
      <c r="D62" s="497"/>
      <c r="E62" s="724" t="s">
        <v>280</v>
      </c>
      <c r="F62" s="725"/>
      <c r="G62" s="210">
        <f>'Financial Statement1'!G63+'Financial Statement2'!G63+'Financial Statement3'!G63+'Financial Statement4'!G63</f>
        <v>0</v>
      </c>
      <c r="H62" s="210">
        <f>'Financial Statement1'!H63+'Financial Statement2'!H63+'Financial Statement3'!H63+'Financial Statement4'!H63</f>
        <v>0</v>
      </c>
      <c r="I62" s="210">
        <f>'Financial Statement1'!I63+'Financial Statement2'!I63+'Financial Statement3'!I63+'Financial Statement4'!I63</f>
        <v>0</v>
      </c>
      <c r="J62" s="210">
        <f>'Financial Statement1'!J63+'Financial Statement2'!J63+'Financial Statement3'!J63+'Financial Statement4'!J63</f>
        <v>0</v>
      </c>
      <c r="K62" s="211">
        <f>'Financial Statement1'!K63+'Financial Statement2'!K63+'Financial Statement3'!K63+'Financial Statement4'!K63</f>
        <v>0</v>
      </c>
      <c r="L62" s="212"/>
    </row>
    <row r="63" spans="1:12" s="499" customFormat="1" ht="15" customHeight="1" outlineLevel="1">
      <c r="B63" s="207"/>
      <c r="C63" s="722"/>
      <c r="D63" s="495"/>
      <c r="E63" s="712" t="s">
        <v>281</v>
      </c>
      <c r="F63" s="713"/>
      <c r="G63" s="215">
        <f>'Financial Statement1'!G64+'Financial Statement2'!G64+'Financial Statement3'!G64+'Financial Statement4'!G64</f>
        <v>0</v>
      </c>
      <c r="H63" s="215">
        <f>'Financial Statement1'!H64+'Financial Statement2'!H64+'Financial Statement3'!H64+'Financial Statement4'!H64</f>
        <v>0</v>
      </c>
      <c r="I63" s="215">
        <f>'Financial Statement1'!I64+'Financial Statement2'!I64+'Financial Statement3'!I64+'Financial Statement4'!I64</f>
        <v>0</v>
      </c>
      <c r="J63" s="215">
        <f>'Financial Statement1'!J64+'Financial Statement2'!J64+'Financial Statement3'!J64+'Financial Statement4'!J64</f>
        <v>0</v>
      </c>
      <c r="K63" s="216">
        <f>'Financial Statement1'!K64+'Financial Statement2'!K64+'Financial Statement3'!K64+'Financial Statement4'!K64</f>
        <v>0</v>
      </c>
      <c r="L63" s="212"/>
    </row>
    <row r="64" spans="1:12" s="501" customFormat="1" ht="15" customHeight="1" thickBot="1">
      <c r="B64" s="500"/>
      <c r="C64" s="723"/>
      <c r="D64" s="689" t="s">
        <v>282</v>
      </c>
      <c r="E64" s="690"/>
      <c r="F64" s="691"/>
      <c r="G64" s="221">
        <f>'Financial Statement1'!G65+'Financial Statement2'!G65+'Financial Statement3'!G65+'Financial Statement4'!G65</f>
        <v>0</v>
      </c>
      <c r="H64" s="215">
        <f>'Financial Statement1'!H65+'Financial Statement2'!H65+'Financial Statement3'!H65+'Financial Statement4'!H65</f>
        <v>0</v>
      </c>
      <c r="I64" s="215">
        <f>'Financial Statement1'!I65+'Financial Statement2'!I65+'Financial Statement3'!I65+'Financial Statement4'!I65</f>
        <v>0</v>
      </c>
      <c r="J64" s="215">
        <f>'Financial Statement1'!J65+'Financial Statement2'!J65+'Financial Statement3'!J65+'Financial Statement4'!J65</f>
        <v>0</v>
      </c>
      <c r="K64" s="222">
        <f>'Financial Statement1'!K65+'Financial Statement2'!K65+'Financial Statement3'!K65+'Financial Statement4'!K65</f>
        <v>0</v>
      </c>
      <c r="L64" s="502"/>
    </row>
    <row r="65" spans="1:12" ht="16.5" customHeight="1" thickBot="1">
      <c r="A65" s="501"/>
      <c r="B65" s="479"/>
      <c r="C65" s="692" t="s">
        <v>283</v>
      </c>
      <c r="D65" s="693"/>
      <c r="E65" s="693"/>
      <c r="F65" s="693"/>
      <c r="G65" s="223">
        <f>G55-SUM(G57,G58,G61,G64)</f>
        <v>0</v>
      </c>
      <c r="H65" s="223">
        <f>H55-SUM(H57,H58,H61,H64)</f>
        <v>0</v>
      </c>
      <c r="I65" s="223">
        <f>I55-SUM(I57,I58,I61,I64)</f>
        <v>0</v>
      </c>
      <c r="J65" s="223">
        <f>J55-SUM(J57,J58,J61,J64)</f>
        <v>0</v>
      </c>
      <c r="K65" s="224">
        <f>K55-SUM(K57,K58,K61,K64)</f>
        <v>0</v>
      </c>
      <c r="L65" s="481"/>
    </row>
    <row r="66" spans="1:12" ht="7.5" customHeight="1">
      <c r="B66" s="479"/>
      <c r="C66" s="694"/>
      <c r="D66" s="695"/>
      <c r="E66" s="695"/>
      <c r="F66" s="695"/>
      <c r="G66" s="695"/>
      <c r="H66" s="695"/>
      <c r="I66" s="695"/>
      <c r="J66" s="695"/>
      <c r="K66" s="696"/>
      <c r="L66" s="481"/>
    </row>
    <row r="67" spans="1:12" s="501" customFormat="1" ht="15" customHeight="1">
      <c r="A67" s="480"/>
      <c r="B67" s="500"/>
      <c r="C67" s="722"/>
      <c r="D67" s="686" t="s">
        <v>284</v>
      </c>
      <c r="E67" s="688"/>
      <c r="F67" s="687"/>
      <c r="G67" s="235">
        <f>SUM(G68:G72)</f>
        <v>0</v>
      </c>
      <c r="H67" s="235">
        <f t="shared" ref="H67:K67" si="1">SUM(H68:H72)</f>
        <v>0</v>
      </c>
      <c r="I67" s="235">
        <f t="shared" si="1"/>
        <v>0</v>
      </c>
      <c r="J67" s="235">
        <f t="shared" si="1"/>
        <v>0</v>
      </c>
      <c r="K67" s="236">
        <f t="shared" si="1"/>
        <v>0</v>
      </c>
      <c r="L67" s="502"/>
    </row>
    <row r="68" spans="1:12" s="499" customFormat="1" ht="13.5" customHeight="1" outlineLevel="1">
      <c r="A68" s="501"/>
      <c r="B68" s="207"/>
      <c r="C68" s="722"/>
      <c r="D68" s="730"/>
      <c r="E68" s="720" t="s">
        <v>285</v>
      </c>
      <c r="F68" s="721"/>
      <c r="G68" s="237">
        <f>'Financial Statement1'!G69+'Financial Statement2'!G69+'Financial Statement3'!G69+'Financial Statement4'!G69</f>
        <v>0</v>
      </c>
      <c r="H68" s="210">
        <f>'Financial Statement1'!H69+'Financial Statement2'!H69+'Financial Statement3'!H69+'Financial Statement4'!H69</f>
        <v>0</v>
      </c>
      <c r="I68" s="210">
        <f>'Financial Statement1'!I69+'Financial Statement2'!I69+'Financial Statement3'!I69+'Financial Statement4'!I69</f>
        <v>0</v>
      </c>
      <c r="J68" s="210">
        <f>'Financial Statement1'!J69+'Financial Statement2'!J69+'Financial Statement3'!J69+'Financial Statement4'!J69</f>
        <v>0</v>
      </c>
      <c r="K68" s="211">
        <f>'Financial Statement1'!K69+'Financial Statement2'!K69+'Financial Statement3'!K69+'Financial Statement4'!K69</f>
        <v>0</v>
      </c>
      <c r="L68" s="212"/>
    </row>
    <row r="69" spans="1:12" s="499" customFormat="1" ht="13.5" customHeight="1" outlineLevel="1">
      <c r="B69" s="207"/>
      <c r="C69" s="722"/>
      <c r="D69" s="731"/>
      <c r="E69" s="712" t="s">
        <v>286</v>
      </c>
      <c r="F69" s="713"/>
      <c r="G69" s="238">
        <f>'Financial Statement1'!G70+'Financial Statement2'!G70+'Financial Statement3'!G70+'Financial Statement4'!G70</f>
        <v>0</v>
      </c>
      <c r="H69" s="215">
        <f>'Financial Statement1'!H70+'Financial Statement2'!H70+'Financial Statement3'!H70+'Financial Statement4'!H70</f>
        <v>0</v>
      </c>
      <c r="I69" s="215">
        <f>'Financial Statement1'!I70+'Financial Statement2'!I70+'Financial Statement3'!I70+'Financial Statement4'!I70</f>
        <v>0</v>
      </c>
      <c r="J69" s="215">
        <f>'Financial Statement1'!J70+'Financial Statement2'!J70+'Financial Statement3'!J70+'Financial Statement4'!J70</f>
        <v>0</v>
      </c>
      <c r="K69" s="216">
        <f>'Financial Statement1'!K70+'Financial Statement2'!K70+'Financial Statement3'!K70+'Financial Statement4'!K70</f>
        <v>0</v>
      </c>
      <c r="L69" s="212"/>
    </row>
    <row r="70" spans="1:12" s="499" customFormat="1" ht="13.5" customHeight="1" outlineLevel="1">
      <c r="B70" s="207"/>
      <c r="C70" s="722"/>
      <c r="D70" s="731"/>
      <c r="E70" s="712" t="s">
        <v>287</v>
      </c>
      <c r="F70" s="713"/>
      <c r="G70" s="238">
        <f>'Financial Statement1'!G71+'Financial Statement2'!G71+'Financial Statement3'!G71+'Financial Statement4'!G71</f>
        <v>0</v>
      </c>
      <c r="H70" s="215">
        <f>'Financial Statement1'!H71+'Financial Statement2'!H71+'Financial Statement3'!H71+'Financial Statement4'!H71</f>
        <v>0</v>
      </c>
      <c r="I70" s="215">
        <f>'Financial Statement1'!I71+'Financial Statement2'!I71+'Financial Statement3'!I71+'Financial Statement4'!I71</f>
        <v>0</v>
      </c>
      <c r="J70" s="215">
        <f>'Financial Statement1'!J71+'Financial Statement2'!J71+'Financial Statement3'!J71+'Financial Statement4'!J71</f>
        <v>0</v>
      </c>
      <c r="K70" s="216">
        <f>'Financial Statement1'!K71+'Financial Statement2'!K71+'Financial Statement3'!K71+'Financial Statement4'!K71</f>
        <v>0</v>
      </c>
      <c r="L70" s="212"/>
    </row>
    <row r="71" spans="1:12" s="499" customFormat="1" ht="13.5" customHeight="1" outlineLevel="1">
      <c r="B71" s="207"/>
      <c r="C71" s="722"/>
      <c r="D71" s="731"/>
      <c r="E71" s="712" t="s">
        <v>288</v>
      </c>
      <c r="F71" s="713"/>
      <c r="G71" s="238">
        <f>'Financial Statement1'!G72+'Financial Statement2'!G72+'Financial Statement3'!G72+'Financial Statement4'!G72</f>
        <v>0</v>
      </c>
      <c r="H71" s="215">
        <f>'Financial Statement1'!H72+'Financial Statement2'!H72+'Financial Statement3'!H72+'Financial Statement4'!H72</f>
        <v>0</v>
      </c>
      <c r="I71" s="215">
        <f>'Financial Statement1'!I72+'Financial Statement2'!I72+'Financial Statement3'!I72+'Financial Statement4'!I72</f>
        <v>0</v>
      </c>
      <c r="J71" s="215">
        <f>'Financial Statement1'!J72+'Financial Statement2'!J72+'Financial Statement3'!J72+'Financial Statement4'!J72</f>
        <v>0</v>
      </c>
      <c r="K71" s="216">
        <f>'Financial Statement1'!K72+'Financial Statement2'!K72+'Financial Statement3'!K72+'Financial Statement4'!K72</f>
        <v>0</v>
      </c>
      <c r="L71" s="212"/>
    </row>
    <row r="72" spans="1:12" s="499" customFormat="1" ht="27" customHeight="1" outlineLevel="1">
      <c r="B72" s="207"/>
      <c r="C72" s="722"/>
      <c r="E72" s="712" t="s">
        <v>289</v>
      </c>
      <c r="F72" s="713"/>
      <c r="G72" s="238">
        <f>'Financial Statement1'!G73+'Financial Statement2'!G73+'Financial Statement3'!G73+'Financial Statement4'!G73</f>
        <v>0</v>
      </c>
      <c r="H72" s="215">
        <f>'Financial Statement1'!H73+'Financial Statement2'!H73+'Financial Statement3'!H73+'Financial Statement4'!H73</f>
        <v>0</v>
      </c>
      <c r="I72" s="215">
        <f>'Financial Statement1'!I73+'Financial Statement2'!I73+'Financial Statement3'!I73+'Financial Statement4'!I73</f>
        <v>0</v>
      </c>
      <c r="J72" s="215">
        <f>'Financial Statement1'!J73+'Financial Statement2'!J73+'Financial Statement3'!J73+'Financial Statement4'!J73</f>
        <v>0</v>
      </c>
      <c r="K72" s="216">
        <f>'Financial Statement1'!K73+'Financial Statement2'!K73+'Financial Statement3'!K73+'Financial Statement4'!K73</f>
        <v>0</v>
      </c>
      <c r="L72" s="212"/>
    </row>
    <row r="73" spans="1:12" s="501" customFormat="1" ht="15" customHeight="1">
      <c r="A73" s="499"/>
      <c r="B73" s="500"/>
      <c r="C73" s="722"/>
      <c r="D73" s="686" t="s">
        <v>290</v>
      </c>
      <c r="E73" s="688"/>
      <c r="F73" s="687"/>
      <c r="G73" s="217">
        <f>SUM(G74:G80)</f>
        <v>0</v>
      </c>
      <c r="H73" s="217">
        <f>SUM(H74:H80)</f>
        <v>0</v>
      </c>
      <c r="I73" s="217">
        <f>SUM(I74:I80)</f>
        <v>0</v>
      </c>
      <c r="J73" s="217">
        <f>SUM(J74:J80)</f>
        <v>0</v>
      </c>
      <c r="K73" s="218"/>
      <c r="L73" s="502"/>
    </row>
    <row r="74" spans="1:12" s="499" customFormat="1" ht="13.5" customHeight="1" outlineLevel="1">
      <c r="A74" s="501"/>
      <c r="B74" s="207"/>
      <c r="C74" s="722"/>
      <c r="D74" s="730"/>
      <c r="E74" s="724" t="s">
        <v>291</v>
      </c>
      <c r="F74" s="725"/>
      <c r="G74" s="210">
        <f>'Financial Statement1'!G75+'Financial Statement2'!G75+'Financial Statement3'!G75+'Financial Statement4'!G75</f>
        <v>0</v>
      </c>
      <c r="H74" s="210">
        <f>'Financial Statement1'!H75+'Financial Statement2'!H75+'Financial Statement3'!H75+'Financial Statement4'!H75</f>
        <v>0</v>
      </c>
      <c r="I74" s="210">
        <f>'Financial Statement1'!I75+'Financial Statement2'!I75+'Financial Statement3'!I75+'Financial Statement4'!I75</f>
        <v>0</v>
      </c>
      <c r="J74" s="210">
        <f>'Financial Statement1'!J75+'Financial Statement2'!J75+'Financial Statement3'!J75+'Financial Statement4'!J75</f>
        <v>0</v>
      </c>
      <c r="K74" s="211">
        <f>'Financial Statement1'!K75+'Financial Statement2'!K75+'Financial Statement3'!K75+'Financial Statement4'!K75</f>
        <v>0</v>
      </c>
      <c r="L74" s="212"/>
    </row>
    <row r="75" spans="1:12" s="499" customFormat="1" ht="13.5" customHeight="1" outlineLevel="1">
      <c r="B75" s="207"/>
      <c r="C75" s="722"/>
      <c r="D75" s="731"/>
      <c r="E75" s="726" t="s">
        <v>292</v>
      </c>
      <c r="F75" s="727"/>
      <c r="G75" s="215">
        <f>'Financial Statement1'!G76+'Financial Statement2'!G76+'Financial Statement3'!G76+'Financial Statement4'!G76</f>
        <v>0</v>
      </c>
      <c r="H75" s="215">
        <f>'Financial Statement1'!H76+'Financial Statement2'!H76+'Financial Statement3'!H76+'Financial Statement4'!H76</f>
        <v>0</v>
      </c>
      <c r="I75" s="215">
        <f>'Financial Statement1'!I76+'Financial Statement2'!I76+'Financial Statement3'!I76+'Financial Statement4'!I76</f>
        <v>0</v>
      </c>
      <c r="J75" s="215">
        <f>'Financial Statement1'!J76+'Financial Statement2'!J76+'Financial Statement3'!J76+'Financial Statement4'!J76</f>
        <v>0</v>
      </c>
      <c r="K75" s="216">
        <f>'Financial Statement1'!K76+'Financial Statement2'!K76+'Financial Statement3'!K76+'Financial Statement4'!K76</f>
        <v>0</v>
      </c>
      <c r="L75" s="212"/>
    </row>
    <row r="76" spans="1:12" s="499" customFormat="1" ht="13.5" customHeight="1" outlineLevel="1">
      <c r="B76" s="207"/>
      <c r="C76" s="722"/>
      <c r="D76" s="731"/>
      <c r="E76" s="726" t="s">
        <v>293</v>
      </c>
      <c r="F76" s="727"/>
      <c r="G76" s="215">
        <f>'Financial Statement1'!G77+'Financial Statement2'!G77+'Financial Statement3'!G77+'Financial Statement4'!G77</f>
        <v>0</v>
      </c>
      <c r="H76" s="215">
        <f>'Financial Statement1'!H77+'Financial Statement2'!H77+'Financial Statement3'!H77+'Financial Statement4'!H77</f>
        <v>0</v>
      </c>
      <c r="I76" s="215">
        <f>'Financial Statement1'!I77+'Financial Statement2'!I77+'Financial Statement3'!I77+'Financial Statement4'!I77</f>
        <v>0</v>
      </c>
      <c r="J76" s="215">
        <f>'Financial Statement1'!J77+'Financial Statement2'!J77+'Financial Statement3'!J77+'Financial Statement4'!J77</f>
        <v>0</v>
      </c>
      <c r="K76" s="216">
        <f>'Financial Statement1'!K77+'Financial Statement2'!K77+'Financial Statement3'!K77+'Financial Statement4'!K77</f>
        <v>0</v>
      </c>
      <c r="L76" s="212"/>
    </row>
    <row r="77" spans="1:12" s="499" customFormat="1" ht="13.5" customHeight="1" outlineLevel="1">
      <c r="B77" s="207"/>
      <c r="C77" s="722"/>
      <c r="D77" s="731"/>
      <c r="E77" s="726" t="s">
        <v>294</v>
      </c>
      <c r="F77" s="727"/>
      <c r="G77" s="215">
        <f>'Financial Statement1'!G78+'Financial Statement2'!G78+'Financial Statement3'!G78+'Financial Statement4'!G78</f>
        <v>0</v>
      </c>
      <c r="H77" s="215">
        <f>'Financial Statement1'!H78+'Financial Statement2'!H78+'Financial Statement3'!H78+'Financial Statement4'!H78</f>
        <v>0</v>
      </c>
      <c r="I77" s="215">
        <f>'Financial Statement1'!I78+'Financial Statement2'!I78+'Financial Statement3'!I78+'Financial Statement4'!I78</f>
        <v>0</v>
      </c>
      <c r="J77" s="215">
        <f>'Financial Statement1'!J78+'Financial Statement2'!J78+'Financial Statement3'!J78+'Financial Statement4'!J78</f>
        <v>0</v>
      </c>
      <c r="K77" s="216">
        <f>'Financial Statement1'!K78+'Financial Statement2'!K78+'Financial Statement3'!K78+'Financial Statement4'!K78</f>
        <v>0</v>
      </c>
      <c r="L77" s="212"/>
    </row>
    <row r="78" spans="1:12" s="499" customFormat="1" ht="13.5" customHeight="1" outlineLevel="1">
      <c r="B78" s="207"/>
      <c r="C78" s="722"/>
      <c r="D78" s="731"/>
      <c r="E78" s="726" t="s">
        <v>295</v>
      </c>
      <c r="F78" s="727"/>
      <c r="G78" s="215">
        <f>'Financial Statement1'!G79+'Financial Statement2'!G79+'Financial Statement3'!G79+'Financial Statement4'!G79</f>
        <v>0</v>
      </c>
      <c r="H78" s="215">
        <f>'Financial Statement1'!H79+'Financial Statement2'!H79+'Financial Statement3'!H79+'Financial Statement4'!H79</f>
        <v>0</v>
      </c>
      <c r="I78" s="215">
        <f>'Financial Statement1'!I79+'Financial Statement2'!I79+'Financial Statement3'!I79+'Financial Statement4'!I79</f>
        <v>0</v>
      </c>
      <c r="J78" s="215">
        <f>'Financial Statement1'!J79+'Financial Statement2'!J79+'Financial Statement3'!J79+'Financial Statement4'!J79</f>
        <v>0</v>
      </c>
      <c r="K78" s="216">
        <f>'Financial Statement1'!K79+'Financial Statement2'!K79+'Financial Statement3'!K79+'Financial Statement4'!K79</f>
        <v>0</v>
      </c>
      <c r="L78" s="212"/>
    </row>
    <row r="79" spans="1:12" s="499" customFormat="1" ht="13.5" customHeight="1" outlineLevel="1">
      <c r="B79" s="207"/>
      <c r="C79" s="722"/>
      <c r="D79" s="731"/>
      <c r="E79" s="726" t="s">
        <v>296</v>
      </c>
      <c r="F79" s="727"/>
      <c r="G79" s="215">
        <f>'Financial Statement1'!G80+'Financial Statement2'!G80+'Financial Statement3'!G80+'Financial Statement4'!G80</f>
        <v>0</v>
      </c>
      <c r="H79" s="215">
        <f>'Financial Statement1'!H80+'Financial Statement2'!H80+'Financial Statement3'!H80+'Financial Statement4'!H80</f>
        <v>0</v>
      </c>
      <c r="I79" s="215">
        <f>'Financial Statement1'!I80+'Financial Statement2'!I80+'Financial Statement3'!I80+'Financial Statement4'!I80</f>
        <v>0</v>
      </c>
      <c r="J79" s="215">
        <f>'Financial Statement1'!J80+'Financial Statement2'!J80+'Financial Statement3'!J80+'Financial Statement4'!J80</f>
        <v>0</v>
      </c>
      <c r="K79" s="216">
        <f>'Financial Statement1'!K80+'Financial Statement2'!K80+'Financial Statement3'!K80+'Financial Statement4'!K80</f>
        <v>0</v>
      </c>
      <c r="L79" s="212"/>
    </row>
    <row r="80" spans="1:12" s="499" customFormat="1" ht="13.5" customHeight="1" outlineLevel="1" thickBot="1">
      <c r="B80" s="207"/>
      <c r="C80" s="723"/>
      <c r="D80" s="732"/>
      <c r="E80" s="733" t="s">
        <v>124</v>
      </c>
      <c r="F80" s="734"/>
      <c r="G80" s="230">
        <f>'Financial Statement1'!G81+'Financial Statement2'!G81+'Financial Statement3'!G81+'Financial Statement4'!G81</f>
        <v>0</v>
      </c>
      <c r="H80" s="230">
        <f>'Financial Statement1'!H81+'Financial Statement2'!H81+'Financial Statement3'!H81+'Financial Statement4'!H81</f>
        <v>0</v>
      </c>
      <c r="I80" s="230">
        <f>'Financial Statement1'!I81+'Financial Statement2'!I81+'Financial Statement3'!I81+'Financial Statement4'!I81</f>
        <v>0</v>
      </c>
      <c r="J80" s="230">
        <f>'Financial Statement1'!J81+'Financial Statement2'!J81+'Financial Statement3'!J81+'Financial Statement4'!J81</f>
        <v>0</v>
      </c>
      <c r="K80" s="231">
        <f>'Financial Statement1'!K81+'Financial Statement2'!K81+'Financial Statement3'!K81+'Financial Statement4'!K81</f>
        <v>0</v>
      </c>
      <c r="L80" s="212"/>
    </row>
    <row r="81" spans="1:12" ht="16.5" customHeight="1" thickBot="1">
      <c r="A81" s="499"/>
      <c r="B81" s="479"/>
      <c r="C81" s="728" t="s">
        <v>297</v>
      </c>
      <c r="D81" s="729"/>
      <c r="E81" s="729"/>
      <c r="F81" s="729"/>
      <c r="G81" s="232">
        <f>G65-G67+G73</f>
        <v>0</v>
      </c>
      <c r="H81" s="232">
        <f>H65-H67+H73</f>
        <v>0</v>
      </c>
      <c r="I81" s="232">
        <f>I65-I67+I73</f>
        <v>0</v>
      </c>
      <c r="J81" s="232">
        <f>J65-J67+J73</f>
        <v>0</v>
      </c>
      <c r="K81" s="233">
        <f>K65-K67+K73</f>
        <v>0</v>
      </c>
      <c r="L81" s="481"/>
    </row>
    <row r="82" spans="1:12" ht="7.5" customHeight="1">
      <c r="B82" s="479"/>
      <c r="C82" s="694"/>
      <c r="D82" s="695"/>
      <c r="E82" s="695"/>
      <c r="F82" s="695"/>
      <c r="G82" s="695"/>
      <c r="H82" s="695"/>
      <c r="I82" s="695"/>
      <c r="J82" s="695"/>
      <c r="K82" s="696"/>
      <c r="L82" s="481"/>
    </row>
    <row r="83" spans="1:12" s="501" customFormat="1" ht="15" customHeight="1" thickBot="1">
      <c r="A83" s="480"/>
      <c r="B83" s="500"/>
      <c r="C83" s="500"/>
      <c r="D83" s="740" t="s">
        <v>298</v>
      </c>
      <c r="E83" s="741"/>
      <c r="F83" s="742"/>
      <c r="G83" s="239">
        <f>'Financial Statement1'!G84+'Financial Statement2'!G84+'Financial Statement3'!G84+'Financial Statement4'!G84</f>
        <v>0</v>
      </c>
      <c r="H83" s="219">
        <f>'Financial Statement1'!H84+'Financial Statement2'!H84+'Financial Statement3'!H84+'Financial Statement4'!H84</f>
        <v>0</v>
      </c>
      <c r="I83" s="219">
        <f>'Financial Statement1'!I84+'Financial Statement2'!I84+'Financial Statement3'!I84+'Financial Statement4'!I84</f>
        <v>0</v>
      </c>
      <c r="J83" s="219">
        <f>'Financial Statement1'!J84+'Financial Statement2'!J84+'Financial Statement3'!J84+'Financial Statement4'!J84</f>
        <v>0</v>
      </c>
      <c r="K83" s="220">
        <f>'Financial Statement1'!K84+'Financial Statement2'!K84+'Financial Statement3'!K84+'Financial Statement4'!K84</f>
        <v>0</v>
      </c>
      <c r="L83" s="240"/>
    </row>
    <row r="84" spans="1:12" ht="16.5" customHeight="1" thickBot="1">
      <c r="A84" s="501"/>
      <c r="B84" s="479"/>
      <c r="C84" s="692" t="s">
        <v>299</v>
      </c>
      <c r="D84" s="693"/>
      <c r="E84" s="693"/>
      <c r="F84" s="693"/>
      <c r="G84" s="223">
        <f>G81+G83</f>
        <v>0</v>
      </c>
      <c r="H84" s="223">
        <f>H81+H83</f>
        <v>0</v>
      </c>
      <c r="I84" s="223">
        <f>I81+I83</f>
        <v>0</v>
      </c>
      <c r="J84" s="223">
        <f>J81+J83</f>
        <v>0</v>
      </c>
      <c r="K84" s="224">
        <f>K81+K83</f>
        <v>0</v>
      </c>
      <c r="L84" s="481"/>
    </row>
    <row r="85" spans="1:12" ht="7.5" customHeight="1">
      <c r="B85" s="479"/>
      <c r="C85" s="743"/>
      <c r="D85" s="744"/>
      <c r="E85" s="744"/>
      <c r="F85" s="744"/>
      <c r="G85" s="744"/>
      <c r="H85" s="744"/>
      <c r="I85" s="744"/>
      <c r="J85" s="744"/>
      <c r="K85" s="745"/>
      <c r="L85" s="481"/>
    </row>
    <row r="86" spans="1:12" s="501" customFormat="1" ht="15" customHeight="1">
      <c r="B86" s="500"/>
      <c r="C86" s="500"/>
      <c r="D86" s="746" t="s">
        <v>300</v>
      </c>
      <c r="E86" s="746"/>
      <c r="F86" s="747"/>
      <c r="G86" s="201">
        <f>SUM(G87,G88)</f>
        <v>0</v>
      </c>
      <c r="H86" s="201">
        <f>SUM(H87,H88)</f>
        <v>0</v>
      </c>
      <c r="I86" s="201">
        <f>SUM(I87,I88)</f>
        <v>0</v>
      </c>
      <c r="J86" s="201">
        <f>SUM(J87,J88)</f>
        <v>0</v>
      </c>
      <c r="K86" s="202">
        <f>SUM(K87,K88)</f>
        <v>0</v>
      </c>
      <c r="L86" s="502"/>
    </row>
    <row r="87" spans="1:12" s="499" customFormat="1" ht="15" customHeight="1" outlineLevel="1">
      <c r="B87" s="207"/>
      <c r="C87" s="722"/>
      <c r="D87" s="505"/>
      <c r="E87" s="720" t="s">
        <v>301</v>
      </c>
      <c r="F87" s="721"/>
      <c r="G87" s="210">
        <f>'Financial Statement1'!G88+'Financial Statement2'!G88+'Financial Statement3'!G88+'Financial Statement4'!G88</f>
        <v>0</v>
      </c>
      <c r="H87" s="210">
        <f>'Financial Statement1'!H88+'Financial Statement2'!H88+'Financial Statement3'!H88+'Financial Statement4'!H88</f>
        <v>0</v>
      </c>
      <c r="I87" s="210">
        <f>'Financial Statement1'!I88+'Financial Statement2'!I88+'Financial Statement3'!I88+'Financial Statement4'!I88</f>
        <v>0</v>
      </c>
      <c r="J87" s="210">
        <f>'Financial Statement1'!J88+'Financial Statement2'!J88+'Financial Statement3'!J88+'Financial Statement4'!J88</f>
        <v>0</v>
      </c>
      <c r="K87" s="211">
        <f>'Financial Statement1'!K88+'Financial Statement2'!K88+'Financial Statement3'!K88+'Financial Statement4'!K88</f>
        <v>0</v>
      </c>
      <c r="L87" s="212"/>
    </row>
    <row r="88" spans="1:12" s="499" customFormat="1" ht="15" customHeight="1" outlineLevel="1">
      <c r="B88" s="207"/>
      <c r="C88" s="722"/>
      <c r="E88" s="712" t="s">
        <v>302</v>
      </c>
      <c r="F88" s="713"/>
      <c r="G88" s="215">
        <f>'Financial Statement1'!G89+'Financial Statement2'!G89+'Financial Statement3'!G89+'Financial Statement4'!G89</f>
        <v>0</v>
      </c>
      <c r="H88" s="215">
        <f>'Financial Statement1'!H89+'Financial Statement2'!H89+'Financial Statement3'!H89+'Financial Statement4'!H89</f>
        <v>0</v>
      </c>
      <c r="I88" s="215">
        <f>'Financial Statement1'!I89+'Financial Statement2'!I89+'Financial Statement3'!I89+'Financial Statement4'!I89</f>
        <v>0</v>
      </c>
      <c r="J88" s="215">
        <f>'Financial Statement1'!J89+'Financial Statement2'!J89+'Financial Statement3'!J89+'Financial Statement4'!J89</f>
        <v>0</v>
      </c>
      <c r="K88" s="216">
        <f>'Financial Statement1'!K89+'Financial Statement2'!K89+'Financial Statement3'!K89+'Financial Statement4'!K89</f>
        <v>0</v>
      </c>
      <c r="L88" s="212"/>
    </row>
    <row r="89" spans="1:12" s="501" customFormat="1" ht="15" customHeight="1">
      <c r="B89" s="500"/>
      <c r="C89" s="722"/>
      <c r="D89" s="686" t="s">
        <v>303</v>
      </c>
      <c r="E89" s="688"/>
      <c r="F89" s="687"/>
      <c r="G89" s="241" t="str">
        <f>IFERROR(G87/G84,"-")</f>
        <v>-</v>
      </c>
      <c r="H89" s="241" t="str">
        <f>IFERROR(H87/H84,"-")</f>
        <v>-</v>
      </c>
      <c r="I89" s="241" t="str">
        <f>IFERROR(I87/I84,"-")</f>
        <v>-</v>
      </c>
      <c r="J89" s="241" t="str">
        <f>IFERROR(J87/J84,"-")</f>
        <v>-</v>
      </c>
      <c r="K89" s="242" t="str">
        <f>IFERROR(K87/K84,"-")</f>
        <v>-</v>
      </c>
      <c r="L89" s="502"/>
    </row>
    <row r="90" spans="1:12" s="248" customFormat="1" ht="12.75">
      <c r="A90" s="243"/>
      <c r="B90" s="244"/>
      <c r="C90" s="735"/>
      <c r="D90" s="736" t="s">
        <v>304</v>
      </c>
      <c r="E90" s="736"/>
      <c r="F90" s="737"/>
      <c r="G90" s="245"/>
      <c r="H90" s="245"/>
      <c r="I90" s="245"/>
      <c r="J90" s="245"/>
      <c r="K90" s="246"/>
      <c r="L90" s="247"/>
    </row>
    <row r="91" spans="1:12" s="249" customFormat="1" ht="12" thickBot="1">
      <c r="B91" s="504"/>
      <c r="C91" s="735"/>
      <c r="D91" s="738" t="s">
        <v>305</v>
      </c>
      <c r="E91" s="738"/>
      <c r="F91" s="739"/>
      <c r="G91" s="251"/>
      <c r="H91" s="252">
        <f>IF((H90-G90)/30&lt;0,"No Data",(H90-G90)/30)</f>
        <v>0</v>
      </c>
      <c r="I91" s="252">
        <f>IF((I90-H90)/30&lt;0,"No Data",(I90-H90)/30)</f>
        <v>0</v>
      </c>
      <c r="J91" s="252">
        <f>IF((J90-I90)/30&lt;0,"No Data",(J90-I90)/30)</f>
        <v>0</v>
      </c>
      <c r="K91" s="253">
        <f>IF((K90-J90)/30&lt;0,"No Data",(K90-J90)/30)</f>
        <v>0</v>
      </c>
      <c r="L91" s="254"/>
    </row>
    <row r="92" spans="1:12" ht="16.5" customHeight="1" thickBot="1">
      <c r="A92" s="249"/>
      <c r="B92" s="479"/>
      <c r="C92" s="757" t="s">
        <v>9</v>
      </c>
      <c r="D92" s="758"/>
      <c r="E92" s="758"/>
      <c r="F92" s="758"/>
      <c r="G92" s="255">
        <f>G84-SUM(G87:G88)</f>
        <v>0</v>
      </c>
      <c r="H92" s="255">
        <f>H84-SUM(H87:H88)</f>
        <v>0</v>
      </c>
      <c r="I92" s="255">
        <f>I84-SUM(I87:I88)</f>
        <v>0</v>
      </c>
      <c r="J92" s="255">
        <f>J84-SUM(J87:J88)</f>
        <v>0</v>
      </c>
      <c r="K92" s="256">
        <f>K84-SUM(K87:K88)</f>
        <v>0</v>
      </c>
      <c r="L92" s="481"/>
    </row>
    <row r="93" spans="1:12" ht="7.5" customHeight="1">
      <c r="B93" s="479"/>
      <c r="C93" s="694"/>
      <c r="D93" s="695"/>
      <c r="E93" s="695"/>
      <c r="F93" s="695"/>
      <c r="G93" s="695"/>
      <c r="H93" s="695"/>
      <c r="I93" s="695"/>
      <c r="J93" s="695"/>
      <c r="K93" s="696"/>
      <c r="L93" s="481"/>
    </row>
    <row r="94" spans="1:12" ht="14.25" customHeight="1" thickBot="1">
      <c r="B94" s="479"/>
      <c r="C94" s="479"/>
      <c r="D94" s="686" t="s">
        <v>306</v>
      </c>
      <c r="E94" s="688"/>
      <c r="F94" s="687"/>
      <c r="G94" s="217">
        <f>'Financial Statement1'!G95+'Financial Statement2'!G95+'Financial Statement3'!G95+'Financial Statement4'!G95</f>
        <v>0</v>
      </c>
      <c r="H94" s="217">
        <f>'Financial Statement1'!H95+'Financial Statement2'!H95+'Financial Statement3'!H95+'Financial Statement4'!H95</f>
        <v>0</v>
      </c>
      <c r="I94" s="217">
        <f>'Financial Statement1'!I95+'Financial Statement2'!I95+'Financial Statement3'!I95+'Financial Statement4'!I95</f>
        <v>0</v>
      </c>
      <c r="J94" s="217">
        <f>'Financial Statement1'!J95+'Financial Statement2'!J95+'Financial Statement3'!J95+'Financial Statement4'!J95</f>
        <v>0</v>
      </c>
      <c r="K94" s="218">
        <f>'Financial Statement1'!K95+'Financial Statement2'!K95+'Financial Statement3'!K95+'Financial Statement4'!K95</f>
        <v>0</v>
      </c>
      <c r="L94" s="481"/>
    </row>
    <row r="95" spans="1:12" ht="16.5" customHeight="1" thickBot="1">
      <c r="A95" s="249"/>
      <c r="B95" s="479"/>
      <c r="C95" s="757" t="s">
        <v>307</v>
      </c>
      <c r="D95" s="758"/>
      <c r="E95" s="758"/>
      <c r="F95" s="758"/>
      <c r="G95" s="255">
        <f>G92+G94</f>
        <v>0</v>
      </c>
      <c r="H95" s="255">
        <f>H92+H94</f>
        <v>0</v>
      </c>
      <c r="I95" s="255">
        <f>I92+I94</f>
        <v>0</v>
      </c>
      <c r="J95" s="255">
        <f>J92+J94</f>
        <v>0</v>
      </c>
      <c r="K95" s="256">
        <f>K92+K94</f>
        <v>0</v>
      </c>
      <c r="L95" s="481"/>
    </row>
    <row r="96" spans="1:12" ht="15" customHeight="1">
      <c r="B96" s="479"/>
      <c r="C96" s="479"/>
      <c r="D96" s="686" t="s">
        <v>308</v>
      </c>
      <c r="E96" s="688"/>
      <c r="F96" s="687"/>
      <c r="G96" s="217">
        <f>G97+G98</f>
        <v>0</v>
      </c>
      <c r="H96" s="217">
        <f>H97+H98</f>
        <v>0</v>
      </c>
      <c r="I96" s="217">
        <f>I97+I98</f>
        <v>0</v>
      </c>
      <c r="J96" s="217">
        <f>J97+J98</f>
        <v>0</v>
      </c>
      <c r="K96" s="218">
        <f>K97+K98</f>
        <v>0</v>
      </c>
      <c r="L96" s="481"/>
    </row>
    <row r="97" spans="1:12" s="499" customFormat="1" ht="15" customHeight="1" outlineLevel="1">
      <c r="B97" s="207"/>
      <c r="C97" s="207"/>
      <c r="D97" s="505"/>
      <c r="E97" s="724" t="s">
        <v>309</v>
      </c>
      <c r="F97" s="725"/>
      <c r="G97" s="210">
        <f>'Financial Statement1'!G98+'Financial Statement2'!G98+'Financial Statement3'!G98+'Financial Statement4'!G98</f>
        <v>0</v>
      </c>
      <c r="H97" s="210">
        <f>'Financial Statement1'!H98+'Financial Statement2'!H98+'Financial Statement3'!H98+'Financial Statement4'!H98</f>
        <v>0</v>
      </c>
      <c r="I97" s="210">
        <f>'Financial Statement1'!I98+'Financial Statement2'!I98+'Financial Statement3'!I98+'Financial Statement4'!I98</f>
        <v>0</v>
      </c>
      <c r="J97" s="210">
        <f>'Financial Statement1'!J98+'Financial Statement2'!J98+'Financial Statement3'!J98+'Financial Statement4'!J98</f>
        <v>0</v>
      </c>
      <c r="K97" s="211">
        <f>'Financial Statement1'!K98+'Financial Statement2'!K98+'Financial Statement3'!K98+'Financial Statement4'!K98</f>
        <v>0</v>
      </c>
      <c r="L97" s="212"/>
    </row>
    <row r="98" spans="1:12" s="499" customFormat="1" ht="15" customHeight="1" outlineLevel="1">
      <c r="B98" s="207"/>
      <c r="C98" s="207"/>
      <c r="E98" s="726" t="s">
        <v>310</v>
      </c>
      <c r="F98" s="727"/>
      <c r="G98" s="215">
        <f>'Financial Statement1'!G99+'Financial Statement2'!G99+'Financial Statement3'!G99+'Financial Statement4'!G99</f>
        <v>0</v>
      </c>
      <c r="H98" s="215">
        <f>'Financial Statement1'!H99+'Financial Statement2'!H99+'Financial Statement3'!H99+'Financial Statement4'!H99</f>
        <v>0</v>
      </c>
      <c r="I98" s="215">
        <f>'Financial Statement1'!I99+'Financial Statement2'!I99+'Financial Statement3'!I99+'Financial Statement4'!I99</f>
        <v>0</v>
      </c>
      <c r="J98" s="215">
        <f>'Financial Statement1'!J99+'Financial Statement2'!J99+'Financial Statement3'!J99+'Financial Statement4'!J99</f>
        <v>0</v>
      </c>
      <c r="K98" s="216">
        <f>'Financial Statement1'!K99+'Financial Statement2'!K99+'Financial Statement3'!K99+'Financial Statement4'!K99</f>
        <v>0</v>
      </c>
      <c r="L98" s="212"/>
    </row>
    <row r="99" spans="1:12" s="501" customFormat="1" ht="15" customHeight="1">
      <c r="A99" s="480"/>
      <c r="B99" s="500"/>
      <c r="C99" s="748" t="s">
        <v>311</v>
      </c>
      <c r="D99" s="749"/>
      <c r="E99" s="749"/>
      <c r="F99" s="750"/>
      <c r="G99" s="257">
        <f>G92-G96</f>
        <v>0</v>
      </c>
      <c r="H99" s="257">
        <f>H92-H96</f>
        <v>0</v>
      </c>
      <c r="I99" s="257">
        <f>I92-I96</f>
        <v>0</v>
      </c>
      <c r="J99" s="257">
        <f>J92-J96</f>
        <v>0</v>
      </c>
      <c r="K99" s="258">
        <f>K92-K96</f>
        <v>0</v>
      </c>
      <c r="L99" s="502"/>
    </row>
    <row r="100" spans="1:12" s="501" customFormat="1" ht="15" customHeight="1">
      <c r="B100" s="500"/>
      <c r="C100" s="748" t="s">
        <v>312</v>
      </c>
      <c r="D100" s="749"/>
      <c r="E100" s="749"/>
      <c r="F100" s="750"/>
      <c r="G100" s="257">
        <f>G92+G57+G58+G63+G49</f>
        <v>0</v>
      </c>
      <c r="H100" s="257">
        <f>H92+H57+H58+H63+H49</f>
        <v>0</v>
      </c>
      <c r="I100" s="257">
        <f>I92+I57+I58+I63+I49</f>
        <v>0</v>
      </c>
      <c r="J100" s="257">
        <f>J92+J57+J58+J63+J49</f>
        <v>0</v>
      </c>
      <c r="K100" s="258">
        <f>K92+K57+K58+K63+K49</f>
        <v>0</v>
      </c>
      <c r="L100" s="502"/>
    </row>
    <row r="101" spans="1:12" ht="13.5" customHeight="1" thickBot="1">
      <c r="A101" s="501"/>
      <c r="B101" s="479"/>
      <c r="C101" s="490"/>
      <c r="D101" s="260"/>
      <c r="E101" s="260"/>
      <c r="F101" s="508"/>
      <c r="G101" s="262"/>
      <c r="H101" s="263"/>
      <c r="I101" s="263"/>
      <c r="J101" s="263"/>
      <c r="K101" s="264"/>
      <c r="L101" s="481"/>
    </row>
    <row r="102" spans="1:12" ht="20.25" thickBot="1">
      <c r="B102" s="479"/>
      <c r="C102" s="751" t="s">
        <v>313</v>
      </c>
      <c r="D102" s="752"/>
      <c r="E102" s="752"/>
      <c r="F102" s="752"/>
      <c r="G102" s="752"/>
      <c r="H102" s="752"/>
      <c r="I102" s="752"/>
      <c r="J102" s="752"/>
      <c r="K102" s="753"/>
      <c r="L102" s="481"/>
    </row>
    <row r="103" spans="1:12" ht="16.5" customHeight="1" thickBot="1">
      <c r="B103" s="479"/>
      <c r="C103" s="754" t="s">
        <v>163</v>
      </c>
      <c r="D103" s="755"/>
      <c r="E103" s="755"/>
      <c r="F103" s="756" t="s">
        <v>313</v>
      </c>
      <c r="G103" s="265" t="str">
        <f>G5</f>
        <v>-</v>
      </c>
      <c r="H103" s="265" t="str">
        <f>H5</f>
        <v>-</v>
      </c>
      <c r="I103" s="265" t="str">
        <f>I5</f>
        <v>-</v>
      </c>
      <c r="J103" s="265">
        <f>J5</f>
        <v>0</v>
      </c>
      <c r="K103" s="266">
        <f>K5</f>
        <v>366</v>
      </c>
      <c r="L103" s="481"/>
    </row>
    <row r="104" spans="1:12" ht="15" thickBot="1">
      <c r="B104" s="479"/>
      <c r="C104" s="743"/>
      <c r="D104" s="744"/>
      <c r="E104" s="744"/>
      <c r="F104" s="744"/>
      <c r="G104" s="744"/>
      <c r="H104" s="744"/>
      <c r="I104" s="744"/>
      <c r="J104" s="744"/>
      <c r="K104" s="745"/>
      <c r="L104" s="481"/>
    </row>
    <row r="105" spans="1:12" ht="18.75" thickBot="1">
      <c r="B105" s="479"/>
      <c r="C105" s="763" t="s">
        <v>314</v>
      </c>
      <c r="D105" s="764"/>
      <c r="E105" s="764"/>
      <c r="F105" s="764"/>
      <c r="G105" s="764"/>
      <c r="H105" s="764"/>
      <c r="I105" s="764"/>
      <c r="J105" s="764"/>
      <c r="K105" s="765"/>
      <c r="L105" s="481"/>
    </row>
    <row r="106" spans="1:12" ht="16.5" customHeight="1">
      <c r="B106" s="479"/>
      <c r="C106" s="705" t="s">
        <v>315</v>
      </c>
      <c r="D106" s="706"/>
      <c r="E106" s="706"/>
      <c r="F106" s="706"/>
      <c r="G106" s="284"/>
      <c r="H106" s="285"/>
      <c r="I106" s="285"/>
      <c r="J106" s="285"/>
      <c r="K106" s="286"/>
      <c r="L106" s="481"/>
    </row>
    <row r="107" spans="1:12" ht="16.5" customHeight="1">
      <c r="B107" s="479"/>
      <c r="C107" s="489"/>
      <c r="D107" s="766" t="s">
        <v>316</v>
      </c>
      <c r="E107" s="766"/>
      <c r="F107" s="767"/>
      <c r="G107" s="404">
        <f>SUM(G108:G112)</f>
        <v>0</v>
      </c>
      <c r="H107" s="404">
        <f>SUM(H108:H112)</f>
        <v>0</v>
      </c>
      <c r="I107" s="404">
        <f>SUM(I108:I112)</f>
        <v>0</v>
      </c>
      <c r="J107" s="404">
        <f>SUM(J108:J112)</f>
        <v>0</v>
      </c>
      <c r="K107" s="218">
        <f>SUM(K108:K112)</f>
        <v>0</v>
      </c>
      <c r="L107" s="481"/>
    </row>
    <row r="108" spans="1:12" s="499" customFormat="1" ht="15" customHeight="1" outlineLevel="1">
      <c r="B108" s="207"/>
      <c r="C108" s="722"/>
      <c r="D108" s="505"/>
      <c r="E108" s="720" t="s">
        <v>317</v>
      </c>
      <c r="F108" s="721"/>
      <c r="G108" s="210">
        <f>'Financial Statement1'!G109+'Financial Statement2'!G109+'Financial Statement3'!G109+'Financial Statement4'!G109</f>
        <v>0</v>
      </c>
      <c r="H108" s="210">
        <f>'Financial Statement1'!H109+'Financial Statement2'!H109+'Financial Statement3'!H109+'Financial Statement4'!H109</f>
        <v>0</v>
      </c>
      <c r="I108" s="271">
        <f>'Financial Statement1'!I109+'Financial Statement2'!I109+'Financial Statement3'!I109+'Financial Statement4'!I109</f>
        <v>0</v>
      </c>
      <c r="J108" s="271">
        <f>'Financial Statement1'!J109+'Financial Statement2'!J109+'Financial Statement3'!J109+'Financial Statement4'!J109</f>
        <v>0</v>
      </c>
      <c r="K108" s="405">
        <f>'Financial Statement1'!K109+'Financial Statement2'!K109+'Financial Statement3'!K109+'Financial Statement4'!K109</f>
        <v>0</v>
      </c>
      <c r="L108" s="212"/>
    </row>
    <row r="109" spans="1:12" s="499" customFormat="1" ht="15" customHeight="1" outlineLevel="1">
      <c r="B109" s="207"/>
      <c r="C109" s="722"/>
      <c r="D109" s="399"/>
      <c r="E109" s="759" t="s">
        <v>318</v>
      </c>
      <c r="F109" s="727"/>
      <c r="G109" s="400">
        <f>'Financial Statement1'!G110+'Financial Statement2'!G110+'Financial Statement3'!G110+'Financial Statement4'!G110</f>
        <v>0</v>
      </c>
      <c r="H109" s="400">
        <f>'Financial Statement1'!H110+'Financial Statement2'!H110+'Financial Statement3'!H110+'Financial Statement4'!H110</f>
        <v>0</v>
      </c>
      <c r="I109" s="400">
        <f>'Financial Statement1'!I110+'Financial Statement2'!I110+'Financial Statement3'!I110+'Financial Statement4'!I110</f>
        <v>0</v>
      </c>
      <c r="J109" s="400">
        <f>'Financial Statement1'!J110+'Financial Statement2'!J110+'Financial Statement3'!J110+'Financial Statement4'!J110</f>
        <v>0</v>
      </c>
      <c r="K109" s="216">
        <f>'Financial Statement1'!K110+'Financial Statement2'!K110+'Financial Statement3'!K110+'Financial Statement4'!K110</f>
        <v>0</v>
      </c>
      <c r="L109" s="212"/>
    </row>
    <row r="110" spans="1:12" s="499" customFormat="1" ht="15" customHeight="1" outlineLevel="1">
      <c r="B110" s="207"/>
      <c r="C110" s="722"/>
      <c r="D110" s="399"/>
      <c r="E110" s="759" t="s">
        <v>319</v>
      </c>
      <c r="F110" s="727"/>
      <c r="G110" s="400">
        <f>'Financial Statement1'!G111+'Financial Statement2'!G111+'Financial Statement3'!G111+'Financial Statement4'!G111</f>
        <v>0</v>
      </c>
      <c r="H110" s="400">
        <f>'Financial Statement1'!H111+'Financial Statement2'!H111+'Financial Statement3'!H111+'Financial Statement4'!H111</f>
        <v>0</v>
      </c>
      <c r="I110" s="400">
        <f>'Financial Statement1'!I111+'Financial Statement2'!I111+'Financial Statement3'!I111+'Financial Statement4'!I111</f>
        <v>0</v>
      </c>
      <c r="J110" s="400">
        <f>'Financial Statement1'!J111+'Financial Statement2'!J111+'Financial Statement3'!J111+'Financial Statement4'!J111</f>
        <v>0</v>
      </c>
      <c r="K110" s="216">
        <f>'Financial Statement1'!K111+'Financial Statement2'!K111+'Financial Statement3'!K111+'Financial Statement4'!K111</f>
        <v>0</v>
      </c>
      <c r="L110" s="212"/>
    </row>
    <row r="111" spans="1:12" s="499" customFormat="1" ht="15" customHeight="1" outlineLevel="1">
      <c r="B111" s="207"/>
      <c r="C111" s="722"/>
      <c r="D111" s="399"/>
      <c r="E111" s="759" t="s">
        <v>320</v>
      </c>
      <c r="F111" s="727"/>
      <c r="G111" s="400">
        <f>'Financial Statement1'!G112+'Financial Statement2'!G112+'Financial Statement3'!G112+'Financial Statement4'!G112</f>
        <v>0</v>
      </c>
      <c r="H111" s="400">
        <f>'Financial Statement1'!H112+'Financial Statement2'!H112+'Financial Statement3'!H112+'Financial Statement4'!H112</f>
        <v>0</v>
      </c>
      <c r="I111" s="400">
        <f>'Financial Statement1'!I112+'Financial Statement2'!I112+'Financial Statement3'!I112+'Financial Statement4'!I112</f>
        <v>0</v>
      </c>
      <c r="J111" s="400">
        <f>'Financial Statement1'!J112+'Financial Statement2'!J112+'Financial Statement3'!J112+'Financial Statement4'!J112</f>
        <v>0</v>
      </c>
      <c r="K111" s="216">
        <f>'Financial Statement1'!K112+'Financial Statement2'!K112+'Financial Statement3'!K112+'Financial Statement4'!K112</f>
        <v>0</v>
      </c>
      <c r="L111" s="212"/>
    </row>
    <row r="112" spans="1:12" s="499" customFormat="1" ht="15" customHeight="1" outlineLevel="1">
      <c r="B112" s="207"/>
      <c r="C112" s="722"/>
      <c r="D112" s="399"/>
      <c r="E112" s="759" t="s">
        <v>321</v>
      </c>
      <c r="F112" s="727"/>
      <c r="G112" s="400">
        <f>'Financial Statement1'!G113+'Financial Statement2'!G113+'Financial Statement3'!G113+'Financial Statement4'!G113</f>
        <v>0</v>
      </c>
      <c r="H112" s="400">
        <f>'Financial Statement1'!H113+'Financial Statement2'!H113+'Financial Statement3'!H113+'Financial Statement4'!H113</f>
        <v>0</v>
      </c>
      <c r="I112" s="400">
        <f>'Financial Statement1'!I113+'Financial Statement2'!I113+'Financial Statement3'!I113+'Financial Statement4'!I113</f>
        <v>0</v>
      </c>
      <c r="J112" s="400">
        <f>'Financial Statement1'!J113+'Financial Statement2'!J113+'Financial Statement3'!J113+'Financial Statement4'!J113</f>
        <v>0</v>
      </c>
      <c r="K112" s="216">
        <f>'Financial Statement1'!K113+'Financial Statement2'!K113+'Financial Statement3'!K113+'Financial Statement4'!K113</f>
        <v>0</v>
      </c>
      <c r="L112" s="212"/>
    </row>
    <row r="113" spans="1:12" s="501" customFormat="1" ht="15" customHeight="1">
      <c r="B113" s="500"/>
      <c r="C113" s="722"/>
      <c r="D113" s="768" t="s">
        <v>322</v>
      </c>
      <c r="E113" s="769"/>
      <c r="F113" s="687"/>
      <c r="G113" s="404">
        <f>SUM(G114:G119)</f>
        <v>0</v>
      </c>
      <c r="H113" s="404">
        <f t="shared" ref="H113:K113" si="2">SUM(H114:H119)</f>
        <v>0</v>
      </c>
      <c r="I113" s="404">
        <f t="shared" si="2"/>
        <v>0</v>
      </c>
      <c r="J113" s="404">
        <f t="shared" si="2"/>
        <v>0</v>
      </c>
      <c r="K113" s="218">
        <f t="shared" si="2"/>
        <v>0</v>
      </c>
      <c r="L113" s="502"/>
    </row>
    <row r="114" spans="1:12" s="499" customFormat="1" ht="15" customHeight="1" outlineLevel="1">
      <c r="B114" s="207"/>
      <c r="C114" s="722"/>
      <c r="D114" s="505"/>
      <c r="E114" s="724" t="s">
        <v>323</v>
      </c>
      <c r="F114" s="725"/>
      <c r="G114" s="237">
        <f>'Financial Statement1'!G115+'Financial Statement2'!G115+'Financial Statement3'!G115+'Financial Statement4'!G115</f>
        <v>0</v>
      </c>
      <c r="H114" s="237">
        <f>'Financial Statement1'!H115+'Financial Statement2'!H115+'Financial Statement3'!H115+'Financial Statement4'!H115</f>
        <v>0</v>
      </c>
      <c r="I114" s="237">
        <f>'Financial Statement1'!I115+'Financial Statement2'!I115+'Financial Statement3'!I115+'Financial Statement4'!I115</f>
        <v>0</v>
      </c>
      <c r="J114" s="237">
        <f>'Financial Statement1'!J115+'Financial Statement2'!J115+'Financial Statement3'!J115+'Financial Statement4'!J115</f>
        <v>0</v>
      </c>
      <c r="K114" s="405">
        <f>'Financial Statement1'!K115+'Financial Statement2'!K115+'Financial Statement3'!K115+'Financial Statement4'!K115</f>
        <v>0</v>
      </c>
      <c r="L114" s="212"/>
    </row>
    <row r="115" spans="1:12" s="499" customFormat="1" ht="15" customHeight="1" outlineLevel="1">
      <c r="B115" s="207"/>
      <c r="C115" s="722"/>
      <c r="D115" s="399"/>
      <c r="E115" s="759" t="s">
        <v>324</v>
      </c>
      <c r="F115" s="727"/>
      <c r="G115" s="400">
        <f>'Financial Statement1'!G116+'Financial Statement2'!G116+'Financial Statement3'!G116+'Financial Statement4'!G116</f>
        <v>0</v>
      </c>
      <c r="H115" s="400">
        <f>'Financial Statement1'!H116+'Financial Statement2'!H116+'Financial Statement3'!H116+'Financial Statement4'!H116</f>
        <v>0</v>
      </c>
      <c r="I115" s="400">
        <f>'Financial Statement1'!I116+'Financial Statement2'!I116+'Financial Statement3'!I116+'Financial Statement4'!I116</f>
        <v>0</v>
      </c>
      <c r="J115" s="400">
        <f>'Financial Statement1'!J116+'Financial Statement2'!J116+'Financial Statement3'!J116+'Financial Statement4'!J116</f>
        <v>0</v>
      </c>
      <c r="K115" s="216">
        <f>'Financial Statement1'!K116+'Financial Statement2'!K116+'Financial Statement3'!K116+'Financial Statement4'!K116</f>
        <v>0</v>
      </c>
      <c r="L115" s="212"/>
    </row>
    <row r="116" spans="1:12" s="499" customFormat="1" ht="15" customHeight="1" outlineLevel="1">
      <c r="B116" s="207"/>
      <c r="C116" s="722"/>
      <c r="D116" s="399"/>
      <c r="E116" s="760" t="s">
        <v>13</v>
      </c>
      <c r="F116" s="713"/>
      <c r="G116" s="503">
        <f>'Financial Statement1'!G117+'Financial Statement2'!G117+'Financial Statement3'!G117+'Financial Statement4'!G117</f>
        <v>0</v>
      </c>
      <c r="H116" s="400">
        <f>'Financial Statement1'!H117+'Financial Statement2'!H117+'Financial Statement3'!H117+'Financial Statement4'!H117</f>
        <v>0</v>
      </c>
      <c r="I116" s="400">
        <f>'Financial Statement1'!I117+'Financial Statement2'!I117+'Financial Statement3'!I117+'Financial Statement4'!I117</f>
        <v>0</v>
      </c>
      <c r="J116" s="400">
        <f>'Financial Statement1'!J117+'Financial Statement2'!J117+'Financial Statement3'!J117+'Financial Statement4'!J117</f>
        <v>0</v>
      </c>
      <c r="K116" s="216">
        <f>'Financial Statement1'!K117+'Financial Statement2'!K117+'Financial Statement3'!K117+'Financial Statement4'!K117</f>
        <v>0</v>
      </c>
      <c r="L116" s="212"/>
    </row>
    <row r="117" spans="1:12" s="499" customFormat="1" ht="15" customHeight="1" outlineLevel="1">
      <c r="B117" s="207"/>
      <c r="C117" s="722"/>
      <c r="D117" s="399"/>
      <c r="E117" s="760" t="s">
        <v>325</v>
      </c>
      <c r="F117" s="713"/>
      <c r="G117" s="400">
        <f>'Financial Statement1'!G118+'Financial Statement2'!G118+'Financial Statement3'!G118+'Financial Statement4'!G118</f>
        <v>0</v>
      </c>
      <c r="H117" s="400">
        <f>'Financial Statement1'!H118+'Financial Statement2'!H118+'Financial Statement3'!H118+'Financial Statement4'!H118</f>
        <v>0</v>
      </c>
      <c r="I117" s="400">
        <f>'Financial Statement1'!I118+'Financial Statement2'!I118+'Financial Statement3'!I118+'Financial Statement4'!I118</f>
        <v>0</v>
      </c>
      <c r="J117" s="400">
        <f>'Financial Statement1'!J118+'Financial Statement2'!J118+'Financial Statement3'!J118+'Financial Statement4'!J118</f>
        <v>0</v>
      </c>
      <c r="K117" s="216">
        <f>'Financial Statement1'!K118+'Financial Statement2'!K118+'Financial Statement3'!K118+'Financial Statement4'!K118</f>
        <v>0</v>
      </c>
      <c r="L117" s="212"/>
    </row>
    <row r="118" spans="1:12" s="499" customFormat="1" ht="15" customHeight="1" outlineLevel="1" thickBot="1">
      <c r="B118" s="207"/>
      <c r="C118" s="722"/>
      <c r="D118" s="399"/>
      <c r="E118" s="760" t="s">
        <v>326</v>
      </c>
      <c r="F118" s="713"/>
      <c r="G118" s="503">
        <f>'Financial Statement1'!G119+'Financial Statement2'!G119+'Financial Statement3'!G119+'Financial Statement4'!G119</f>
        <v>0</v>
      </c>
      <c r="H118" s="401">
        <f>'Financial Statement1'!H119+'Financial Statement2'!H119+'Financial Statement3'!H119+'Financial Statement4'!H119</f>
        <v>0</v>
      </c>
      <c r="I118" s="401">
        <f>'Financial Statement1'!I119+'Financial Statement2'!I119+'Financial Statement3'!I119+'Financial Statement4'!I119</f>
        <v>0</v>
      </c>
      <c r="J118" s="401">
        <f>'Financial Statement1'!J119+'Financial Statement2'!J119+'Financial Statement3'!J119+'Financial Statement4'!J119</f>
        <v>0</v>
      </c>
      <c r="K118" s="216">
        <f>'Financial Statement1'!K119+'Financial Statement2'!K119+'Financial Statement3'!K119+'Financial Statement4'!K119</f>
        <v>0</v>
      </c>
      <c r="L118" s="212"/>
    </row>
    <row r="119" spans="1:12" s="499" customFormat="1" ht="15" customHeight="1" outlineLevel="1" thickBot="1">
      <c r="B119" s="207"/>
      <c r="C119" s="402"/>
      <c r="D119" s="403"/>
      <c r="E119" s="761" t="s">
        <v>440</v>
      </c>
      <c r="F119" s="762"/>
      <c r="G119" s="272">
        <f>'Financial Statement1'!G120+'Financial Statement2'!G120+'Financial Statement3'!G120+'Financial Statement4'!G120</f>
        <v>0</v>
      </c>
      <c r="H119" s="272">
        <f>'Financial Statement1'!H120+'Financial Statement2'!H120+'Financial Statement3'!H120+'Financial Statement4'!H120</f>
        <v>0</v>
      </c>
      <c r="I119" s="272">
        <f>'Financial Statement1'!I120+'Financial Statement2'!I120+'Financial Statement3'!I120+'Financial Statement4'!I120</f>
        <v>0</v>
      </c>
      <c r="J119" s="272">
        <f>'Financial Statement1'!J120+'Financial Statement2'!J120+'Financial Statement3'!J120+'Financial Statement4'!J120</f>
        <v>0</v>
      </c>
      <c r="K119" s="407">
        <f>'Financial Statement1'!K120+'Financial Statement2'!K120+'Financial Statement3'!K120+'Financial Statement4'!K120</f>
        <v>0</v>
      </c>
      <c r="L119" s="212"/>
    </row>
    <row r="120" spans="1:12" ht="16.5" customHeight="1" thickBot="1">
      <c r="A120" s="501"/>
      <c r="B120" s="479"/>
      <c r="C120" s="692" t="s">
        <v>327</v>
      </c>
      <c r="D120" s="693"/>
      <c r="E120" s="693"/>
      <c r="F120" s="693"/>
      <c r="G120" s="223">
        <f>SUM(G107,G113)</f>
        <v>0</v>
      </c>
      <c r="H120" s="223">
        <f>SUM(H107,H113)</f>
        <v>0</v>
      </c>
      <c r="I120" s="223">
        <f>SUM(I107,I113)</f>
        <v>0</v>
      </c>
      <c r="J120" s="223">
        <f>SUM(J107,J113)</f>
        <v>0</v>
      </c>
      <c r="K120" s="224">
        <f>SUM(K107,K113)</f>
        <v>0</v>
      </c>
      <c r="L120" s="481"/>
    </row>
    <row r="121" spans="1:12" s="501" customFormat="1" ht="7.5" customHeight="1" thickBot="1">
      <c r="A121" s="480"/>
      <c r="B121" s="500"/>
      <c r="C121" s="722"/>
      <c r="D121" s="770"/>
      <c r="E121" s="770"/>
      <c r="F121" s="770"/>
      <c r="G121" s="770"/>
      <c r="H121" s="770"/>
      <c r="I121" s="770"/>
      <c r="J121" s="770"/>
      <c r="K121" s="771"/>
      <c r="L121" s="502"/>
    </row>
    <row r="122" spans="1:12" ht="16.5" customHeight="1" thickBot="1">
      <c r="A122" s="273"/>
      <c r="B122" s="479"/>
      <c r="C122" s="692" t="s">
        <v>328</v>
      </c>
      <c r="D122" s="693"/>
      <c r="E122" s="693"/>
      <c r="F122" s="693" t="s">
        <v>329</v>
      </c>
      <c r="G122" s="223">
        <f>G120-G116+G130+G150-G161-G181-G204</f>
        <v>0</v>
      </c>
      <c r="H122" s="223">
        <f>H120-H116+H130+H150-H161-H181-H204</f>
        <v>0</v>
      </c>
      <c r="I122" s="223">
        <f>I120-I116+I130+I150-I161-I181-I204</f>
        <v>0</v>
      </c>
      <c r="J122" s="223">
        <f>J120-J116+J130+J150-J161-J181-J204</f>
        <v>0</v>
      </c>
      <c r="K122" s="224">
        <f>K120-K116+K130+K150-K161-K181-K204</f>
        <v>0</v>
      </c>
      <c r="L122" s="481"/>
    </row>
    <row r="123" spans="1:12" ht="7.5" customHeight="1">
      <c r="B123" s="479"/>
      <c r="C123" s="694"/>
      <c r="D123" s="695"/>
      <c r="E123" s="695"/>
      <c r="F123" s="695"/>
      <c r="G123" s="695"/>
      <c r="H123" s="695"/>
      <c r="I123" s="695"/>
      <c r="J123" s="695"/>
      <c r="K123" s="696"/>
      <c r="L123" s="481"/>
    </row>
    <row r="124" spans="1:12" ht="16.5" customHeight="1">
      <c r="B124" s="479"/>
      <c r="C124" s="772" t="s">
        <v>330</v>
      </c>
      <c r="D124" s="773"/>
      <c r="E124" s="773"/>
      <c r="F124" s="773"/>
      <c r="G124" s="267"/>
      <c r="H124" s="268"/>
      <c r="I124" s="268"/>
      <c r="J124" s="268"/>
      <c r="K124" s="269"/>
      <c r="L124" s="481"/>
    </row>
    <row r="125" spans="1:12" ht="16.5" customHeight="1">
      <c r="B125" s="479"/>
      <c r="C125" s="772" t="s">
        <v>331</v>
      </c>
      <c r="D125" s="773"/>
      <c r="E125" s="773"/>
      <c r="F125" s="773"/>
      <c r="G125" s="267"/>
      <c r="H125" s="268"/>
      <c r="I125" s="268"/>
      <c r="J125" s="268"/>
      <c r="K125" s="269"/>
      <c r="L125" s="481"/>
    </row>
    <row r="126" spans="1:12" s="501" customFormat="1" ht="15" customHeight="1">
      <c r="A126" s="480"/>
      <c r="B126" s="500"/>
      <c r="C126" s="274"/>
      <c r="D126" s="686" t="s">
        <v>332</v>
      </c>
      <c r="E126" s="688"/>
      <c r="F126" s="687"/>
      <c r="G126" s="217">
        <f>SUM(G127:G133)</f>
        <v>0</v>
      </c>
      <c r="H126" s="217">
        <f>SUM(H127:H133)</f>
        <v>0</v>
      </c>
      <c r="I126" s="217">
        <f>SUM(I127:I133)</f>
        <v>0</v>
      </c>
      <c r="J126" s="217">
        <f>SUM(J127:J133)</f>
        <v>0</v>
      </c>
      <c r="K126" s="218">
        <f>SUM(K127:K133)</f>
        <v>0</v>
      </c>
      <c r="L126" s="502"/>
    </row>
    <row r="127" spans="1:12" s="499" customFormat="1" ht="13.5" customHeight="1" outlineLevel="1">
      <c r="A127" s="501"/>
      <c r="B127" s="207"/>
      <c r="C127" s="274"/>
      <c r="D127" s="505"/>
      <c r="E127" s="720" t="s">
        <v>333</v>
      </c>
      <c r="F127" s="721"/>
      <c r="G127" s="237">
        <f>'Financial Statement1'!G128+'Financial Statement2'!G128+'Financial Statement3'!G128+'Financial Statement4'!G128</f>
        <v>0</v>
      </c>
      <c r="H127" s="210">
        <f>'Financial Statement1'!H128+'Financial Statement2'!H128+'Financial Statement3'!H128+'Financial Statement4'!H128</f>
        <v>0</v>
      </c>
      <c r="I127" s="210">
        <f>'Financial Statement1'!I128+'Financial Statement2'!I128+'Financial Statement3'!I128+'Financial Statement4'!I128</f>
        <v>0</v>
      </c>
      <c r="J127" s="210">
        <f>'Financial Statement1'!J128+'Financial Statement2'!J128+'Financial Statement3'!J128+'Financial Statement4'!J128</f>
        <v>0</v>
      </c>
      <c r="K127" s="211">
        <f>'Financial Statement1'!K128+'Financial Statement2'!K128+'Financial Statement3'!K128+'Financial Statement4'!K128</f>
        <v>0</v>
      </c>
      <c r="L127" s="212"/>
    </row>
    <row r="128" spans="1:12" s="499" customFormat="1" ht="13.5" customHeight="1" outlineLevel="1">
      <c r="B128" s="207"/>
      <c r="C128" s="274"/>
      <c r="E128" s="712" t="s">
        <v>334</v>
      </c>
      <c r="F128" s="713"/>
      <c r="G128" s="215">
        <f>'Financial Statement1'!G129+'Financial Statement2'!G129+'Financial Statement3'!G129+'Financial Statement4'!G129</f>
        <v>0</v>
      </c>
      <c r="H128" s="215">
        <f>'Financial Statement1'!H129+'Financial Statement2'!H129+'Financial Statement3'!H129+'Financial Statement4'!H129</f>
        <v>0</v>
      </c>
      <c r="I128" s="215">
        <f>'Financial Statement1'!I129+'Financial Statement2'!I129+'Financial Statement3'!I129+'Financial Statement4'!I129</f>
        <v>0</v>
      </c>
      <c r="J128" s="215">
        <f>'Financial Statement1'!J129+'Financial Statement2'!J129+'Financial Statement3'!J129+'Financial Statement4'!J129</f>
        <v>0</v>
      </c>
      <c r="K128" s="216">
        <f>'Financial Statement1'!K129+'Financial Statement2'!K129+'Financial Statement3'!K129+'Financial Statement4'!K129</f>
        <v>0</v>
      </c>
      <c r="L128" s="212"/>
    </row>
    <row r="129" spans="1:12" s="499" customFormat="1" ht="13.5" customHeight="1" outlineLevel="1">
      <c r="B129" s="207"/>
      <c r="C129" s="274"/>
      <c r="E129" s="712" t="s">
        <v>335</v>
      </c>
      <c r="F129" s="713"/>
      <c r="G129" s="215">
        <f>'Financial Statement1'!G130+'Financial Statement2'!G130+'Financial Statement3'!G130+'Financial Statement4'!G130</f>
        <v>0</v>
      </c>
      <c r="H129" s="215">
        <f>'Financial Statement1'!H130+'Financial Statement2'!H130+'Financial Statement3'!H130+'Financial Statement4'!H130</f>
        <v>0</v>
      </c>
      <c r="I129" s="215">
        <f>'Financial Statement1'!I130+'Financial Statement2'!I130+'Financial Statement3'!I130+'Financial Statement4'!I130</f>
        <v>0</v>
      </c>
      <c r="J129" s="215">
        <f>'Financial Statement1'!J130+'Financial Statement2'!J130+'Financial Statement3'!J130+'Financial Statement4'!J130</f>
        <v>0</v>
      </c>
      <c r="K129" s="216">
        <f>'Financial Statement1'!K130+'Financial Statement2'!K130+'Financial Statement3'!K130+'Financial Statement4'!K130</f>
        <v>0</v>
      </c>
      <c r="L129" s="212"/>
    </row>
    <row r="130" spans="1:12" s="501" customFormat="1" ht="15" customHeight="1" outlineLevel="1">
      <c r="B130" s="275"/>
      <c r="C130" s="500"/>
      <c r="E130" s="712" t="s">
        <v>336</v>
      </c>
      <c r="F130" s="713"/>
      <c r="G130" s="215">
        <f>'Financial Statement1'!G131+'Financial Statement2'!G131+'Financial Statement3'!G131+'Financial Statement4'!G131</f>
        <v>0</v>
      </c>
      <c r="H130" s="215">
        <f>'Financial Statement1'!H131+'Financial Statement2'!H131+'Financial Statement3'!H131+'Financial Statement4'!H131</f>
        <v>0</v>
      </c>
      <c r="I130" s="215">
        <f>'Financial Statement1'!I131+'Financial Statement2'!I131+'Financial Statement3'!I131+'Financial Statement4'!I131</f>
        <v>0</v>
      </c>
      <c r="J130" s="215">
        <f>'Financial Statement1'!J131+'Financial Statement2'!J131+'Financial Statement3'!J131+'Financial Statement4'!J131</f>
        <v>0</v>
      </c>
      <c r="K130" s="216">
        <f>'Financial Statement1'!K131+'Financial Statement2'!K131+'Financial Statement3'!K131+'Financial Statement4'!K131</f>
        <v>0</v>
      </c>
      <c r="L130" s="502"/>
    </row>
    <row r="131" spans="1:12" s="499" customFormat="1" ht="13.5" customHeight="1" outlineLevel="1">
      <c r="B131" s="207"/>
      <c r="C131" s="274"/>
      <c r="E131" s="712" t="s">
        <v>337</v>
      </c>
      <c r="F131" s="713"/>
      <c r="G131" s="215">
        <f>'Financial Statement1'!G132+'Financial Statement2'!G132+'Financial Statement3'!G132+'Financial Statement4'!G132</f>
        <v>0</v>
      </c>
      <c r="H131" s="215">
        <f>'Financial Statement1'!H132+'Financial Statement2'!H132+'Financial Statement3'!H132+'Financial Statement4'!H132</f>
        <v>0</v>
      </c>
      <c r="I131" s="215">
        <f>'Financial Statement1'!I132+'Financial Statement2'!I132+'Financial Statement3'!I132+'Financial Statement4'!I132</f>
        <v>0</v>
      </c>
      <c r="J131" s="215">
        <f>'Financial Statement1'!J132+'Financial Statement2'!J132+'Financial Statement3'!J132+'Financial Statement4'!J132</f>
        <v>0</v>
      </c>
      <c r="K131" s="216">
        <f>'Financial Statement1'!K132+'Financial Statement2'!K132+'Financial Statement3'!K132+'Financial Statement4'!K132</f>
        <v>0</v>
      </c>
      <c r="L131" s="212"/>
    </row>
    <row r="132" spans="1:12" s="499" customFormat="1" ht="13.5" customHeight="1" outlineLevel="1">
      <c r="B132" s="207"/>
      <c r="C132" s="274"/>
      <c r="E132" s="712" t="s">
        <v>338</v>
      </c>
      <c r="F132" s="713"/>
      <c r="G132" s="215">
        <f>'Financial Statement1'!G133+'Financial Statement2'!G133+'Financial Statement3'!G133+'Financial Statement4'!G133</f>
        <v>0</v>
      </c>
      <c r="H132" s="215">
        <f>'Financial Statement1'!H133+'Financial Statement2'!H133+'Financial Statement3'!H133+'Financial Statement4'!H133</f>
        <v>0</v>
      </c>
      <c r="I132" s="215">
        <f>'Financial Statement1'!I133+'Financial Statement2'!I133+'Financial Statement3'!I133+'Financial Statement4'!I133</f>
        <v>0</v>
      </c>
      <c r="J132" s="215">
        <f>'Financial Statement1'!J133+'Financial Statement2'!J133+'Financial Statement3'!J133+'Financial Statement4'!J133</f>
        <v>0</v>
      </c>
      <c r="K132" s="216">
        <f>'Financial Statement1'!K133+'Financial Statement2'!K133+'Financial Statement3'!K133+'Financial Statement4'!K133</f>
        <v>0</v>
      </c>
      <c r="L132" s="212"/>
    </row>
    <row r="133" spans="1:12" s="501" customFormat="1" ht="15" customHeight="1" outlineLevel="1">
      <c r="B133" s="500"/>
      <c r="C133" s="274"/>
      <c r="E133" s="712" t="s">
        <v>339</v>
      </c>
      <c r="F133" s="713"/>
      <c r="G133" s="215">
        <f>'Financial Statement1'!G134+'Financial Statement2'!G134+'Financial Statement3'!G134+'Financial Statement4'!G134</f>
        <v>0</v>
      </c>
      <c r="H133" s="215">
        <f>'Financial Statement1'!H134+'Financial Statement2'!H134+'Financial Statement3'!H134+'Financial Statement4'!H134</f>
        <v>0</v>
      </c>
      <c r="I133" s="215">
        <f>'Financial Statement1'!I134+'Financial Statement2'!I134+'Financial Statement3'!I134+'Financial Statement4'!I134</f>
        <v>0</v>
      </c>
      <c r="J133" s="215">
        <f>'Financial Statement1'!J134+'Financial Statement2'!J134+'Financial Statement3'!J134+'Financial Statement4'!J134</f>
        <v>0</v>
      </c>
      <c r="K133" s="216">
        <f>'Financial Statement1'!K134+'Financial Statement2'!K134+'Financial Statement3'!K134+'Financial Statement4'!K134</f>
        <v>0</v>
      </c>
      <c r="L133" s="502"/>
    </row>
    <row r="134" spans="1:12" s="501" customFormat="1" ht="15" customHeight="1">
      <c r="A134" s="499"/>
      <c r="B134" s="500"/>
      <c r="C134" s="274"/>
      <c r="D134" s="686" t="s">
        <v>340</v>
      </c>
      <c r="E134" s="688"/>
      <c r="F134" s="687"/>
      <c r="G134" s="215">
        <f>'Financial Statement1'!G135+'Financial Statement2'!G135+'Financial Statement3'!G135+'Financial Statement4'!G135</f>
        <v>0</v>
      </c>
      <c r="H134" s="219">
        <f>'Financial Statement1'!H135+'Financial Statement2'!H135+'Financial Statement3'!H135+'Financial Statement4'!H135</f>
        <v>0</v>
      </c>
      <c r="I134" s="219">
        <f>'Financial Statement1'!I135+'Financial Statement2'!I135+'Financial Statement3'!I135+'Financial Statement4'!I135</f>
        <v>0</v>
      </c>
      <c r="J134" s="219">
        <f>'Financial Statement1'!J135+'Financial Statement2'!J135+'Financial Statement3'!J135+'Financial Statement4'!J135</f>
        <v>0</v>
      </c>
      <c r="K134" s="220">
        <f>'Financial Statement1'!K135+'Financial Statement2'!K135+'Financial Statement3'!K135+'Financial Statement4'!K135</f>
        <v>0</v>
      </c>
      <c r="L134" s="502"/>
    </row>
    <row r="135" spans="1:12" s="501" customFormat="1" ht="15" customHeight="1">
      <c r="B135" s="500"/>
      <c r="C135" s="274"/>
      <c r="D135" s="686" t="s">
        <v>341</v>
      </c>
      <c r="E135" s="688"/>
      <c r="F135" s="687"/>
      <c r="G135" s="217">
        <f>SUM(G136:G137)</f>
        <v>0</v>
      </c>
      <c r="H135" s="217">
        <f>SUM(H136:H137)</f>
        <v>0</v>
      </c>
      <c r="I135" s="217">
        <f>SUM(I136:I137)</f>
        <v>0</v>
      </c>
      <c r="J135" s="217">
        <f>SUM(J136:J137)</f>
        <v>0</v>
      </c>
      <c r="K135" s="218">
        <f>SUM(K136:K137)</f>
        <v>0</v>
      </c>
      <c r="L135" s="502"/>
    </row>
    <row r="136" spans="1:12" s="501" customFormat="1" ht="15" customHeight="1" outlineLevel="1">
      <c r="B136" s="500"/>
      <c r="C136" s="274"/>
      <c r="D136" s="505"/>
      <c r="E136" s="720" t="s">
        <v>342</v>
      </c>
      <c r="F136" s="721"/>
      <c r="G136" s="237">
        <f>'Financial Statement1'!G137+'Financial Statement2'!G137+'Financial Statement3'!G137+'Financial Statement4'!G137</f>
        <v>0</v>
      </c>
      <c r="H136" s="210">
        <f>'Financial Statement1'!H137+'Financial Statement2'!H137+'Financial Statement3'!H137+'Financial Statement4'!H137</f>
        <v>0</v>
      </c>
      <c r="I136" s="210">
        <f>'Financial Statement1'!I137+'Financial Statement2'!I137+'Financial Statement3'!I137+'Financial Statement4'!I137</f>
        <v>0</v>
      </c>
      <c r="J136" s="210">
        <f>'Financial Statement1'!J137+'Financial Statement2'!J137+'Financial Statement3'!J137+'Financial Statement4'!J137</f>
        <v>0</v>
      </c>
      <c r="K136" s="211">
        <f>'Financial Statement1'!K137+'Financial Statement2'!K137+'Financial Statement3'!K137+'Financial Statement4'!K137</f>
        <v>0</v>
      </c>
      <c r="L136" s="502"/>
    </row>
    <row r="137" spans="1:12" s="501" customFormat="1" ht="15" customHeight="1" outlineLevel="1">
      <c r="B137" s="500"/>
      <c r="C137" s="274"/>
      <c r="D137" s="486"/>
      <c r="E137" s="712" t="s">
        <v>124</v>
      </c>
      <c r="F137" s="713"/>
      <c r="G137" s="215">
        <f>'Financial Statement1'!G138+'Financial Statement2'!G138+'Financial Statement3'!G138+'Financial Statement4'!G138</f>
        <v>0</v>
      </c>
      <c r="H137" s="219">
        <f>'Financial Statement1'!H138+'Financial Statement2'!H138+'Financial Statement3'!H138+'Financial Statement4'!H138</f>
        <v>0</v>
      </c>
      <c r="I137" s="219">
        <f>'Financial Statement1'!I138+'Financial Statement2'!I138+'Financial Statement3'!I138+'Financial Statement4'!I138</f>
        <v>0</v>
      </c>
      <c r="J137" s="219">
        <f>'Financial Statement1'!J138+'Financial Statement2'!J138+'Financial Statement3'!J138+'Financial Statement4'!J138</f>
        <v>0</v>
      </c>
      <c r="K137" s="220">
        <f>'Financial Statement1'!K138+'Financial Statement2'!K138+'Financial Statement3'!K138+'Financial Statement4'!K138</f>
        <v>0</v>
      </c>
      <c r="L137" s="502"/>
    </row>
    <row r="138" spans="1:12" s="501" customFormat="1" ht="15" customHeight="1">
      <c r="B138" s="500"/>
      <c r="C138" s="274"/>
      <c r="D138" s="686" t="s">
        <v>343</v>
      </c>
      <c r="E138" s="688"/>
      <c r="F138" s="687"/>
      <c r="G138" s="219">
        <f>SUM(G139:G140)</f>
        <v>0</v>
      </c>
      <c r="H138" s="219">
        <f t="shared" ref="H138:K138" si="3">SUM(H139:H140)</f>
        <v>0</v>
      </c>
      <c r="I138" s="219">
        <f t="shared" si="3"/>
        <v>0</v>
      </c>
      <c r="J138" s="219">
        <f t="shared" si="3"/>
        <v>0</v>
      </c>
      <c r="K138" s="220">
        <f t="shared" si="3"/>
        <v>0</v>
      </c>
      <c r="L138" s="502"/>
    </row>
    <row r="139" spans="1:12" s="501" customFormat="1" ht="15" customHeight="1" outlineLevel="1">
      <c r="B139" s="500"/>
      <c r="C139" s="274"/>
      <c r="D139" s="505"/>
      <c r="E139" s="720" t="s">
        <v>344</v>
      </c>
      <c r="F139" s="721"/>
      <c r="G139" s="237">
        <f>'Financial Statement1'!G140+'Financial Statement2'!G140+'Financial Statement3'!G140+'Financial Statement4'!G140</f>
        <v>0</v>
      </c>
      <c r="H139" s="210">
        <f>'Financial Statement1'!H140+'Financial Statement2'!H140+'Financial Statement3'!H140+'Financial Statement4'!H140</f>
        <v>0</v>
      </c>
      <c r="I139" s="210">
        <f>'Financial Statement1'!I140+'Financial Statement2'!I140+'Financial Statement3'!I140+'Financial Statement4'!I140</f>
        <v>0</v>
      </c>
      <c r="J139" s="210">
        <f>'Financial Statement1'!J140+'Financial Statement2'!J140+'Financial Statement3'!J140+'Financial Statement4'!J140</f>
        <v>0</v>
      </c>
      <c r="K139" s="211">
        <f>'Financial Statement1'!K140+'Financial Statement2'!K140+'Financial Statement3'!K140+'Financial Statement4'!K140</f>
        <v>0</v>
      </c>
      <c r="L139" s="502"/>
    </row>
    <row r="140" spans="1:12" s="499" customFormat="1" ht="13.5" customHeight="1" outlineLevel="1">
      <c r="B140" s="207"/>
      <c r="C140" s="274"/>
      <c r="E140" s="712" t="s">
        <v>124</v>
      </c>
      <c r="F140" s="713"/>
      <c r="G140" s="215">
        <f>'Financial Statement1'!G141+'Financial Statement2'!G141+'Financial Statement3'!G141+'Financial Statement4'!G141</f>
        <v>0</v>
      </c>
      <c r="H140" s="215">
        <f>'Financial Statement1'!H141+'Financial Statement2'!H141+'Financial Statement3'!H141+'Financial Statement4'!H141</f>
        <v>0</v>
      </c>
      <c r="I140" s="215">
        <f>'Financial Statement1'!I141+'Financial Statement2'!I141+'Financial Statement3'!I141+'Financial Statement4'!I141</f>
        <v>0</v>
      </c>
      <c r="J140" s="215">
        <f>'Financial Statement1'!J141+'Financial Statement2'!J141+'Financial Statement3'!J141+'Financial Statement4'!J141</f>
        <v>0</v>
      </c>
      <c r="K140" s="216">
        <f>'Financial Statement1'!K141+'Financial Statement2'!K141+'Financial Statement3'!K141+'Financial Statement4'!K141</f>
        <v>0</v>
      </c>
      <c r="L140" s="212"/>
    </row>
    <row r="141" spans="1:12" s="501" customFormat="1" ht="15" customHeight="1" thickBot="1">
      <c r="B141" s="500"/>
      <c r="C141" s="277"/>
      <c r="D141" s="689" t="s">
        <v>345</v>
      </c>
      <c r="E141" s="690"/>
      <c r="F141" s="691"/>
      <c r="G141" s="278">
        <f>'Financial Statement1'!G142+'Financial Statement2'!G142+'Financial Statement3'!G142+'Financial Statement4'!G142</f>
        <v>0</v>
      </c>
      <c r="H141" s="221">
        <f>'Financial Statement1'!H142+'Financial Statement2'!H142+'Financial Statement3'!H142+'Financial Statement4'!H142</f>
        <v>0</v>
      </c>
      <c r="I141" s="221">
        <f>'Financial Statement1'!I142+'Financial Statement2'!I142+'Financial Statement3'!I142+'Financial Statement4'!I142</f>
        <v>0</v>
      </c>
      <c r="J141" s="221">
        <f>'Financial Statement1'!J142+'Financial Statement2'!J142+'Financial Statement3'!J142+'Financial Statement4'!J142</f>
        <v>0</v>
      </c>
      <c r="K141" s="222">
        <f>'Financial Statement1'!K142+'Financial Statement2'!K142+'Financial Statement3'!K142+'Financial Statement4'!K142</f>
        <v>0</v>
      </c>
      <c r="L141" s="502"/>
    </row>
    <row r="142" spans="1:12" ht="16.5" customHeight="1" thickBot="1">
      <c r="A142" s="501"/>
      <c r="B142" s="479"/>
      <c r="C142" s="728" t="s">
        <v>346</v>
      </c>
      <c r="D142" s="729"/>
      <c r="E142" s="729"/>
      <c r="F142" s="729"/>
      <c r="G142" s="232">
        <f>G126+G134+G135+G138+G141</f>
        <v>0</v>
      </c>
      <c r="H142" s="232">
        <f>H126+H134+H135+H138+H141</f>
        <v>0</v>
      </c>
      <c r="I142" s="232">
        <f>I126+I134+I135+I138+I141</f>
        <v>0</v>
      </c>
      <c r="J142" s="232">
        <f>SUM(J134,J135,J138,J141,J126)</f>
        <v>0</v>
      </c>
      <c r="K142" s="233">
        <f>SUM(K134:K141,K126)</f>
        <v>0</v>
      </c>
      <c r="L142" s="481"/>
    </row>
    <row r="143" spans="1:12" ht="7.5" customHeight="1">
      <c r="B143" s="479"/>
      <c r="C143" s="694"/>
      <c r="D143" s="695"/>
      <c r="E143" s="695"/>
      <c r="F143" s="695"/>
      <c r="G143" s="695"/>
      <c r="H143" s="695"/>
      <c r="I143" s="695"/>
      <c r="J143" s="695"/>
      <c r="K143" s="696"/>
      <c r="L143" s="481"/>
    </row>
    <row r="144" spans="1:12" ht="16.5" customHeight="1">
      <c r="B144" s="479"/>
      <c r="C144" s="772" t="s">
        <v>347</v>
      </c>
      <c r="D144" s="773"/>
      <c r="E144" s="773"/>
      <c r="F144" s="773"/>
      <c r="G144" s="267"/>
      <c r="H144" s="268"/>
      <c r="I144" s="268"/>
      <c r="J144" s="268"/>
      <c r="K144" s="269"/>
      <c r="L144" s="481"/>
    </row>
    <row r="145" spans="1:12" s="501" customFormat="1" ht="15" customHeight="1">
      <c r="A145" s="480"/>
      <c r="B145" s="500"/>
      <c r="C145" s="772"/>
      <c r="D145" s="686" t="s">
        <v>348</v>
      </c>
      <c r="E145" s="688"/>
      <c r="F145" s="687"/>
      <c r="G145" s="217">
        <f>SUM(G146:G152)</f>
        <v>0</v>
      </c>
      <c r="H145" s="217">
        <f>SUM(H146:H152)</f>
        <v>0</v>
      </c>
      <c r="I145" s="217">
        <f>SUM(I146:I152)</f>
        <v>0</v>
      </c>
      <c r="J145" s="217">
        <f>SUM(J146:J152)</f>
        <v>0</v>
      </c>
      <c r="K145" s="218">
        <f>SUM(K146:K152)</f>
        <v>0</v>
      </c>
      <c r="L145" s="502"/>
    </row>
    <row r="146" spans="1:12" s="499" customFormat="1" ht="13.5" customHeight="1" outlineLevel="1">
      <c r="B146" s="207"/>
      <c r="C146" s="772"/>
      <c r="D146" s="505"/>
      <c r="E146" s="720" t="s">
        <v>349</v>
      </c>
      <c r="F146" s="721"/>
      <c r="G146" s="237">
        <f>'Financial Statement1'!G147+'Financial Statement2'!G147+'Financial Statement3'!G147+'Financial Statement4'!G147</f>
        <v>0</v>
      </c>
      <c r="H146" s="210">
        <f>'Financial Statement1'!H147+'Financial Statement2'!H147+'Financial Statement3'!H147+'Financial Statement4'!H147</f>
        <v>0</v>
      </c>
      <c r="I146" s="210">
        <f>'Financial Statement1'!I147+'Financial Statement2'!I147+'Financial Statement3'!I147+'Financial Statement4'!I147</f>
        <v>0</v>
      </c>
      <c r="J146" s="210">
        <f>'Financial Statement1'!J147+'Financial Statement2'!J147+'Financial Statement3'!J147+'Financial Statement4'!J147</f>
        <v>0</v>
      </c>
      <c r="K146" s="211">
        <f>'Financial Statement1'!K147+'Financial Statement2'!K147+'Financial Statement3'!K147+'Financial Statement4'!K147</f>
        <v>0</v>
      </c>
      <c r="L146" s="212"/>
    </row>
    <row r="147" spans="1:12" s="499" customFormat="1" ht="15" customHeight="1" outlineLevel="1">
      <c r="B147" s="279"/>
      <c r="C147" s="772"/>
      <c r="E147" s="712" t="s">
        <v>350</v>
      </c>
      <c r="F147" s="713"/>
      <c r="G147" s="238">
        <f>'Financial Statement1'!G148+'Financial Statement2'!G148+'Financial Statement3'!G148+'Financial Statement4'!G148</f>
        <v>0</v>
      </c>
      <c r="H147" s="238">
        <f>'Financial Statement1'!H148+'Financial Statement2'!H148+'Financial Statement3'!H148+'Financial Statement4'!H148</f>
        <v>0</v>
      </c>
      <c r="I147" s="238">
        <f>'Financial Statement1'!I148+'Financial Statement2'!I148+'Financial Statement3'!I148+'Financial Statement4'!I148</f>
        <v>0</v>
      </c>
      <c r="J147" s="238">
        <f>'Financial Statement1'!J148+'Financial Statement2'!J148+'Financial Statement3'!J148+'Financial Statement4'!J148</f>
        <v>0</v>
      </c>
      <c r="K147" s="280">
        <f>'Financial Statement1'!K148+'Financial Statement2'!K148+'Financial Statement3'!K148+'Financial Statement4'!K148</f>
        <v>0</v>
      </c>
      <c r="L147" s="212"/>
    </row>
    <row r="148" spans="1:12" s="499" customFormat="1" ht="15" customHeight="1" outlineLevel="1">
      <c r="B148" s="279"/>
      <c r="C148" s="772"/>
      <c r="E148" s="712" t="s">
        <v>351</v>
      </c>
      <c r="F148" s="713"/>
      <c r="G148" s="238">
        <f>'Financial Statement1'!G149+'Financial Statement2'!G149+'Financial Statement3'!G149+'Financial Statement4'!G149</f>
        <v>0</v>
      </c>
      <c r="H148" s="238">
        <f>'Financial Statement1'!H149+'Financial Statement2'!H149+'Financial Statement3'!H149+'Financial Statement4'!H149</f>
        <v>0</v>
      </c>
      <c r="I148" s="238">
        <f>'Financial Statement1'!I149+'Financial Statement2'!I149+'Financial Statement3'!I149+'Financial Statement4'!I149</f>
        <v>0</v>
      </c>
      <c r="J148" s="238">
        <f>'Financial Statement1'!J149+'Financial Statement2'!J149+'Financial Statement3'!J149+'Financial Statement4'!J149</f>
        <v>0</v>
      </c>
      <c r="K148" s="280">
        <f>'Financial Statement1'!K149+'Financial Statement2'!K149+'Financial Statement3'!K149+'Financial Statement4'!K149</f>
        <v>0</v>
      </c>
      <c r="L148" s="212"/>
    </row>
    <row r="149" spans="1:12" s="499" customFormat="1" ht="15" customHeight="1" outlineLevel="1">
      <c r="B149" s="279"/>
      <c r="C149" s="772"/>
      <c r="E149" s="712" t="s">
        <v>335</v>
      </c>
      <c r="F149" s="713"/>
      <c r="G149" s="238">
        <f>'Financial Statement1'!G150+'Financial Statement2'!G150+'Financial Statement3'!G150+'Financial Statement4'!G150</f>
        <v>0</v>
      </c>
      <c r="H149" s="238">
        <f>'Financial Statement1'!H150+'Financial Statement2'!H150+'Financial Statement3'!H150+'Financial Statement4'!H150</f>
        <v>0</v>
      </c>
      <c r="I149" s="238">
        <f>'Financial Statement1'!I150+'Financial Statement2'!I150+'Financial Statement3'!I150+'Financial Statement4'!I150</f>
        <v>0</v>
      </c>
      <c r="J149" s="238">
        <f>'Financial Statement1'!J150+'Financial Statement2'!J150+'Financial Statement3'!J150+'Financial Statement4'!J150</f>
        <v>0</v>
      </c>
      <c r="K149" s="280">
        <f>'Financial Statement1'!K150+'Financial Statement2'!K150+'Financial Statement3'!K150+'Financial Statement4'!K150</f>
        <v>0</v>
      </c>
      <c r="L149" s="212"/>
    </row>
    <row r="150" spans="1:12" s="499" customFormat="1" ht="13.5" customHeight="1" outlineLevel="1">
      <c r="B150" s="207"/>
      <c r="C150" s="772"/>
      <c r="E150" s="726" t="s">
        <v>336</v>
      </c>
      <c r="F150" s="727"/>
      <c r="G150" s="238">
        <f>'Financial Statement1'!G151+'Financial Statement2'!G151+'Financial Statement3'!G151+'Financial Statement4'!G151</f>
        <v>0</v>
      </c>
      <c r="H150" s="215">
        <f>'Financial Statement1'!H151+'Financial Statement2'!H151+'Financial Statement3'!H151+'Financial Statement4'!H151</f>
        <v>0</v>
      </c>
      <c r="I150" s="215">
        <f>'Financial Statement1'!I151+'Financial Statement2'!I151+'Financial Statement3'!I151+'Financial Statement4'!I151</f>
        <v>0</v>
      </c>
      <c r="J150" s="215">
        <f>'Financial Statement1'!J151+'Financial Statement2'!J151+'Financial Statement3'!J151+'Financial Statement4'!J151</f>
        <v>0</v>
      </c>
      <c r="K150" s="216">
        <f>'Financial Statement1'!K151+'Financial Statement2'!K151+'Financial Statement3'!K151+'Financial Statement4'!K151</f>
        <v>0</v>
      </c>
      <c r="L150" s="212"/>
    </row>
    <row r="151" spans="1:12" s="499" customFormat="1" ht="13.5" customHeight="1" outlineLevel="1">
      <c r="B151" s="207"/>
      <c r="C151" s="772"/>
      <c r="E151" s="712" t="s">
        <v>337</v>
      </c>
      <c r="F151" s="713"/>
      <c r="G151" s="238">
        <f>'Financial Statement1'!G152+'Financial Statement2'!G152+'Financial Statement3'!G152+'Financial Statement4'!G152</f>
        <v>0</v>
      </c>
      <c r="H151" s="215">
        <f>'Financial Statement1'!H152+'Financial Statement2'!H152+'Financial Statement3'!H152+'Financial Statement4'!H152</f>
        <v>0</v>
      </c>
      <c r="I151" s="215">
        <f>'Financial Statement1'!I152+'Financial Statement2'!I152+'Financial Statement3'!I152+'Financial Statement4'!I152</f>
        <v>0</v>
      </c>
      <c r="J151" s="215">
        <f>'Financial Statement1'!J152+'Financial Statement2'!J152+'Financial Statement3'!J152+'Financial Statement4'!J152</f>
        <v>0</v>
      </c>
      <c r="K151" s="216">
        <f>'Financial Statement1'!K152+'Financial Statement2'!K152+'Financial Statement3'!K152+'Financial Statement4'!K152</f>
        <v>0</v>
      </c>
      <c r="L151" s="212"/>
    </row>
    <row r="152" spans="1:12" s="499" customFormat="1" ht="13.5" customHeight="1" outlineLevel="1">
      <c r="B152" s="207"/>
      <c r="C152" s="772"/>
      <c r="E152" s="712" t="s">
        <v>124</v>
      </c>
      <c r="F152" s="713"/>
      <c r="G152" s="238">
        <f>'Financial Statement1'!G153+'Financial Statement2'!G153+'Financial Statement3'!G153+'Financial Statement4'!G153</f>
        <v>0</v>
      </c>
      <c r="H152" s="238">
        <f>'Financial Statement1'!H153+'Financial Statement2'!H153+'Financial Statement3'!H153+'Financial Statement4'!H153</f>
        <v>0</v>
      </c>
      <c r="I152" s="215">
        <f>'Financial Statement1'!I153+'Financial Statement2'!I153+'Financial Statement3'!I153+'Financial Statement4'!I153</f>
        <v>0</v>
      </c>
      <c r="J152" s="215">
        <f>'Financial Statement1'!J153+'Financial Statement2'!J153+'Financial Statement3'!J153+'Financial Statement4'!J153</f>
        <v>0</v>
      </c>
      <c r="K152" s="216">
        <f>'Financial Statement1'!K153+'Financial Statement2'!K153+'Financial Statement3'!K153+'Financial Statement4'!K153</f>
        <v>0</v>
      </c>
      <c r="L152" s="212"/>
    </row>
    <row r="153" spans="1:12" s="501" customFormat="1" ht="15" customHeight="1">
      <c r="A153" s="499"/>
      <c r="B153" s="500"/>
      <c r="C153" s="772"/>
      <c r="D153" s="686" t="s">
        <v>352</v>
      </c>
      <c r="E153" s="688"/>
      <c r="F153" s="687"/>
      <c r="G153" s="217">
        <f>SUM(G154:G157)</f>
        <v>0</v>
      </c>
      <c r="H153" s="217">
        <f>SUM(H154:H157)</f>
        <v>0</v>
      </c>
      <c r="I153" s="217">
        <f>SUM(I154:I157)</f>
        <v>0</v>
      </c>
      <c r="J153" s="217">
        <f>SUM(J154:J157)</f>
        <v>0</v>
      </c>
      <c r="K153" s="218">
        <f>SUM(K154:K157)</f>
        <v>0</v>
      </c>
      <c r="L153" s="502"/>
    </row>
    <row r="154" spans="1:12" s="499" customFormat="1" ht="15" customHeight="1" outlineLevel="1">
      <c r="B154" s="207"/>
      <c r="C154" s="772"/>
      <c r="D154" s="497"/>
      <c r="E154" s="720" t="s">
        <v>353</v>
      </c>
      <c r="F154" s="721"/>
      <c r="G154" s="237">
        <f>'Financial Statement1'!G155+'Financial Statement2'!G155+'Financial Statement3'!G155+'Financial Statement4'!G155</f>
        <v>0</v>
      </c>
      <c r="H154" s="210">
        <f>'Financial Statement1'!H155+'Financial Statement2'!H155+'Financial Statement3'!H155+'Financial Statement4'!H155</f>
        <v>0</v>
      </c>
      <c r="I154" s="210">
        <f>'Financial Statement1'!I155+'Financial Statement2'!I155+'Financial Statement3'!I155+'Financial Statement4'!I155</f>
        <v>0</v>
      </c>
      <c r="J154" s="210">
        <f>'Financial Statement1'!J155+'Financial Statement2'!J155+'Financial Statement3'!J155+'Financial Statement4'!J155</f>
        <v>0</v>
      </c>
      <c r="K154" s="211">
        <f>'Financial Statement1'!K155+'Financial Statement2'!K155+'Financial Statement3'!K155+'Financial Statement4'!K155</f>
        <v>0</v>
      </c>
      <c r="L154" s="212"/>
    </row>
    <row r="155" spans="1:12" s="499" customFormat="1" ht="15" customHeight="1" outlineLevel="1">
      <c r="B155" s="207"/>
      <c r="C155" s="772"/>
      <c r="E155" s="731" t="s">
        <v>354</v>
      </c>
      <c r="F155" s="777"/>
      <c r="G155" s="215">
        <f>'Financial Statement1'!G156+'Financial Statement2'!G156+'Financial Statement3'!G156+'Financial Statement4'!G156</f>
        <v>0</v>
      </c>
      <c r="H155" s="215">
        <f>'Financial Statement1'!H156+'Financial Statement2'!H156+'Financial Statement3'!H156+'Financial Statement4'!H156</f>
        <v>0</v>
      </c>
      <c r="I155" s="215">
        <f>'Financial Statement1'!I156+'Financial Statement2'!I156+'Financial Statement3'!I156+'Financial Statement4'!I156</f>
        <v>0</v>
      </c>
      <c r="J155" s="215">
        <f>'Financial Statement1'!J156+'Financial Statement2'!J156+'Financial Statement3'!J156+'Financial Statement4'!J156</f>
        <v>0</v>
      </c>
      <c r="K155" s="216">
        <f>'Financial Statement1'!K156+'Financial Statement2'!K156+'Financial Statement3'!K156+'Financial Statement4'!K156</f>
        <v>0</v>
      </c>
      <c r="L155" s="212"/>
    </row>
    <row r="156" spans="1:12" s="499" customFormat="1" ht="15" customHeight="1" outlineLevel="1">
      <c r="B156" s="207"/>
      <c r="C156" s="772"/>
      <c r="E156" s="778" t="s">
        <v>344</v>
      </c>
      <c r="F156" s="779"/>
      <c r="G156" s="215">
        <f>'Financial Statement1'!G157+'Financial Statement2'!G157+'Financial Statement3'!G157+'Financial Statement4'!G157</f>
        <v>0</v>
      </c>
      <c r="H156" s="215">
        <f>'Financial Statement1'!H157+'Financial Statement2'!H157+'Financial Statement3'!H157+'Financial Statement4'!H157</f>
        <v>0</v>
      </c>
      <c r="I156" s="215">
        <f>'Financial Statement1'!I157+'Financial Statement2'!I157+'Financial Statement3'!I157+'Financial Statement4'!I157</f>
        <v>0</v>
      </c>
      <c r="J156" s="215">
        <f>'Financial Statement1'!J157+'Financial Statement2'!J157+'Financial Statement3'!J157+'Financial Statement4'!J157</f>
        <v>0</v>
      </c>
      <c r="K156" s="216">
        <f>'Financial Statement1'!K157+'Financial Statement2'!K157+'Financial Statement3'!K157+'Financial Statement4'!K157</f>
        <v>0</v>
      </c>
      <c r="L156" s="212"/>
    </row>
    <row r="157" spans="1:12" s="499" customFormat="1" ht="15" customHeight="1" outlineLevel="1">
      <c r="B157" s="207"/>
      <c r="C157" s="772"/>
      <c r="E157" s="778" t="s">
        <v>124</v>
      </c>
      <c r="F157" s="779"/>
      <c r="G157" s="215">
        <f>'Financial Statement1'!G158+'Financial Statement2'!G158+'Financial Statement3'!G158+'Financial Statement4'!G158</f>
        <v>0</v>
      </c>
      <c r="H157" s="215">
        <f>'Financial Statement1'!H158+'Financial Statement2'!H158+'Financial Statement3'!H158+'Financial Statement4'!H158</f>
        <v>0</v>
      </c>
      <c r="I157" s="238">
        <f>'Financial Statement1'!I158+'Financial Statement2'!I158+'Financial Statement3'!I158+'Financial Statement4'!I158</f>
        <v>0</v>
      </c>
      <c r="J157" s="238">
        <f>'Financial Statement1'!J158+'Financial Statement2'!J158+'Financial Statement3'!J158+'Financial Statement4'!J158</f>
        <v>0</v>
      </c>
      <c r="K157" s="216">
        <f>'Financial Statement1'!K158+'Financial Statement2'!K158+'Financial Statement3'!K158+'Financial Statement4'!K158</f>
        <v>0</v>
      </c>
      <c r="L157" s="212"/>
    </row>
    <row r="158" spans="1:12" s="501" customFormat="1" ht="15" customHeight="1">
      <c r="B158" s="500"/>
      <c r="C158" s="772"/>
      <c r="D158" s="686" t="s">
        <v>355</v>
      </c>
      <c r="E158" s="688"/>
      <c r="F158" s="687"/>
      <c r="G158" s="219">
        <f>'Financial Statement1'!G159+'Financial Statement2'!G159+'Financial Statement3'!G159+'Financial Statement4'!G159</f>
        <v>0</v>
      </c>
      <c r="H158" s="219">
        <f>'Financial Statement1'!H159+'Financial Statement2'!H159+'Financial Statement3'!H159+'Financial Statement4'!H159</f>
        <v>0</v>
      </c>
      <c r="I158" s="217">
        <f>'Financial Statement1'!I159+'Financial Statement2'!I159+'Financial Statement3'!I159+'Financial Statement4'!I159</f>
        <v>0</v>
      </c>
      <c r="J158" s="217">
        <f>'Financial Statement1'!J159+'Financial Statement2'!J159+'Financial Statement3'!J159+'Financial Statement4'!J159</f>
        <v>0</v>
      </c>
      <c r="K158" s="220">
        <f>'Financial Statement1'!K159+'Financial Statement2'!K159+'Financial Statement3'!K159+'Financial Statement4'!K159</f>
        <v>0</v>
      </c>
      <c r="L158" s="502"/>
    </row>
    <row r="159" spans="1:12" s="501" customFormat="1" ht="15" customHeight="1">
      <c r="B159" s="500"/>
      <c r="C159" s="772"/>
      <c r="D159" s="686" t="s">
        <v>356</v>
      </c>
      <c r="E159" s="688"/>
      <c r="F159" s="687"/>
      <c r="G159" s="217">
        <f>SUM(G160:G162)</f>
        <v>0</v>
      </c>
      <c r="H159" s="217">
        <f>SUM(H160:H162)</f>
        <v>0</v>
      </c>
      <c r="I159" s="217">
        <f>SUM(I160:I162)</f>
        <v>0</v>
      </c>
      <c r="J159" s="217">
        <f>SUM(J160:J162)</f>
        <v>0</v>
      </c>
      <c r="K159" s="218">
        <f>SUM(K160:K162)</f>
        <v>0</v>
      </c>
      <c r="L159" s="502"/>
    </row>
    <row r="160" spans="1:12" s="499" customFormat="1" ht="15" customHeight="1" outlineLevel="1">
      <c r="B160" s="207"/>
      <c r="C160" s="772"/>
      <c r="D160" s="497"/>
      <c r="E160" s="720" t="s">
        <v>357</v>
      </c>
      <c r="F160" s="721"/>
      <c r="G160" s="237">
        <f>'Financial Statement1'!G161+'Financial Statement2'!G161+'Financial Statement3'!G161+'Financial Statement4'!G161</f>
        <v>0</v>
      </c>
      <c r="H160" s="210">
        <f>'Financial Statement1'!H161+'Financial Statement2'!H161+'Financial Statement3'!H161+'Financial Statement4'!H161</f>
        <v>0</v>
      </c>
      <c r="I160" s="210">
        <f>'Financial Statement1'!I161+'Financial Statement2'!I161+'Financial Statement3'!I161+'Financial Statement4'!I161</f>
        <v>0</v>
      </c>
      <c r="J160" s="210">
        <f>'Financial Statement1'!J161+'Financial Statement2'!J161+'Financial Statement3'!J161+'Financial Statement4'!J161</f>
        <v>0</v>
      </c>
      <c r="K160" s="211">
        <f>'Financial Statement1'!K161+'Financial Statement2'!K161+'Financial Statement3'!K161+'Financial Statement4'!K161</f>
        <v>0</v>
      </c>
      <c r="L160" s="212"/>
    </row>
    <row r="161" spans="1:13" s="499" customFormat="1" ht="15" customHeight="1" outlineLevel="1">
      <c r="B161" s="207"/>
      <c r="C161" s="772"/>
      <c r="D161" s="495"/>
      <c r="E161" s="712" t="s">
        <v>358</v>
      </c>
      <c r="F161" s="713"/>
      <c r="G161" s="238">
        <f>'Financial Statement1'!G162+'Financial Statement2'!G162+'Financial Statement3'!G162+'Financial Statement4'!G162</f>
        <v>0</v>
      </c>
      <c r="H161" s="215">
        <f>'Financial Statement1'!H162+'Financial Statement2'!H162+'Financial Statement3'!H162+'Financial Statement4'!H162</f>
        <v>0</v>
      </c>
      <c r="I161" s="215">
        <f>'Financial Statement1'!I162+'Financial Statement2'!I162+'Financial Statement3'!I162+'Financial Statement4'!I162</f>
        <v>0</v>
      </c>
      <c r="J161" s="215">
        <f>'Financial Statement1'!J162+'Financial Statement2'!J162+'Financial Statement3'!J162+'Financial Statement4'!J162</f>
        <v>0</v>
      </c>
      <c r="K161" s="216">
        <f>'Financial Statement1'!K162+'Financial Statement2'!K162+'Financial Statement3'!K162+'Financial Statement4'!K162</f>
        <v>0</v>
      </c>
      <c r="L161" s="212"/>
    </row>
    <row r="162" spans="1:13" s="499" customFormat="1" ht="15" customHeight="1" outlineLevel="1" thickBot="1">
      <c r="B162" s="207"/>
      <c r="C162" s="774"/>
      <c r="D162" s="507"/>
      <c r="E162" s="733" t="s">
        <v>124</v>
      </c>
      <c r="F162" s="734"/>
      <c r="G162" s="272">
        <f>'Financial Statement1'!G163+'Financial Statement2'!G163+'Financial Statement3'!G163+'Financial Statement4'!G163</f>
        <v>0</v>
      </c>
      <c r="H162" s="230">
        <f>'Financial Statement1'!H163+'Financial Statement2'!H163+'Financial Statement3'!H163+'Financial Statement4'!H163</f>
        <v>0</v>
      </c>
      <c r="I162" s="230">
        <f>'Financial Statement1'!I163+'Financial Statement2'!I163+'Financial Statement3'!I163+'Financial Statement4'!I163</f>
        <v>0</v>
      </c>
      <c r="J162" s="230">
        <f>'Financial Statement1'!J163+'Financial Statement2'!J163+'Financial Statement3'!J163+'Financial Statement4'!J163</f>
        <v>0</v>
      </c>
      <c r="K162" s="231">
        <f>'Financial Statement1'!K163+'Financial Statement2'!K163+'Financial Statement3'!K163+'Financial Statement4'!K163</f>
        <v>0</v>
      </c>
      <c r="L162" s="212"/>
    </row>
    <row r="163" spans="1:13" ht="16.5" customHeight="1" thickBot="1">
      <c r="A163" s="501"/>
      <c r="B163" s="479"/>
      <c r="C163" s="692" t="s">
        <v>359</v>
      </c>
      <c r="D163" s="693"/>
      <c r="E163" s="693"/>
      <c r="F163" s="693" t="s">
        <v>360</v>
      </c>
      <c r="G163" s="223">
        <f>G145+G153+G158+G159</f>
        <v>0</v>
      </c>
      <c r="H163" s="223">
        <f>H145+H153+H158+H159</f>
        <v>0</v>
      </c>
      <c r="I163" s="223">
        <f>I145+I153+I158+I159</f>
        <v>0</v>
      </c>
      <c r="J163" s="223">
        <f>SUM(J145,J153,J158,J159)</f>
        <v>0</v>
      </c>
      <c r="K163" s="224">
        <f>SUM(K145,K153,K158,K159)</f>
        <v>0</v>
      </c>
      <c r="L163" s="481"/>
    </row>
    <row r="164" spans="1:13" ht="16.5" customHeight="1" thickBot="1">
      <c r="A164" s="501"/>
      <c r="B164" s="479"/>
      <c r="C164" s="775" t="s">
        <v>360</v>
      </c>
      <c r="D164" s="776"/>
      <c r="E164" s="776"/>
      <c r="F164" s="776"/>
      <c r="G164" s="282">
        <f>G120+G142+G163</f>
        <v>0</v>
      </c>
      <c r="H164" s="282">
        <f>H120+H142+H163</f>
        <v>0</v>
      </c>
      <c r="I164" s="282">
        <f>I120+I142+I163</f>
        <v>0</v>
      </c>
      <c r="J164" s="282">
        <f>J120+J142+J163</f>
        <v>0</v>
      </c>
      <c r="K164" s="283">
        <f>K120+K142+K163</f>
        <v>0</v>
      </c>
      <c r="L164" s="481"/>
    </row>
    <row r="165" spans="1:13" ht="16.5" customHeight="1" thickBot="1">
      <c r="B165" s="479"/>
      <c r="C165" s="694"/>
      <c r="D165" s="695"/>
      <c r="E165" s="695"/>
      <c r="F165" s="695"/>
      <c r="G165" s="695"/>
      <c r="H165" s="695"/>
      <c r="I165" s="695"/>
      <c r="J165" s="695"/>
      <c r="K165" s="696"/>
      <c r="L165" s="481"/>
    </row>
    <row r="166" spans="1:13" ht="18.75" thickBot="1">
      <c r="B166" s="479"/>
      <c r="C166" s="780" t="s">
        <v>361</v>
      </c>
      <c r="D166" s="781"/>
      <c r="E166" s="781"/>
      <c r="F166" s="781" t="s">
        <v>361</v>
      </c>
      <c r="G166" s="781"/>
      <c r="H166" s="781"/>
      <c r="I166" s="781"/>
      <c r="J166" s="781"/>
      <c r="K166" s="782"/>
      <c r="L166" s="481"/>
      <c r="M166" s="215"/>
    </row>
    <row r="167" spans="1:13" ht="16.5" customHeight="1">
      <c r="B167" s="479"/>
      <c r="C167" s="705" t="s">
        <v>362</v>
      </c>
      <c r="D167" s="706"/>
      <c r="E167" s="706"/>
      <c r="F167" s="706"/>
      <c r="G167" s="284"/>
      <c r="H167" s="285"/>
      <c r="I167" s="285"/>
      <c r="J167" s="285"/>
      <c r="K167" s="286"/>
      <c r="L167" s="481"/>
    </row>
    <row r="168" spans="1:13" s="501" customFormat="1" ht="15" customHeight="1">
      <c r="A168" s="480"/>
      <c r="B168" s="500"/>
      <c r="C168" s="772"/>
      <c r="D168" s="686" t="s">
        <v>363</v>
      </c>
      <c r="E168" s="688"/>
      <c r="F168" s="687"/>
      <c r="G168" s="217">
        <f>G169-G173+G174-G175+G176+G177</f>
        <v>0</v>
      </c>
      <c r="H168" s="217">
        <f>H169-H173+H174-H175+H176+H177</f>
        <v>0</v>
      </c>
      <c r="I168" s="217">
        <f>I169-I173+I174-I175+I176+I177</f>
        <v>0</v>
      </c>
      <c r="J168" s="217">
        <f>J169-J173+J174-J175+J176+J177</f>
        <v>0</v>
      </c>
      <c r="K168" s="218">
        <f>K169-K173+K174-K175+K176+K177</f>
        <v>0</v>
      </c>
      <c r="L168" s="502"/>
    </row>
    <row r="169" spans="1:13" s="501" customFormat="1" ht="12.75" outlineLevel="1">
      <c r="B169" s="500"/>
      <c r="C169" s="772"/>
      <c r="D169" s="204"/>
      <c r="E169" s="783" t="s">
        <v>364</v>
      </c>
      <c r="F169" s="784"/>
      <c r="G169" s="205">
        <f>SUM(G170:G172)</f>
        <v>0</v>
      </c>
      <c r="H169" s="205">
        <f>SUM(H170:H172)</f>
        <v>0</v>
      </c>
      <c r="I169" s="205">
        <f>SUM(I170:I172)</f>
        <v>0</v>
      </c>
      <c r="J169" s="205">
        <f>SUM(J170:J172)</f>
        <v>0</v>
      </c>
      <c r="K169" s="206">
        <f>SUM(K170:K172)</f>
        <v>0</v>
      </c>
      <c r="L169" s="502"/>
    </row>
    <row r="170" spans="1:13" s="499" customFormat="1" ht="13.5" customHeight="1" outlineLevel="1">
      <c r="B170" s="207"/>
      <c r="C170" s="772"/>
      <c r="E170" s="497"/>
      <c r="F170" s="498" t="s">
        <v>365</v>
      </c>
      <c r="G170" s="237">
        <f>'Financial Statement1'!G171+'Financial Statement2'!G171+'Financial Statement3'!G171+'Financial Statement4'!G171</f>
        <v>0</v>
      </c>
      <c r="H170" s="210">
        <f>'Financial Statement1'!H171+'Financial Statement2'!H171+'Financial Statement3'!H171+'Financial Statement4'!H171</f>
        <v>0</v>
      </c>
      <c r="I170" s="271">
        <f>'Financial Statement1'!I171+'Financial Statement2'!I171+'Financial Statement3'!I171+'Financial Statement4'!I171</f>
        <v>0</v>
      </c>
      <c r="J170" s="271">
        <f>'Financial Statement1'!J171+'Financial Statement2'!J171+'Financial Statement3'!J171+'Financial Statement4'!J171</f>
        <v>0</v>
      </c>
      <c r="K170" s="211">
        <f>'Financial Statement1'!K171+'Financial Statement2'!K171+'Financial Statement3'!K171+'Financial Statement4'!K171</f>
        <v>0</v>
      </c>
      <c r="L170" s="212"/>
    </row>
    <row r="171" spans="1:13" s="499" customFormat="1" ht="13.5" customHeight="1" outlineLevel="1">
      <c r="B171" s="207"/>
      <c r="C171" s="772"/>
      <c r="E171" s="495"/>
      <c r="F171" s="496" t="s">
        <v>366</v>
      </c>
      <c r="G171" s="215">
        <f>'Financial Statement1'!G172+'Financial Statement2'!G172+'Financial Statement3'!G172+'Financial Statement4'!G172</f>
        <v>0</v>
      </c>
      <c r="H171" s="215">
        <f>'Financial Statement1'!H172+'Financial Statement2'!H172+'Financial Statement3'!H172+'Financial Statement4'!H172</f>
        <v>0</v>
      </c>
      <c r="I171" s="215">
        <f>'Financial Statement1'!I172+'Financial Statement2'!I172+'Financial Statement3'!I172+'Financial Statement4'!I172</f>
        <v>0</v>
      </c>
      <c r="J171" s="215">
        <f>'Financial Statement1'!J172+'Financial Statement2'!J172+'Financial Statement3'!J172+'Financial Statement4'!J172</f>
        <v>0</v>
      </c>
      <c r="K171" s="216">
        <f>'Financial Statement1'!K172+'Financial Statement2'!K172+'Financial Statement3'!K172+'Financial Statement4'!K172</f>
        <v>0</v>
      </c>
      <c r="L171" s="212"/>
    </row>
    <row r="172" spans="1:13" s="499" customFormat="1" ht="13.5" customHeight="1" outlineLevel="1">
      <c r="B172" s="207"/>
      <c r="C172" s="772"/>
      <c r="E172" s="495"/>
      <c r="F172" s="496" t="s">
        <v>263</v>
      </c>
      <c r="G172" s="215">
        <f>'Financial Statement1'!G173+'Financial Statement2'!G173+'Financial Statement3'!G173+'Financial Statement4'!G173</f>
        <v>0</v>
      </c>
      <c r="H172" s="215">
        <f>'Financial Statement1'!H173+'Financial Statement2'!H173+'Financial Statement3'!H173+'Financial Statement4'!H173</f>
        <v>0</v>
      </c>
      <c r="I172" s="287">
        <f>'Financial Statement1'!I173+'Financial Statement2'!I173+'Financial Statement3'!I173+'Financial Statement4'!I173</f>
        <v>0</v>
      </c>
      <c r="J172" s="287">
        <f>'Financial Statement1'!J173+'Financial Statement2'!J173+'Financial Statement3'!J173+'Financial Statement4'!J173</f>
        <v>0</v>
      </c>
      <c r="K172" s="216">
        <f>'Financial Statement1'!K173+'Financial Statement2'!K173+'Financial Statement3'!K173+'Financial Statement4'!K173</f>
        <v>0</v>
      </c>
      <c r="L172" s="212"/>
    </row>
    <row r="173" spans="1:13" s="499" customFormat="1" ht="15" customHeight="1" outlineLevel="1">
      <c r="B173" s="207"/>
      <c r="C173" s="772"/>
      <c r="E173" s="712" t="s">
        <v>367</v>
      </c>
      <c r="F173" s="713"/>
      <c r="G173" s="238">
        <f>'Financial Statement1'!G174+'Financial Statement2'!G174+'Financial Statement3'!G174+'Financial Statement4'!G174</f>
        <v>0</v>
      </c>
      <c r="H173" s="215">
        <f>'Financial Statement1'!H174+'Financial Statement2'!H174+'Financial Statement3'!H174+'Financial Statement4'!H174</f>
        <v>0</v>
      </c>
      <c r="I173" s="215">
        <f>'Financial Statement1'!I174+'Financial Statement2'!I174+'Financial Statement3'!I174+'Financial Statement4'!I174</f>
        <v>0</v>
      </c>
      <c r="J173" s="215">
        <f>'Financial Statement1'!J174+'Financial Statement2'!J174+'Financial Statement3'!J174+'Financial Statement4'!J174</f>
        <v>0</v>
      </c>
      <c r="K173" s="216">
        <f>'Financial Statement1'!K174+'Financial Statement2'!K174+'Financial Statement3'!K174+'Financial Statement4'!K174</f>
        <v>0</v>
      </c>
      <c r="L173" s="212"/>
    </row>
    <row r="174" spans="1:13" s="499" customFormat="1" ht="13.5" customHeight="1" outlineLevel="1">
      <c r="B174" s="207"/>
      <c r="C174" s="772"/>
      <c r="E174" s="712" t="s">
        <v>368</v>
      </c>
      <c r="F174" s="713"/>
      <c r="G174" s="215">
        <f>'Financial Statement1'!G175+'Financial Statement2'!G175+'Financial Statement3'!G175+'Financial Statement4'!G175</f>
        <v>0</v>
      </c>
      <c r="H174" s="215">
        <f>'Financial Statement1'!H175+'Financial Statement2'!H175+'Financial Statement3'!H175+'Financial Statement4'!H175</f>
        <v>0</v>
      </c>
      <c r="I174" s="215">
        <f>'Financial Statement1'!I175+'Financial Statement2'!I175+'Financial Statement3'!I175+'Financial Statement4'!I175</f>
        <v>0</v>
      </c>
      <c r="J174" s="215">
        <f>'Financial Statement1'!J175+'Financial Statement2'!J175+'Financial Statement3'!J175+'Financial Statement4'!J175</f>
        <v>0</v>
      </c>
      <c r="K174" s="216">
        <f>'Financial Statement1'!K175+'Financial Statement2'!K175+'Financial Statement3'!K175+'Financial Statement4'!K175</f>
        <v>0</v>
      </c>
      <c r="L174" s="212"/>
    </row>
    <row r="175" spans="1:13" s="499" customFormat="1" ht="13.5" customHeight="1" outlineLevel="1">
      <c r="B175" s="207"/>
      <c r="C175" s="772"/>
      <c r="E175" s="712" t="s">
        <v>367</v>
      </c>
      <c r="F175" s="713"/>
      <c r="G175" s="215">
        <f>'Financial Statement1'!G176+'Financial Statement2'!G176+'Financial Statement3'!G176+'Financial Statement4'!G176</f>
        <v>0</v>
      </c>
      <c r="H175" s="215">
        <f>'Financial Statement1'!H176+'Financial Statement2'!H176+'Financial Statement3'!H176+'Financial Statement4'!H176</f>
        <v>0</v>
      </c>
      <c r="I175" s="215">
        <f>'Financial Statement1'!I176+'Financial Statement2'!I176+'Financial Statement3'!I176+'Financial Statement4'!I176</f>
        <v>0</v>
      </c>
      <c r="J175" s="215">
        <f>'Financial Statement1'!J176+'Financial Statement2'!J176+'Financial Statement3'!J176+'Financial Statement4'!J176</f>
        <v>0</v>
      </c>
      <c r="K175" s="216">
        <f>'Financial Statement1'!K176+'Financial Statement2'!K176+'Financial Statement3'!K176+'Financial Statement4'!K176</f>
        <v>0</v>
      </c>
      <c r="L175" s="212"/>
    </row>
    <row r="176" spans="1:13" s="499" customFormat="1" ht="13.5" customHeight="1" outlineLevel="1">
      <c r="B176" s="207"/>
      <c r="C176" s="772"/>
      <c r="E176" s="712" t="s">
        <v>369</v>
      </c>
      <c r="F176" s="713"/>
      <c r="G176" s="238">
        <f>'Financial Statement1'!G177+'Financial Statement2'!G177+'Financial Statement3'!G177+'Financial Statement4'!G177</f>
        <v>0</v>
      </c>
      <c r="H176" s="215">
        <f>'Financial Statement1'!H177+'Financial Statement2'!H177+'Financial Statement3'!H177+'Financial Statement4'!H177</f>
        <v>0</v>
      </c>
      <c r="I176" s="215">
        <f>'Financial Statement1'!I177+'Financial Statement2'!I177+'Financial Statement3'!I177+'Financial Statement4'!I177</f>
        <v>0</v>
      </c>
      <c r="J176" s="215">
        <f>'Financial Statement1'!J177+'Financial Statement2'!J177+'Financial Statement3'!J177+'Financial Statement4'!J177</f>
        <v>0</v>
      </c>
      <c r="K176" s="216">
        <f>'Financial Statement1'!K177+'Financial Statement2'!K177+'Financial Statement3'!K177+'Financial Statement4'!K177</f>
        <v>0</v>
      </c>
      <c r="L176" s="212"/>
    </row>
    <row r="177" spans="1:12" s="499" customFormat="1" ht="13.5" customHeight="1" outlineLevel="1">
      <c r="B177" s="207"/>
      <c r="C177" s="772"/>
      <c r="E177" s="712" t="s">
        <v>370</v>
      </c>
      <c r="F177" s="713"/>
      <c r="G177" s="238">
        <f>'Financial Statement1'!G178+'Financial Statement2'!G178+'Financial Statement3'!G178+'Financial Statement4'!G178</f>
        <v>0</v>
      </c>
      <c r="H177" s="215">
        <f>'Financial Statement1'!H178+'Financial Statement2'!H178+'Financial Statement3'!H178+'Financial Statement4'!H178</f>
        <v>0</v>
      </c>
      <c r="I177" s="215">
        <f>'Financial Statement1'!I178+'Financial Statement2'!I178+'Financial Statement3'!I178+'Financial Statement4'!I178</f>
        <v>0</v>
      </c>
      <c r="J177" s="215">
        <f>'Financial Statement1'!J178+'Financial Statement2'!J178+'Financial Statement3'!J178+'Financial Statement4'!J178</f>
        <v>0</v>
      </c>
      <c r="K177" s="216">
        <f>'Financial Statement1'!K178+'Financial Statement2'!K178+'Financial Statement3'!K178+'Financial Statement4'!K178</f>
        <v>0</v>
      </c>
      <c r="L177" s="212"/>
    </row>
    <row r="178" spans="1:12" s="501" customFormat="1" ht="15" customHeight="1">
      <c r="A178" s="499"/>
      <c r="B178" s="500"/>
      <c r="C178" s="772"/>
      <c r="D178" s="686" t="s">
        <v>371</v>
      </c>
      <c r="E178" s="688"/>
      <c r="F178" s="687"/>
      <c r="G178" s="217">
        <f>SUM(G179:G182)</f>
        <v>0</v>
      </c>
      <c r="H178" s="217">
        <f>SUM(H179:H182)</f>
        <v>0</v>
      </c>
      <c r="I178" s="217">
        <f>SUM(I179:I182)</f>
        <v>0</v>
      </c>
      <c r="J178" s="217">
        <f>SUM(J179:J182)</f>
        <v>0</v>
      </c>
      <c r="K178" s="218">
        <f>SUM(K179:K182)</f>
        <v>0</v>
      </c>
      <c r="L178" s="502"/>
    </row>
    <row r="179" spans="1:12" s="499" customFormat="1" ht="13.5" customHeight="1" outlineLevel="1">
      <c r="B179" s="207"/>
      <c r="C179" s="772"/>
      <c r="D179" s="505"/>
      <c r="E179" s="791" t="s">
        <v>372</v>
      </c>
      <c r="F179" s="792"/>
      <c r="G179" s="210">
        <f>'Financial Statement1'!G180+'Financial Statement2'!G180+'Financial Statement3'!G180+'Financial Statement4'!G180</f>
        <v>0</v>
      </c>
      <c r="H179" s="210">
        <f>'Financial Statement1'!H180+'Financial Statement2'!H180+'Financial Statement3'!H180+'Financial Statement4'!H180</f>
        <v>0</v>
      </c>
      <c r="I179" s="210">
        <f>'Financial Statement1'!I180+'Financial Statement2'!I180+'Financial Statement3'!I180+'Financial Statement4'!I180</f>
        <v>0</v>
      </c>
      <c r="J179" s="210">
        <f>'Financial Statement1'!J180+'Financial Statement2'!J180+'Financial Statement3'!J180+'Financial Statement4'!J180</f>
        <v>0</v>
      </c>
      <c r="K179" s="211">
        <f>'Financial Statement1'!K180+'Financial Statement2'!K180+'Financial Statement3'!K180+'Financial Statement4'!K180</f>
        <v>0</v>
      </c>
      <c r="L179" s="212"/>
    </row>
    <row r="180" spans="1:12" s="499" customFormat="1" ht="13.5" customHeight="1" outlineLevel="1">
      <c r="B180" s="207"/>
      <c r="C180" s="772"/>
      <c r="E180" s="793" t="s">
        <v>373</v>
      </c>
      <c r="F180" s="794"/>
      <c r="G180" s="215">
        <f>'Financial Statement1'!G181+'Financial Statement2'!G181+'Financial Statement3'!G181+'Financial Statement4'!G181</f>
        <v>0</v>
      </c>
      <c r="H180" s="215">
        <f>'Financial Statement1'!H181+'Financial Statement2'!H181+'Financial Statement3'!H181+'Financial Statement4'!H181</f>
        <v>0</v>
      </c>
      <c r="I180" s="215">
        <f>'Financial Statement1'!I181+'Financial Statement2'!I181+'Financial Statement3'!I181+'Financial Statement4'!I181</f>
        <v>0</v>
      </c>
      <c r="J180" s="215">
        <f>'Financial Statement1'!J181+'Financial Statement2'!J181+'Financial Statement3'!J181+'Financial Statement4'!J181</f>
        <v>0</v>
      </c>
      <c r="K180" s="216">
        <f>'Financial Statement1'!K181+'Financial Statement2'!K181+'Financial Statement3'!K181+'Financial Statement4'!K181</f>
        <v>0</v>
      </c>
      <c r="L180" s="212"/>
    </row>
    <row r="181" spans="1:12" s="499" customFormat="1" ht="13.5" customHeight="1" outlineLevel="1">
      <c r="B181" s="207"/>
      <c r="C181" s="772"/>
      <c r="E181" s="793" t="s">
        <v>374</v>
      </c>
      <c r="F181" s="794"/>
      <c r="G181" s="215">
        <f>'Financial Statement1'!G182+'Financial Statement2'!G182+'Financial Statement3'!G182+'Financial Statement4'!G182</f>
        <v>0</v>
      </c>
      <c r="H181" s="215">
        <f>'Financial Statement1'!H182+'Financial Statement2'!H182+'Financial Statement3'!H182+'Financial Statement4'!H182</f>
        <v>0</v>
      </c>
      <c r="I181" s="215">
        <f>'Financial Statement1'!I182+'Financial Statement2'!I182+'Financial Statement3'!I182+'Financial Statement4'!I182</f>
        <v>0</v>
      </c>
      <c r="J181" s="215">
        <f>'Financial Statement1'!J182+'Financial Statement2'!J182+'Financial Statement3'!J182+'Financial Statement4'!J182</f>
        <v>0</v>
      </c>
      <c r="K181" s="216">
        <f>'Financial Statement1'!K182+'Financial Statement2'!K182+'Financial Statement3'!K182+'Financial Statement4'!K182</f>
        <v>0</v>
      </c>
      <c r="L181" s="212"/>
    </row>
    <row r="182" spans="1:12" s="499" customFormat="1" ht="13.5" customHeight="1" outlineLevel="1">
      <c r="B182" s="207"/>
      <c r="C182" s="772"/>
      <c r="E182" s="793" t="s">
        <v>375</v>
      </c>
      <c r="F182" s="794"/>
      <c r="G182" s="215">
        <f>SUM(G183:G184)</f>
        <v>0</v>
      </c>
      <c r="H182" s="215">
        <f t="shared" ref="H182:K182" si="4">SUM(H183:H184)</f>
        <v>0</v>
      </c>
      <c r="I182" s="215">
        <f t="shared" si="4"/>
        <v>0</v>
      </c>
      <c r="J182" s="215">
        <f t="shared" si="4"/>
        <v>0</v>
      </c>
      <c r="K182" s="216">
        <f t="shared" si="4"/>
        <v>0</v>
      </c>
      <c r="L182" s="212"/>
    </row>
    <row r="183" spans="1:12" s="499" customFormat="1" ht="13.5" customHeight="1" outlineLevel="1">
      <c r="B183" s="207"/>
      <c r="C183" s="772"/>
      <c r="E183" s="491"/>
      <c r="F183" s="498" t="s">
        <v>365</v>
      </c>
      <c r="G183" s="288">
        <f>'Financial Statement1'!G184+'Financial Statement2'!G184+'Financial Statement3'!G184+'Financial Statement4'!G184</f>
        <v>0</v>
      </c>
      <c r="H183" s="288">
        <f>'Financial Statement1'!H184+'Financial Statement2'!H184+'Financial Statement3'!H184+'Financial Statement4'!H184</f>
        <v>0</v>
      </c>
      <c r="I183" s="288">
        <f>'Financial Statement1'!I184+'Financial Statement2'!I184+'Financial Statement3'!I184+'Financial Statement4'!I184</f>
        <v>0</v>
      </c>
      <c r="J183" s="288">
        <f>'Financial Statement1'!J184+'Financial Statement2'!J184+'Financial Statement3'!J184+'Financial Statement4'!J184</f>
        <v>0</v>
      </c>
      <c r="K183" s="289">
        <f>'Financial Statement1'!K184+'Financial Statement2'!K184+'Financial Statement3'!K184+'Financial Statement4'!K184</f>
        <v>0</v>
      </c>
      <c r="L183" s="212"/>
    </row>
    <row r="184" spans="1:12" s="499" customFormat="1" ht="13.5" customHeight="1" outlineLevel="1">
      <c r="B184" s="207"/>
      <c r="C184" s="772"/>
      <c r="E184" s="493"/>
      <c r="F184" s="494" t="s">
        <v>263</v>
      </c>
      <c r="G184" s="215">
        <f>'Financial Statement1'!G185+'Financial Statement2'!G185+'Financial Statement3'!G185+'Financial Statement4'!G185</f>
        <v>0</v>
      </c>
      <c r="H184" s="215">
        <f>'Financial Statement1'!H185+'Financial Statement2'!H185+'Financial Statement3'!H185+'Financial Statement4'!H185</f>
        <v>0</v>
      </c>
      <c r="I184" s="215">
        <f>'Financial Statement1'!I185+'Financial Statement2'!I185+'Financial Statement3'!I185+'Financial Statement4'!I185</f>
        <v>0</v>
      </c>
      <c r="J184" s="215">
        <f>'Financial Statement1'!J185+'Financial Statement2'!J185+'Financial Statement3'!J185+'Financial Statement4'!J185</f>
        <v>0</v>
      </c>
      <c r="K184" s="216">
        <f>'Financial Statement1'!K185+'Financial Statement2'!K185+'Financial Statement3'!K185+'Financial Statement4'!K185</f>
        <v>0</v>
      </c>
      <c r="L184" s="212"/>
    </row>
    <row r="185" spans="1:12" s="501" customFormat="1" ht="15" customHeight="1">
      <c r="A185" s="499"/>
      <c r="B185" s="500"/>
      <c r="C185" s="772"/>
      <c r="D185" s="686" t="s">
        <v>376</v>
      </c>
      <c r="E185" s="688"/>
      <c r="F185" s="687"/>
      <c r="G185" s="217">
        <f>SUM(G186,G190)</f>
        <v>0</v>
      </c>
      <c r="H185" s="217">
        <f>SUM(H186,H190)</f>
        <v>0</v>
      </c>
      <c r="I185" s="217">
        <f>SUM(I186,I190)</f>
        <v>0</v>
      </c>
      <c r="J185" s="217">
        <f>SUM(J186,J190)</f>
        <v>0</v>
      </c>
      <c r="K185" s="218">
        <f>SUM(K186,K190)</f>
        <v>0</v>
      </c>
      <c r="L185" s="502"/>
    </row>
    <row r="186" spans="1:12" s="499" customFormat="1" ht="13.5" customHeight="1" outlineLevel="1">
      <c r="B186" s="207"/>
      <c r="C186" s="772"/>
      <c r="D186" s="505"/>
      <c r="E186" s="785" t="s">
        <v>344</v>
      </c>
      <c r="F186" s="786"/>
      <c r="G186" s="288">
        <f>SUM(G187:G189)</f>
        <v>0</v>
      </c>
      <c r="H186" s="288">
        <f>SUM(H187:H189)</f>
        <v>0</v>
      </c>
      <c r="I186" s="288">
        <f>SUM(I187:I189)</f>
        <v>0</v>
      </c>
      <c r="J186" s="288">
        <f>SUM(J187:J189)</f>
        <v>0</v>
      </c>
      <c r="K186" s="289">
        <f>SUM(K187:K189)</f>
        <v>0</v>
      </c>
      <c r="L186" s="212"/>
    </row>
    <row r="187" spans="1:12" s="499" customFormat="1" ht="13.5" customHeight="1" outlineLevel="1">
      <c r="B187" s="207"/>
      <c r="C187" s="772"/>
      <c r="E187" s="482"/>
      <c r="F187" s="483" t="s">
        <v>377</v>
      </c>
      <c r="G187" s="288">
        <f>'Financial Statement1'!G188+'Financial Statement2'!G188+'Financial Statement3'!G188+'Financial Statement4'!G188</f>
        <v>0</v>
      </c>
      <c r="H187" s="288">
        <f>'Financial Statement1'!H188+'Financial Statement2'!H188+'Financial Statement3'!H188+'Financial Statement4'!H188</f>
        <v>0</v>
      </c>
      <c r="I187" s="288">
        <f>'Financial Statement1'!I188+'Financial Statement2'!I188+'Financial Statement3'!I188+'Financial Statement4'!I188</f>
        <v>0</v>
      </c>
      <c r="J187" s="288">
        <f>'Financial Statement1'!J188+'Financial Statement2'!J188+'Financial Statement3'!J188+'Financial Statement4'!J188</f>
        <v>0</v>
      </c>
      <c r="K187" s="289">
        <f>'Financial Statement1'!K188+'Financial Statement2'!K188+'Financial Statement3'!K188+'Financial Statement4'!K188</f>
        <v>0</v>
      </c>
      <c r="L187" s="212"/>
    </row>
    <row r="188" spans="1:12" s="499" customFormat="1" ht="13.5" customHeight="1" outlineLevel="1">
      <c r="B188" s="207"/>
      <c r="C188" s="772"/>
      <c r="E188" s="484"/>
      <c r="F188" s="485" t="s">
        <v>378</v>
      </c>
      <c r="G188" s="294">
        <f>'Financial Statement1'!G189+'Financial Statement2'!G189+'Financial Statement3'!G189+'Financial Statement4'!G189</f>
        <v>0</v>
      </c>
      <c r="H188" s="294">
        <f>'Financial Statement1'!H189+'Financial Statement2'!H189+'Financial Statement3'!H189+'Financial Statement4'!H189</f>
        <v>0</v>
      </c>
      <c r="I188" s="294">
        <f>'Financial Statement1'!I189+'Financial Statement2'!I189+'Financial Statement3'!I189+'Financial Statement4'!I189</f>
        <v>0</v>
      </c>
      <c r="J188" s="294">
        <f>'Financial Statement1'!J189+'Financial Statement2'!J189+'Financial Statement3'!J189+'Financial Statement4'!J189</f>
        <v>0</v>
      </c>
      <c r="K188" s="295">
        <f>'Financial Statement1'!K189+'Financial Statement2'!K189+'Financial Statement3'!K189+'Financial Statement4'!K189</f>
        <v>0</v>
      </c>
      <c r="L188" s="212"/>
    </row>
    <row r="189" spans="1:12" s="499" customFormat="1" ht="13.5" customHeight="1" outlineLevel="1">
      <c r="B189" s="207"/>
      <c r="C189" s="772"/>
      <c r="E189" s="484"/>
      <c r="F189" s="485" t="s">
        <v>379</v>
      </c>
      <c r="G189" s="294">
        <f>'Financial Statement1'!G190+'Financial Statement2'!G190+'Financial Statement3'!G190+'Financial Statement4'!G190</f>
        <v>0</v>
      </c>
      <c r="H189" s="294">
        <f>'Financial Statement1'!H190+'Financial Statement2'!H190+'Financial Statement3'!H190+'Financial Statement4'!H190</f>
        <v>0</v>
      </c>
      <c r="I189" s="294">
        <f>'Financial Statement1'!I190+'Financial Statement2'!I190+'Financial Statement3'!I190+'Financial Statement4'!I190</f>
        <v>0</v>
      </c>
      <c r="J189" s="294">
        <f>'Financial Statement1'!J190+'Financial Statement2'!J190+'Financial Statement3'!J190+'Financial Statement4'!J190</f>
        <v>0</v>
      </c>
      <c r="K189" s="295">
        <f>'Financial Statement1'!K190+'Financial Statement2'!K190+'Financial Statement3'!K190+'Financial Statement4'!K190</f>
        <v>0</v>
      </c>
      <c r="L189" s="212"/>
    </row>
    <row r="190" spans="1:12" s="499" customFormat="1" ht="13.5" customHeight="1" outlineLevel="1">
      <c r="B190" s="207"/>
      <c r="C190" s="772"/>
      <c r="E190" s="787" t="s">
        <v>124</v>
      </c>
      <c r="F190" s="788"/>
      <c r="G190" s="215">
        <f>'Financial Statement1'!G191+'Financial Statement2'!G191+'Financial Statement3'!G191+'Financial Statement4'!G191</f>
        <v>0</v>
      </c>
      <c r="H190" s="215">
        <f>'Financial Statement1'!H191+'Financial Statement2'!H191+'Financial Statement3'!H191+'Financial Statement4'!H191</f>
        <v>0</v>
      </c>
      <c r="I190" s="215">
        <f>'Financial Statement1'!I191+'Financial Statement2'!I191+'Financial Statement3'!I191+'Financial Statement4'!I191</f>
        <v>0</v>
      </c>
      <c r="J190" s="215">
        <f>'Financial Statement1'!J191+'Financial Statement2'!J191+'Financial Statement3'!J191+'Financial Statement4'!J191</f>
        <v>0</v>
      </c>
      <c r="K190" s="216">
        <f>'Financial Statement1'!K191+'Financial Statement2'!K191+'Financial Statement3'!K191+'Financial Statement4'!K191</f>
        <v>0</v>
      </c>
      <c r="L190" s="212"/>
    </row>
    <row r="191" spans="1:12" s="501" customFormat="1" ht="15" customHeight="1">
      <c r="A191" s="499"/>
      <c r="B191" s="500"/>
      <c r="C191" s="772"/>
      <c r="D191" s="686" t="s">
        <v>380</v>
      </c>
      <c r="E191" s="688"/>
      <c r="F191" s="687"/>
      <c r="G191" s="296">
        <f>'Financial Statement1'!G192+'Financial Statement2'!G192+'Financial Statement3'!G192+'Financial Statement4'!G192</f>
        <v>0</v>
      </c>
      <c r="H191" s="296">
        <f>'Financial Statement1'!H192+'Financial Statement2'!H192+'Financial Statement3'!H192+'Financial Statement4'!H192</f>
        <v>0</v>
      </c>
      <c r="I191" s="296">
        <f>'Financial Statement1'!I192+'Financial Statement2'!I192+'Financial Statement3'!I192+'Financial Statement4'!I192</f>
        <v>0</v>
      </c>
      <c r="J191" s="296">
        <f>'Financial Statement1'!J192+'Financial Statement2'!J192+'Financial Statement3'!J192+'Financial Statement4'!J192</f>
        <v>0</v>
      </c>
      <c r="K191" s="297">
        <f>'Financial Statement1'!K192+'Financial Statement2'!K192+'Financial Statement3'!K192+'Financial Statement4'!K192</f>
        <v>0</v>
      </c>
      <c r="L191" s="502"/>
    </row>
    <row r="192" spans="1:12" s="501" customFormat="1" ht="15" customHeight="1">
      <c r="A192" s="499"/>
      <c r="B192" s="500"/>
      <c r="C192" s="772"/>
      <c r="D192" s="686" t="s">
        <v>381</v>
      </c>
      <c r="E192" s="688"/>
      <c r="F192" s="687"/>
      <c r="G192" s="296">
        <f>SUM(G193:G195)</f>
        <v>0</v>
      </c>
      <c r="H192" s="296">
        <f>SUM(H193:H195)</f>
        <v>0</v>
      </c>
      <c r="I192" s="296">
        <f>SUM(I193:I195)</f>
        <v>0</v>
      </c>
      <c r="J192" s="296">
        <f>SUM(J193:J195)</f>
        <v>0</v>
      </c>
      <c r="K192" s="297">
        <f>SUM(K193:K195)</f>
        <v>0</v>
      </c>
      <c r="L192" s="502"/>
    </row>
    <row r="193" spans="1:12" s="499" customFormat="1" ht="15" customHeight="1" outlineLevel="1">
      <c r="B193" s="207"/>
      <c r="C193" s="772"/>
      <c r="D193" s="482"/>
      <c r="E193" s="789" t="s">
        <v>382</v>
      </c>
      <c r="F193" s="790"/>
      <c r="G193" s="298">
        <f>'Financial Statement1'!G194+'Financial Statement2'!G194+'Financial Statement3'!G194+'Financial Statement4'!G194</f>
        <v>0</v>
      </c>
      <c r="H193" s="298">
        <f>'Financial Statement1'!H194+'Financial Statement2'!H194+'Financial Statement3'!H194+'Financial Statement4'!H194</f>
        <v>0</v>
      </c>
      <c r="I193" s="298">
        <f>'Financial Statement1'!I194+'Financial Statement2'!I194+'Financial Statement3'!I194+'Financial Statement4'!I194</f>
        <v>0</v>
      </c>
      <c r="J193" s="298">
        <f>'Financial Statement1'!J194+'Financial Statement2'!J194+'Financial Statement3'!J194+'Financial Statement4'!J194</f>
        <v>0</v>
      </c>
      <c r="K193" s="299">
        <f>'Financial Statement1'!K194+'Financial Statement2'!K194+'Financial Statement3'!K194+'Financial Statement4'!K194</f>
        <v>0</v>
      </c>
      <c r="L193" s="212"/>
    </row>
    <row r="194" spans="1:12" s="499" customFormat="1" ht="15" customHeight="1" outlineLevel="1">
      <c r="B194" s="207"/>
      <c r="C194" s="772"/>
      <c r="D194" s="484"/>
      <c r="E194" s="795" t="s">
        <v>383</v>
      </c>
      <c r="F194" s="796"/>
      <c r="G194" s="300">
        <f>'Financial Statement1'!G195+'Financial Statement2'!G195+'Financial Statement3'!G195+'Financial Statement4'!G195</f>
        <v>0</v>
      </c>
      <c r="H194" s="300">
        <f>'Financial Statement1'!H195+'Financial Statement2'!H195+'Financial Statement3'!H195+'Financial Statement4'!H195</f>
        <v>0</v>
      </c>
      <c r="I194" s="300">
        <f>'Financial Statement1'!I195+'Financial Statement2'!I195+'Financial Statement3'!I195+'Financial Statement4'!I195</f>
        <v>0</v>
      </c>
      <c r="J194" s="300">
        <f>'Financial Statement1'!J195+'Financial Statement2'!J195+'Financial Statement3'!J195+'Financial Statement4'!J195</f>
        <v>0</v>
      </c>
      <c r="K194" s="301">
        <f>'Financial Statement1'!K195+'Financial Statement2'!K195+'Financial Statement3'!K195+'Financial Statement4'!K195</f>
        <v>0</v>
      </c>
      <c r="L194" s="212"/>
    </row>
    <row r="195" spans="1:12" s="499" customFormat="1" ht="15" customHeight="1" outlineLevel="1" thickBot="1">
      <c r="B195" s="207"/>
      <c r="C195" s="774"/>
      <c r="D195" s="302"/>
      <c r="E195" s="797" t="s">
        <v>124</v>
      </c>
      <c r="F195" s="798"/>
      <c r="G195" s="303">
        <f>'Financial Statement1'!G196+'Financial Statement2'!G196+'Financial Statement3'!G196+'Financial Statement4'!G196</f>
        <v>0</v>
      </c>
      <c r="H195" s="304">
        <f>'Financial Statement1'!H196+'Financial Statement2'!H196+'Financial Statement3'!H196+'Financial Statement4'!H196</f>
        <v>0</v>
      </c>
      <c r="I195" s="304">
        <f>'Financial Statement1'!I196+'Financial Statement2'!I196+'Financial Statement3'!I196+'Financial Statement4'!I196</f>
        <v>0</v>
      </c>
      <c r="J195" s="304">
        <f>'Financial Statement1'!J196+'Financial Statement2'!J196+'Financial Statement3'!J196+'Financial Statement4'!J196</f>
        <v>0</v>
      </c>
      <c r="K195" s="222">
        <f>'Financial Statement1'!K196+'Financial Statement2'!K196+'Financial Statement3'!K196+'Financial Statement4'!K196</f>
        <v>0</v>
      </c>
      <c r="L195" s="212"/>
    </row>
    <row r="196" spans="1:12" ht="16.5" customHeight="1" thickBot="1">
      <c r="A196" s="501"/>
      <c r="B196" s="479"/>
      <c r="C196" s="692" t="s">
        <v>384</v>
      </c>
      <c r="D196" s="693"/>
      <c r="E196" s="693"/>
      <c r="F196" s="693" t="s">
        <v>385</v>
      </c>
      <c r="G196" s="223">
        <f>SUM(G168,G178,G185,G191,G192)</f>
        <v>0</v>
      </c>
      <c r="H196" s="223">
        <f>SUM(H168,H178,H185,H191,H192)</f>
        <v>0</v>
      </c>
      <c r="I196" s="223">
        <f>SUM(I168,I178,I185,I191,I192)</f>
        <v>0</v>
      </c>
      <c r="J196" s="223">
        <f>SUM(J168,J178,J185,J191,J192)</f>
        <v>0</v>
      </c>
      <c r="K196" s="224">
        <f>SUM(K168,K178,K185,K191,K192)</f>
        <v>0</v>
      </c>
      <c r="L196" s="481"/>
    </row>
    <row r="197" spans="1:12" ht="7.5" customHeight="1">
      <c r="B197" s="479"/>
      <c r="C197" s="694"/>
      <c r="D197" s="695"/>
      <c r="E197" s="695"/>
      <c r="F197" s="695"/>
      <c r="G197" s="695"/>
      <c r="H197" s="695"/>
      <c r="I197" s="695"/>
      <c r="J197" s="695"/>
      <c r="K197" s="696"/>
      <c r="L197" s="481"/>
    </row>
    <row r="198" spans="1:12" ht="16.5" customHeight="1">
      <c r="B198" s="479"/>
      <c r="C198" s="772" t="s">
        <v>20</v>
      </c>
      <c r="D198" s="773"/>
      <c r="E198" s="773"/>
      <c r="F198" s="773"/>
      <c r="G198" s="267"/>
      <c r="H198" s="268"/>
      <c r="I198" s="268"/>
      <c r="J198" s="268"/>
      <c r="K198" s="269"/>
      <c r="L198" s="481"/>
    </row>
    <row r="199" spans="1:12" s="501" customFormat="1" ht="15" customHeight="1">
      <c r="A199" s="480"/>
      <c r="B199" s="500"/>
      <c r="C199" s="743"/>
      <c r="D199" s="686" t="s">
        <v>386</v>
      </c>
      <c r="E199" s="688"/>
      <c r="F199" s="687"/>
      <c r="G199" s="217">
        <f>SUM(G200,G203,G204,G205)</f>
        <v>0</v>
      </c>
      <c r="H199" s="217">
        <f t="shared" ref="H199:K199" si="5">SUM(H200,H203,H204,H205)</f>
        <v>0</v>
      </c>
      <c r="I199" s="217">
        <f t="shared" si="5"/>
        <v>0</v>
      </c>
      <c r="J199" s="217">
        <f t="shared" si="5"/>
        <v>0</v>
      </c>
      <c r="K199" s="218">
        <f t="shared" si="5"/>
        <v>0</v>
      </c>
      <c r="L199" s="502"/>
    </row>
    <row r="200" spans="1:12" s="499" customFormat="1" ht="13.5" customHeight="1" outlineLevel="1">
      <c r="B200" s="207"/>
      <c r="C200" s="743"/>
      <c r="D200" s="505"/>
      <c r="E200" s="791" t="s">
        <v>372</v>
      </c>
      <c r="F200" s="792"/>
      <c r="G200" s="210">
        <f>SUM(G201:G202)</f>
        <v>0</v>
      </c>
      <c r="H200" s="210">
        <f>SUM(H201:H202)</f>
        <v>0</v>
      </c>
      <c r="I200" s="210">
        <f>SUM(I201:I202)</f>
        <v>0</v>
      </c>
      <c r="J200" s="210">
        <f>SUM(J201:J202)</f>
        <v>0</v>
      </c>
      <c r="K200" s="211">
        <f>SUM(K201:K202)</f>
        <v>0</v>
      </c>
      <c r="L200" s="212"/>
    </row>
    <row r="201" spans="1:12" s="499" customFormat="1" ht="13.5" customHeight="1" outlineLevel="2">
      <c r="B201" s="207"/>
      <c r="C201" s="743"/>
      <c r="E201" s="491"/>
      <c r="F201" s="492" t="s">
        <v>387</v>
      </c>
      <c r="G201" s="210">
        <f>'Financial Statement1'!G202+'Financial Statement2'!G202+'Financial Statement3'!G202+'Financial Statement4'!G202</f>
        <v>0</v>
      </c>
      <c r="H201" s="210">
        <f>'Financial Statement1'!H202+'Financial Statement2'!H202+'Financial Statement3'!H202+'Financial Statement4'!H202</f>
        <v>0</v>
      </c>
      <c r="I201" s="210">
        <f>'Financial Statement1'!I202+'Financial Statement2'!I202+'Financial Statement3'!I202+'Financial Statement4'!I202</f>
        <v>0</v>
      </c>
      <c r="J201" s="210">
        <f>'Financial Statement1'!J202+'Financial Statement2'!J202+'Financial Statement3'!J202+'Financial Statement4'!J202</f>
        <v>0</v>
      </c>
      <c r="K201" s="211">
        <f>'Financial Statement1'!K202+'Financial Statement2'!K202+'Financial Statement3'!K202+'Financial Statement4'!K202</f>
        <v>0</v>
      </c>
      <c r="L201" s="212"/>
    </row>
    <row r="202" spans="1:12" s="499" customFormat="1" ht="13.5" customHeight="1" outlineLevel="2">
      <c r="B202" s="207"/>
      <c r="C202" s="743"/>
      <c r="E202" s="493"/>
      <c r="F202" s="494" t="s">
        <v>388</v>
      </c>
      <c r="G202" s="215">
        <f>'Financial Statement1'!G203+'Financial Statement2'!G203+'Financial Statement3'!G203+'Financial Statement4'!G203</f>
        <v>0</v>
      </c>
      <c r="H202" s="215">
        <f>'Financial Statement1'!H203+'Financial Statement2'!H203+'Financial Statement3'!H203+'Financial Statement4'!H203</f>
        <v>0</v>
      </c>
      <c r="I202" s="215">
        <f>'Financial Statement1'!I203+'Financial Statement2'!I203+'Financial Statement3'!I203+'Financial Statement4'!I203</f>
        <v>0</v>
      </c>
      <c r="J202" s="215">
        <f>'Financial Statement1'!J203+'Financial Statement2'!J203+'Financial Statement3'!J203+'Financial Statement4'!J203</f>
        <v>0</v>
      </c>
      <c r="K202" s="216">
        <f>'Financial Statement1'!K203+'Financial Statement2'!K203+'Financial Statement3'!K203+'Financial Statement4'!K203</f>
        <v>0</v>
      </c>
      <c r="L202" s="212"/>
    </row>
    <row r="203" spans="1:12" s="499" customFormat="1" ht="13.5" customHeight="1" outlineLevel="1">
      <c r="B203" s="207"/>
      <c r="C203" s="743"/>
      <c r="E203" s="793" t="s">
        <v>373</v>
      </c>
      <c r="F203" s="794"/>
      <c r="G203" s="215">
        <f>'Financial Statement1'!G204+'Financial Statement2'!G204+'Financial Statement3'!G204+'Financial Statement4'!G204</f>
        <v>0</v>
      </c>
      <c r="H203" s="215">
        <f>'Financial Statement1'!H204+'Financial Statement2'!H204+'Financial Statement3'!H204+'Financial Statement4'!H204</f>
        <v>0</v>
      </c>
      <c r="I203" s="215">
        <f>'Financial Statement1'!I204+'Financial Statement2'!I204+'Financial Statement3'!I204+'Financial Statement4'!I204</f>
        <v>0</v>
      </c>
      <c r="J203" s="215">
        <f>'Financial Statement1'!J204+'Financial Statement2'!J204+'Financial Statement3'!J204+'Financial Statement4'!J204</f>
        <v>0</v>
      </c>
      <c r="K203" s="216">
        <f>'Financial Statement1'!K204+'Financial Statement2'!K204+'Financial Statement3'!K204+'Financial Statement4'!K204</f>
        <v>0</v>
      </c>
      <c r="L203" s="212"/>
    </row>
    <row r="204" spans="1:12" s="499" customFormat="1" ht="13.5" customHeight="1" outlineLevel="1">
      <c r="B204" s="207"/>
      <c r="C204" s="743"/>
      <c r="E204" s="793" t="s">
        <v>374</v>
      </c>
      <c r="F204" s="794"/>
      <c r="G204" s="215">
        <f>'Financial Statement1'!G205+'Financial Statement2'!G205+'Financial Statement3'!G205+'Financial Statement4'!G205</f>
        <v>0</v>
      </c>
      <c r="H204" s="215">
        <f>'Financial Statement1'!H205+'Financial Statement2'!H205+'Financial Statement3'!H205+'Financial Statement4'!H205</f>
        <v>0</v>
      </c>
      <c r="I204" s="215">
        <f>'Financial Statement1'!I205+'Financial Statement2'!I205+'Financial Statement3'!I205+'Financial Statement4'!I205</f>
        <v>0</v>
      </c>
      <c r="J204" s="215">
        <f>'Financial Statement1'!J205+'Financial Statement2'!J205+'Financial Statement3'!J205+'Financial Statement4'!J205</f>
        <v>0</v>
      </c>
      <c r="K204" s="216">
        <f>'Financial Statement1'!K205+'Financial Statement2'!K205+'Financial Statement3'!K205+'Financial Statement4'!K205</f>
        <v>0</v>
      </c>
      <c r="L204" s="212"/>
    </row>
    <row r="205" spans="1:12" s="499" customFormat="1" ht="13.5" customHeight="1" outlineLevel="1">
      <c r="B205" s="207"/>
      <c r="C205" s="743"/>
      <c r="E205" s="793" t="s">
        <v>375</v>
      </c>
      <c r="F205" s="794"/>
      <c r="G205" s="215">
        <f>'Financial Statement1'!G206+'Financial Statement2'!G206+'Financial Statement3'!G206+'Financial Statement4'!G206</f>
        <v>0</v>
      </c>
      <c r="H205" s="215">
        <f>'Financial Statement1'!H206+'Financial Statement2'!H206+'Financial Statement3'!H206+'Financial Statement4'!H206</f>
        <v>0</v>
      </c>
      <c r="I205" s="215">
        <f>'Financial Statement1'!I206+'Financial Statement2'!I206+'Financial Statement3'!I206+'Financial Statement4'!I206</f>
        <v>0</v>
      </c>
      <c r="J205" s="215">
        <f>'Financial Statement1'!J206+'Financial Statement2'!J206+'Financial Statement3'!J206+'Financial Statement4'!J206</f>
        <v>0</v>
      </c>
      <c r="K205" s="216">
        <f>'Financial Statement1'!K206+'Financial Statement2'!K206+'Financial Statement3'!K206+'Financial Statement4'!K206</f>
        <v>0</v>
      </c>
      <c r="L205" s="212"/>
    </row>
    <row r="206" spans="1:12" s="501" customFormat="1" ht="15" customHeight="1">
      <c r="A206" s="499"/>
      <c r="B206" s="500"/>
      <c r="C206" s="743"/>
      <c r="D206" s="686" t="s">
        <v>389</v>
      </c>
      <c r="E206" s="688"/>
      <c r="F206" s="687"/>
      <c r="G206" s="296">
        <f>SUM(G207:G210)</f>
        <v>0</v>
      </c>
      <c r="H206" s="296">
        <f>SUM(H207:H210)</f>
        <v>0</v>
      </c>
      <c r="I206" s="296">
        <f>SUM(I207:I210)</f>
        <v>0</v>
      </c>
      <c r="J206" s="296">
        <f>SUM(J207:J210)</f>
        <v>0</v>
      </c>
      <c r="K206" s="297">
        <f>SUM(K207:K210)</f>
        <v>0</v>
      </c>
      <c r="L206" s="502"/>
    </row>
    <row r="207" spans="1:12" s="499" customFormat="1" ht="15" customHeight="1" outlineLevel="1">
      <c r="B207" s="207"/>
      <c r="C207" s="743"/>
      <c r="D207" s="482"/>
      <c r="E207" s="800" t="s">
        <v>390</v>
      </c>
      <c r="F207" s="801"/>
      <c r="G207" s="298">
        <f>'Financial Statement1'!G208+'Financial Statement2'!G208+'Financial Statement3'!G208+'Financial Statement4'!G208</f>
        <v>0</v>
      </c>
      <c r="H207" s="298">
        <f>'Financial Statement1'!H208+'Financial Statement2'!H208+'Financial Statement3'!H208+'Financial Statement4'!H208</f>
        <v>0</v>
      </c>
      <c r="I207" s="298">
        <f>'Financial Statement1'!I208+'Financial Statement2'!I208+'Financial Statement3'!I208+'Financial Statement4'!I208</f>
        <v>0</v>
      </c>
      <c r="J207" s="298">
        <f>'Financial Statement1'!J208+'Financial Statement2'!J208+'Financial Statement3'!J208+'Financial Statement4'!J208</f>
        <v>0</v>
      </c>
      <c r="K207" s="299">
        <f>'Financial Statement1'!K208+'Financial Statement2'!K208+'Financial Statement3'!K208+'Financial Statement4'!K208</f>
        <v>0</v>
      </c>
      <c r="L207" s="212"/>
    </row>
    <row r="208" spans="1:12" s="499" customFormat="1" ht="15" customHeight="1" outlineLevel="1">
      <c r="B208" s="207"/>
      <c r="C208" s="743"/>
      <c r="D208" s="484"/>
      <c r="E208" s="802" t="s">
        <v>391</v>
      </c>
      <c r="F208" s="803"/>
      <c r="G208" s="300">
        <f>'Financial Statement1'!G209+'Financial Statement2'!G209+'Financial Statement3'!G209+'Financial Statement4'!G209</f>
        <v>0</v>
      </c>
      <c r="H208" s="300">
        <f>'Financial Statement1'!H209+'Financial Statement2'!H209+'Financial Statement3'!H209+'Financial Statement4'!H209</f>
        <v>0</v>
      </c>
      <c r="I208" s="300">
        <f>'Financial Statement1'!I209+'Financial Statement2'!I209+'Financial Statement3'!I209+'Financial Statement4'!I209</f>
        <v>0</v>
      </c>
      <c r="J208" s="300">
        <f>'Financial Statement1'!J209+'Financial Statement2'!J209+'Financial Statement3'!J209+'Financial Statement4'!J209</f>
        <v>0</v>
      </c>
      <c r="K208" s="301">
        <f>'Financial Statement1'!K209+'Financial Statement2'!K209+'Financial Statement3'!K209+'Financial Statement4'!K209</f>
        <v>0</v>
      </c>
      <c r="L208" s="212"/>
    </row>
    <row r="209" spans="1:12" s="499" customFormat="1" ht="15" customHeight="1" outlineLevel="1">
      <c r="B209" s="207"/>
      <c r="C209" s="743"/>
      <c r="D209" s="484"/>
      <c r="E209" s="802" t="s">
        <v>392</v>
      </c>
      <c r="F209" s="803"/>
      <c r="G209" s="300">
        <f>'Financial Statement1'!G210+'Financial Statement2'!G210+'Financial Statement3'!G210+'Financial Statement4'!G210</f>
        <v>0</v>
      </c>
      <c r="H209" s="300">
        <f>'Financial Statement1'!H210+'Financial Statement2'!H210+'Financial Statement3'!H210+'Financial Statement4'!H210</f>
        <v>0</v>
      </c>
      <c r="I209" s="300">
        <f>'Financial Statement1'!I210+'Financial Statement2'!I210+'Financial Statement3'!I210+'Financial Statement4'!I210</f>
        <v>0</v>
      </c>
      <c r="J209" s="300">
        <f>'Financial Statement1'!J210+'Financial Statement2'!J210+'Financial Statement3'!J210+'Financial Statement4'!J210</f>
        <v>0</v>
      </c>
      <c r="K209" s="301">
        <f>'Financial Statement1'!K210+'Financial Statement2'!K210+'Financial Statement3'!K210+'Financial Statement4'!K210</f>
        <v>0</v>
      </c>
      <c r="L209" s="212"/>
    </row>
    <row r="210" spans="1:12" s="499" customFormat="1" ht="15" customHeight="1" outlineLevel="1">
      <c r="B210" s="207"/>
      <c r="C210" s="743"/>
      <c r="D210" s="484"/>
      <c r="E210" s="802" t="s">
        <v>393</v>
      </c>
      <c r="F210" s="803"/>
      <c r="G210" s="300">
        <f>'Financial Statement1'!G211+'Financial Statement2'!G211+'Financial Statement3'!G211+'Financial Statement4'!G211</f>
        <v>0</v>
      </c>
      <c r="H210" s="300">
        <f>'Financial Statement1'!H211+'Financial Statement2'!H211+'Financial Statement3'!H211+'Financial Statement4'!H211</f>
        <v>0</v>
      </c>
      <c r="I210" s="300">
        <f>'Financial Statement1'!I211+'Financial Statement2'!I211+'Financial Statement3'!I211+'Financial Statement4'!I211</f>
        <v>0</v>
      </c>
      <c r="J210" s="300">
        <f>'Financial Statement1'!J211+'Financial Statement2'!J211+'Financial Statement3'!J211+'Financial Statement4'!J211</f>
        <v>0</v>
      </c>
      <c r="K210" s="301">
        <f>'Financial Statement1'!K211+'Financial Statement2'!K211+'Financial Statement3'!K211+'Financial Statement4'!K211</f>
        <v>0</v>
      </c>
      <c r="L210" s="212"/>
    </row>
    <row r="211" spans="1:12" s="501" customFormat="1" ht="15" customHeight="1">
      <c r="B211" s="500"/>
      <c r="C211" s="743"/>
      <c r="D211" s="686" t="s">
        <v>394</v>
      </c>
      <c r="E211" s="688"/>
      <c r="F211" s="687"/>
      <c r="G211" s="217">
        <f>SUM(G212:G214)-G215</f>
        <v>0</v>
      </c>
      <c r="H211" s="217">
        <f t="shared" ref="H211:K211" si="6">SUM(H212:H214)-H215</f>
        <v>0</v>
      </c>
      <c r="I211" s="217">
        <f t="shared" si="6"/>
        <v>0</v>
      </c>
      <c r="J211" s="217">
        <f t="shared" si="6"/>
        <v>0</v>
      </c>
      <c r="K211" s="218">
        <f t="shared" si="6"/>
        <v>0</v>
      </c>
      <c r="L211" s="502"/>
    </row>
    <row r="212" spans="1:12" s="499" customFormat="1" ht="13.5" customHeight="1" outlineLevel="1">
      <c r="B212" s="207"/>
      <c r="C212" s="743"/>
      <c r="D212" s="505"/>
      <c r="E212" s="785" t="s">
        <v>395</v>
      </c>
      <c r="F212" s="786"/>
      <c r="G212" s="298">
        <f>'Financial Statement1'!G213+'Financial Statement2'!G213+'Financial Statement3'!G213+'Financial Statement4'!G213</f>
        <v>0</v>
      </c>
      <c r="H212" s="298">
        <f>'Financial Statement1'!H213+'Financial Statement2'!H213+'Financial Statement3'!H213+'Financial Statement4'!H213</f>
        <v>0</v>
      </c>
      <c r="I212" s="298">
        <f>'Financial Statement1'!I213+'Financial Statement2'!I213+'Financial Statement3'!I213+'Financial Statement4'!I213</f>
        <v>0</v>
      </c>
      <c r="J212" s="298">
        <f>'Financial Statement1'!J213+'Financial Statement2'!J213+'Financial Statement3'!J213+'Financial Statement4'!J213</f>
        <v>0</v>
      </c>
      <c r="K212" s="299">
        <f>'Financial Statement1'!K213+'Financial Statement2'!K213+'Financial Statement3'!K213+'Financial Statement4'!K213</f>
        <v>0</v>
      </c>
      <c r="L212" s="212"/>
    </row>
    <row r="213" spans="1:12" s="499" customFormat="1" ht="13.5" customHeight="1" outlineLevel="1">
      <c r="B213" s="207"/>
      <c r="C213" s="743"/>
      <c r="E213" s="787" t="s">
        <v>396</v>
      </c>
      <c r="F213" s="788"/>
      <c r="G213" s="300">
        <f>'Financial Statement1'!G214+'Financial Statement2'!G214+'Financial Statement3'!G214+'Financial Statement4'!G214</f>
        <v>0</v>
      </c>
      <c r="H213" s="300">
        <f>'Financial Statement1'!H214+'Financial Statement2'!H214+'Financial Statement3'!H214+'Financial Statement4'!H214</f>
        <v>0</v>
      </c>
      <c r="I213" s="300">
        <f>'Financial Statement1'!I214+'Financial Statement2'!I214+'Financial Statement3'!I214+'Financial Statement4'!I214</f>
        <v>0</v>
      </c>
      <c r="J213" s="300">
        <f>'Financial Statement1'!J214+'Financial Statement2'!J214+'Financial Statement3'!J214+'Financial Statement4'!J214</f>
        <v>0</v>
      </c>
      <c r="K213" s="301">
        <f>'Financial Statement1'!K214+'Financial Statement2'!K214+'Financial Statement3'!K214+'Financial Statement4'!K214</f>
        <v>0</v>
      </c>
      <c r="L213" s="212"/>
    </row>
    <row r="214" spans="1:12" s="499" customFormat="1" ht="13.5" customHeight="1" outlineLevel="1">
      <c r="B214" s="207"/>
      <c r="C214" s="743"/>
      <c r="E214" s="787" t="s">
        <v>344</v>
      </c>
      <c r="F214" s="788"/>
      <c r="G214" s="300">
        <f>'Financial Statement1'!G215+'Financial Statement2'!G215+'Financial Statement3'!G215+'Financial Statement4'!G215</f>
        <v>0</v>
      </c>
      <c r="H214" s="300">
        <f>'Financial Statement1'!H215+'Financial Statement2'!H215+'Financial Statement3'!H215+'Financial Statement4'!H215</f>
        <v>0</v>
      </c>
      <c r="I214" s="300">
        <f>'Financial Statement1'!I215+'Financial Statement2'!I215+'Financial Statement3'!I215+'Financial Statement4'!I215</f>
        <v>0</v>
      </c>
      <c r="J214" s="300">
        <f>'Financial Statement1'!J215+'Financial Statement2'!J215+'Financial Statement3'!J215+'Financial Statement4'!J215</f>
        <v>0</v>
      </c>
      <c r="K214" s="301">
        <f>'Financial Statement1'!K215+'Financial Statement2'!K215+'Financial Statement3'!K215+'Financial Statement4'!K215</f>
        <v>0</v>
      </c>
      <c r="L214" s="212"/>
    </row>
    <row r="215" spans="1:12" s="499" customFormat="1" ht="13.5" customHeight="1" outlineLevel="1">
      <c r="B215" s="207"/>
      <c r="C215" s="743"/>
      <c r="E215" s="795" t="s">
        <v>397</v>
      </c>
      <c r="F215" s="796"/>
      <c r="G215" s="300">
        <f>'Financial Statement1'!G216+'Financial Statement2'!G216+'Financial Statement3'!G216+'Financial Statement4'!G216</f>
        <v>0</v>
      </c>
      <c r="H215" s="300">
        <f>'Financial Statement1'!H216+'Financial Statement2'!H216+'Financial Statement3'!H216+'Financial Statement4'!H216</f>
        <v>0</v>
      </c>
      <c r="I215" s="300">
        <f>'Financial Statement1'!I216+'Financial Statement2'!I216+'Financial Statement3'!I216+'Financial Statement4'!I216</f>
        <v>0</v>
      </c>
      <c r="J215" s="300">
        <f>'Financial Statement1'!J216+'Financial Statement2'!J216+'Financial Statement3'!J216+'Financial Statement4'!J216</f>
        <v>0</v>
      </c>
      <c r="K215" s="301">
        <f>'Financial Statement1'!K216+'Financial Statement2'!K216+'Financial Statement3'!K216+'Financial Statement4'!K216</f>
        <v>0</v>
      </c>
      <c r="L215" s="212"/>
    </row>
    <row r="216" spans="1:12" s="501" customFormat="1" ht="15" customHeight="1">
      <c r="A216" s="499"/>
      <c r="B216" s="500"/>
      <c r="C216" s="743"/>
      <c r="D216" s="686" t="s">
        <v>398</v>
      </c>
      <c r="E216" s="688"/>
      <c r="F216" s="687"/>
      <c r="G216" s="296">
        <f>'Financial Statement1'!G217+'Financial Statement2'!G217+'Financial Statement3'!G217+'Financial Statement4'!G217</f>
        <v>0</v>
      </c>
      <c r="H216" s="296">
        <f>'Financial Statement1'!H217+'Financial Statement2'!H217+'Financial Statement3'!H217+'Financial Statement4'!H217</f>
        <v>0</v>
      </c>
      <c r="I216" s="296">
        <f>'Financial Statement1'!I217+'Financial Statement2'!I217+'Financial Statement3'!I217+'Financial Statement4'!I217</f>
        <v>0</v>
      </c>
      <c r="J216" s="296">
        <f>'Financial Statement1'!J217+'Financial Statement2'!J217+'Financial Statement3'!J217+'Financial Statement4'!J217</f>
        <v>0</v>
      </c>
      <c r="K216" s="297">
        <f>'Financial Statement1'!K217+'Financial Statement2'!K217+'Financial Statement3'!K217+'Financial Statement4'!K217</f>
        <v>0</v>
      </c>
      <c r="L216" s="502"/>
    </row>
    <row r="217" spans="1:12" s="501" customFormat="1" ht="15" customHeight="1">
      <c r="B217" s="500"/>
      <c r="C217" s="743"/>
      <c r="D217" s="686" t="s">
        <v>399</v>
      </c>
      <c r="E217" s="688"/>
      <c r="F217" s="687"/>
      <c r="G217" s="217">
        <f>SUM(G218,G222)</f>
        <v>0</v>
      </c>
      <c r="H217" s="217">
        <f>SUM(H218,H222)</f>
        <v>0</v>
      </c>
      <c r="I217" s="217">
        <f>SUM(I218,I222)</f>
        <v>0</v>
      </c>
      <c r="J217" s="217">
        <f>SUM(J218,J222)</f>
        <v>0</v>
      </c>
      <c r="K217" s="218">
        <f>SUM(K218,K222)</f>
        <v>0</v>
      </c>
      <c r="L217" s="502"/>
    </row>
    <row r="218" spans="1:12" s="499" customFormat="1" ht="13.5" customHeight="1" outlineLevel="1">
      <c r="A218" s="501"/>
      <c r="B218" s="207"/>
      <c r="C218" s="743"/>
      <c r="D218" s="505"/>
      <c r="E218" s="785" t="s">
        <v>344</v>
      </c>
      <c r="F218" s="786"/>
      <c r="G218" s="309">
        <f>SUM(G219:G221)</f>
        <v>0</v>
      </c>
      <c r="H218" s="309">
        <f>SUM(H219:H221)</f>
        <v>0</v>
      </c>
      <c r="I218" s="309">
        <f>SUM(I219:I221)</f>
        <v>0</v>
      </c>
      <c r="J218" s="309">
        <f>SUM(J219:J221)</f>
        <v>0</v>
      </c>
      <c r="K218" s="310">
        <f>SUM(K219:K221)</f>
        <v>0</v>
      </c>
      <c r="L218" s="212"/>
    </row>
    <row r="219" spans="1:12" s="499" customFormat="1" ht="13.5" customHeight="1" outlineLevel="1">
      <c r="A219" s="501"/>
      <c r="B219" s="207"/>
      <c r="C219" s="743"/>
      <c r="E219" s="482"/>
      <c r="F219" s="483" t="s">
        <v>377</v>
      </c>
      <c r="G219" s="309">
        <f>'Financial Statement1'!G220+'Financial Statement2'!G220+'Financial Statement3'!G220+'Financial Statement4'!G220</f>
        <v>0</v>
      </c>
      <c r="H219" s="309">
        <f>'Financial Statement1'!H220+'Financial Statement2'!H220+'Financial Statement3'!H220+'Financial Statement4'!H220</f>
        <v>0</v>
      </c>
      <c r="I219" s="309">
        <f>'Financial Statement1'!I220+'Financial Statement2'!I220+'Financial Statement3'!I220+'Financial Statement4'!I220</f>
        <v>0</v>
      </c>
      <c r="J219" s="309">
        <f>'Financial Statement1'!J220+'Financial Statement2'!J220+'Financial Statement3'!J220+'Financial Statement4'!J220</f>
        <v>0</v>
      </c>
      <c r="K219" s="310">
        <f>'Financial Statement1'!K220+'Financial Statement2'!K220+'Financial Statement3'!K220+'Financial Statement4'!K220</f>
        <v>0</v>
      </c>
      <c r="L219" s="212"/>
    </row>
    <row r="220" spans="1:12" s="499" customFormat="1" ht="13.5" customHeight="1" outlineLevel="1">
      <c r="A220" s="501"/>
      <c r="B220" s="207"/>
      <c r="C220" s="743"/>
      <c r="E220" s="484"/>
      <c r="F220" s="485" t="s">
        <v>378</v>
      </c>
      <c r="G220" s="311">
        <f>'Financial Statement1'!G221+'Financial Statement2'!G221+'Financial Statement3'!G221+'Financial Statement4'!G221</f>
        <v>0</v>
      </c>
      <c r="H220" s="311">
        <f>'Financial Statement1'!H221+'Financial Statement2'!H221+'Financial Statement3'!H221+'Financial Statement4'!H221</f>
        <v>0</v>
      </c>
      <c r="I220" s="311">
        <f>'Financial Statement1'!I221+'Financial Statement2'!I221+'Financial Statement3'!I221+'Financial Statement4'!I221</f>
        <v>0</v>
      </c>
      <c r="J220" s="311">
        <f>'Financial Statement1'!J221+'Financial Statement2'!J221+'Financial Statement3'!J221+'Financial Statement4'!J221</f>
        <v>0</v>
      </c>
      <c r="K220" s="312">
        <f>'Financial Statement1'!K221+'Financial Statement2'!K221+'Financial Statement3'!K221+'Financial Statement4'!K221</f>
        <v>0</v>
      </c>
      <c r="L220" s="212"/>
    </row>
    <row r="221" spans="1:12" s="499" customFormat="1" ht="13.5" customHeight="1" outlineLevel="1">
      <c r="A221" s="501"/>
      <c r="B221" s="207"/>
      <c r="C221" s="743"/>
      <c r="E221" s="484"/>
      <c r="F221" s="485" t="s">
        <v>379</v>
      </c>
      <c r="G221" s="311">
        <f>'Financial Statement1'!G222+'Financial Statement2'!G222+'Financial Statement3'!G222+'Financial Statement4'!G222</f>
        <v>0</v>
      </c>
      <c r="H221" s="311">
        <f>'Financial Statement1'!H222+'Financial Statement2'!H222+'Financial Statement3'!H222+'Financial Statement4'!H222</f>
        <v>0</v>
      </c>
      <c r="I221" s="311">
        <f>'Financial Statement1'!I222+'Financial Statement2'!I222+'Financial Statement3'!I222+'Financial Statement4'!I222</f>
        <v>0</v>
      </c>
      <c r="J221" s="311">
        <f>'Financial Statement1'!J222+'Financial Statement2'!J222+'Financial Statement3'!J222+'Financial Statement4'!J222</f>
        <v>0</v>
      </c>
      <c r="K221" s="312">
        <f>'Financial Statement1'!K222+'Financial Statement2'!K222+'Financial Statement3'!K222+'Financial Statement4'!K222</f>
        <v>0</v>
      </c>
      <c r="L221" s="212"/>
    </row>
    <row r="222" spans="1:12" s="499" customFormat="1" ht="13.5" customHeight="1" outlineLevel="1">
      <c r="B222" s="207"/>
      <c r="C222" s="743"/>
      <c r="E222" s="787" t="s">
        <v>124</v>
      </c>
      <c r="F222" s="788"/>
      <c r="G222" s="215">
        <f>'Financial Statement1'!G223+'Financial Statement2'!G223+'Financial Statement3'!G223+'Financial Statement4'!G223</f>
        <v>0</v>
      </c>
      <c r="H222" s="215">
        <f>'Financial Statement1'!H223+'Financial Statement2'!H223+'Financial Statement3'!H223+'Financial Statement4'!H223</f>
        <v>0</v>
      </c>
      <c r="I222" s="215">
        <f>'Financial Statement1'!I223+'Financial Statement2'!I223+'Financial Statement3'!I223+'Financial Statement4'!I223</f>
        <v>0</v>
      </c>
      <c r="J222" s="215">
        <f>'Financial Statement1'!J223+'Financial Statement2'!J223+'Financial Statement3'!J223+'Financial Statement4'!J223</f>
        <v>0</v>
      </c>
      <c r="K222" s="216">
        <f>'Financial Statement1'!K223+'Financial Statement2'!K223+'Financial Statement3'!K223+'Financial Statement4'!K223</f>
        <v>0</v>
      </c>
      <c r="L222" s="212"/>
    </row>
    <row r="223" spans="1:12" s="501" customFormat="1" ht="15" customHeight="1" thickBot="1">
      <c r="A223" s="499"/>
      <c r="B223" s="500"/>
      <c r="C223" s="799"/>
      <c r="D223" s="686" t="s">
        <v>135</v>
      </c>
      <c r="E223" s="688"/>
      <c r="F223" s="687"/>
      <c r="G223" s="304">
        <f>'Financial Statement1'!G224+'Financial Statement2'!G224+'Financial Statement3'!G224+'Financial Statement4'!G224</f>
        <v>0</v>
      </c>
      <c r="H223" s="304">
        <f>'Financial Statement1'!H224+'Financial Statement2'!H224+'Financial Statement3'!H224+'Financial Statement4'!H224</f>
        <v>0</v>
      </c>
      <c r="I223" s="304">
        <f>'Financial Statement1'!I224+'Financial Statement2'!I224+'Financial Statement3'!I224+'Financial Statement4'!I224</f>
        <v>0</v>
      </c>
      <c r="J223" s="304">
        <f>'Financial Statement1'!J224+'Financial Statement2'!J224+'Financial Statement3'!J224+'Financial Statement4'!J224</f>
        <v>0</v>
      </c>
      <c r="K223" s="313">
        <f>'Financial Statement1'!K224+'Financial Statement2'!K224+'Financial Statement3'!K224+'Financial Statement4'!K224</f>
        <v>0</v>
      </c>
      <c r="L223" s="502"/>
    </row>
    <row r="224" spans="1:12" ht="16.5" customHeight="1" thickBot="1">
      <c r="A224" s="501"/>
      <c r="B224" s="479"/>
      <c r="C224" s="757" t="s">
        <v>400</v>
      </c>
      <c r="D224" s="758"/>
      <c r="E224" s="758"/>
      <c r="F224" s="812" t="s">
        <v>385</v>
      </c>
      <c r="G224" s="223">
        <f>SUM(G199,G206,G211,G216:G217,G223)</f>
        <v>0</v>
      </c>
      <c r="H224" s="223">
        <f>SUM(H199,H206,H211,H216:H217,H223)</f>
        <v>0</v>
      </c>
      <c r="I224" s="223">
        <f>SUM(I199,I206,I211,I216:I217,I223)</f>
        <v>0</v>
      </c>
      <c r="J224" s="223">
        <f>SUM(J199,J206,J211,J216:J217,J223)</f>
        <v>0</v>
      </c>
      <c r="K224" s="224">
        <f>SUM(K199,K206,K211,K216:K217,K223)</f>
        <v>0</v>
      </c>
      <c r="L224" s="481"/>
    </row>
    <row r="225" spans="1:12" ht="16.5" customHeight="1" thickBot="1">
      <c r="A225" s="501"/>
      <c r="B225" s="479"/>
      <c r="C225" s="775" t="s">
        <v>401</v>
      </c>
      <c r="D225" s="776"/>
      <c r="E225" s="776"/>
      <c r="F225" s="776" t="s">
        <v>401</v>
      </c>
      <c r="G225" s="282">
        <f>SUM(G196,G224)</f>
        <v>0</v>
      </c>
      <c r="H225" s="282">
        <f>SUM(H196,H224)</f>
        <v>0</v>
      </c>
      <c r="I225" s="282">
        <f>SUM(I196,I224)</f>
        <v>0</v>
      </c>
      <c r="J225" s="282">
        <f>SUM(J196,J224)</f>
        <v>0</v>
      </c>
      <c r="K225" s="283">
        <f>SUM(K196,K224)</f>
        <v>0</v>
      </c>
      <c r="L225" s="481"/>
    </row>
    <row r="226" spans="1:12" ht="13.5" customHeight="1">
      <c r="B226" s="479"/>
      <c r="F226" s="314"/>
      <c r="G226" s="315"/>
      <c r="H226" s="316"/>
      <c r="I226" s="316"/>
      <c r="J226" s="316"/>
      <c r="K226" s="316"/>
      <c r="L226" s="481"/>
    </row>
    <row r="227" spans="1:12" s="499" customFormat="1" ht="15" customHeight="1">
      <c r="B227" s="207"/>
      <c r="C227" s="804" t="s">
        <v>402</v>
      </c>
      <c r="D227" s="805"/>
      <c r="E227" s="805"/>
      <c r="F227" s="805"/>
      <c r="G227" s="317">
        <f>G164-G225</f>
        <v>0</v>
      </c>
      <c r="H227" s="317">
        <f>H164-H225</f>
        <v>0</v>
      </c>
      <c r="I227" s="317">
        <f>I164-I225</f>
        <v>0</v>
      </c>
      <c r="J227" s="317">
        <f>J164-J225</f>
        <v>0</v>
      </c>
      <c r="K227" s="318">
        <f>K164-K225</f>
        <v>0</v>
      </c>
      <c r="L227" s="212"/>
    </row>
    <row r="228" spans="1:12" s="273" customFormat="1" ht="13.5" customHeight="1" thickBot="1">
      <c r="A228" s="501"/>
      <c r="B228" s="479"/>
      <c r="C228" s="480"/>
      <c r="D228" s="480"/>
      <c r="E228" s="480"/>
      <c r="F228" s="319"/>
      <c r="G228" s="320"/>
      <c r="H228" s="321"/>
      <c r="I228" s="321"/>
      <c r="J228" s="321"/>
      <c r="K228" s="321"/>
      <c r="L228" s="481"/>
    </row>
    <row r="229" spans="1:12" s="273" customFormat="1" ht="20.25" thickBot="1">
      <c r="A229" s="480"/>
      <c r="B229" s="479"/>
      <c r="C229" s="751" t="s">
        <v>403</v>
      </c>
      <c r="D229" s="752"/>
      <c r="E229" s="752"/>
      <c r="F229" s="752"/>
      <c r="G229" s="752"/>
      <c r="H229" s="752"/>
      <c r="I229" s="752"/>
      <c r="J229" s="752"/>
      <c r="K229" s="753"/>
      <c r="L229" s="481"/>
    </row>
    <row r="230" spans="1:12" s="273" customFormat="1" ht="16.5" customHeight="1" thickBot="1">
      <c r="A230" s="480"/>
      <c r="B230" s="479"/>
      <c r="C230" s="754" t="s">
        <v>163</v>
      </c>
      <c r="D230" s="755"/>
      <c r="E230" s="755"/>
      <c r="F230" s="756" t="s">
        <v>313</v>
      </c>
      <c r="G230" s="265" t="str">
        <f>G5</f>
        <v>-</v>
      </c>
      <c r="H230" s="265" t="str">
        <f>H5</f>
        <v>-</v>
      </c>
      <c r="I230" s="265" t="str">
        <f>I5</f>
        <v>-</v>
      </c>
      <c r="J230" s="265">
        <f>J5</f>
        <v>0</v>
      </c>
      <c r="K230" s="266">
        <f>K5</f>
        <v>366</v>
      </c>
      <c r="L230" s="481"/>
    </row>
    <row r="231" spans="1:12" s="324" customFormat="1" ht="16.5">
      <c r="A231" s="480"/>
      <c r="B231" s="322"/>
      <c r="C231" s="806" t="s">
        <v>404</v>
      </c>
      <c r="D231" s="807"/>
      <c r="E231" s="807"/>
      <c r="F231" s="807"/>
      <c r="G231" s="807"/>
      <c r="H231" s="807"/>
      <c r="I231" s="807"/>
      <c r="J231" s="807"/>
      <c r="K231" s="808"/>
      <c r="L231" s="323"/>
    </row>
    <row r="232" spans="1:12" s="273" customFormat="1" ht="15" customHeight="1">
      <c r="A232" s="325"/>
      <c r="B232" s="500"/>
      <c r="C232" s="809" t="s">
        <v>405</v>
      </c>
      <c r="D232" s="810"/>
      <c r="E232" s="810"/>
      <c r="F232" s="811"/>
      <c r="G232" s="326"/>
      <c r="H232" s="327" t="str">
        <f>IFERROR((H23-G23)/G23,"-")</f>
        <v>-</v>
      </c>
      <c r="I232" s="327" t="str">
        <f>IFERROR((I23-H23)/H23,"-")</f>
        <v>-</v>
      </c>
      <c r="J232" s="327" t="str">
        <f>IFERROR((J23-I23)/I23,"-")</f>
        <v>-</v>
      </c>
      <c r="K232" s="328" t="str">
        <f>IFERROR((K23-J23)/J23,"-")</f>
        <v>-</v>
      </c>
      <c r="L232" s="502"/>
    </row>
    <row r="233" spans="1:12" s="273" customFormat="1" ht="15" customHeight="1">
      <c r="A233" s="501"/>
      <c r="B233" s="500"/>
      <c r="C233" s="809" t="s">
        <v>406</v>
      </c>
      <c r="D233" s="810"/>
      <c r="E233" s="810"/>
      <c r="F233" s="811"/>
      <c r="G233" s="326"/>
      <c r="H233" s="327" t="str">
        <f>IFERROR(H55/G55-1,"-")</f>
        <v>-</v>
      </c>
      <c r="I233" s="327" t="str">
        <f>IFERROR(I55/H55-1,"-")</f>
        <v>-</v>
      </c>
      <c r="J233" s="327" t="str">
        <f>IFERROR(J55/I55-1,"-")</f>
        <v>-</v>
      </c>
      <c r="K233" s="328" t="str">
        <f>IFERROR(K55/J55-1,"-")</f>
        <v>-</v>
      </c>
      <c r="L233" s="502"/>
    </row>
    <row r="234" spans="1:12" s="273" customFormat="1" ht="15" customHeight="1">
      <c r="A234" s="501"/>
      <c r="B234" s="500"/>
      <c r="C234" s="809" t="s">
        <v>407</v>
      </c>
      <c r="D234" s="810"/>
      <c r="E234" s="810"/>
      <c r="F234" s="811"/>
      <c r="G234" s="326"/>
      <c r="H234" s="327" t="str">
        <f>IFERROR((H92-G92)/G92,"-")</f>
        <v>-</v>
      </c>
      <c r="I234" s="327" t="str">
        <f>IFERROR((I92-H92)/H92,"-")</f>
        <v>-</v>
      </c>
      <c r="J234" s="327" t="str">
        <f>IFERROR((J92-I92)/I92,"-")</f>
        <v>-</v>
      </c>
      <c r="K234" s="328" t="str">
        <f>IFERROR((K92-J92)/J92,"-")</f>
        <v>-</v>
      </c>
      <c r="L234" s="502"/>
    </row>
    <row r="235" spans="1:12" ht="7.5" customHeight="1" thickBot="1">
      <c r="A235" s="501"/>
      <c r="B235" s="479"/>
      <c r="C235" s="743"/>
      <c r="D235" s="744"/>
      <c r="E235" s="744"/>
      <c r="F235" s="744"/>
      <c r="G235" s="744"/>
      <c r="H235" s="744"/>
      <c r="I235" s="744"/>
      <c r="J235" s="744"/>
      <c r="K235" s="745"/>
      <c r="L235" s="481"/>
    </row>
    <row r="236" spans="1:12" s="324" customFormat="1" ht="16.5">
      <c r="A236" s="480"/>
      <c r="B236" s="322"/>
      <c r="C236" s="806" t="s">
        <v>408</v>
      </c>
      <c r="D236" s="807"/>
      <c r="E236" s="807"/>
      <c r="F236" s="807"/>
      <c r="G236" s="807"/>
      <c r="H236" s="807"/>
      <c r="I236" s="807"/>
      <c r="J236" s="807"/>
      <c r="K236" s="808"/>
      <c r="L236" s="323"/>
    </row>
    <row r="237" spans="1:12" s="273" customFormat="1" ht="15" customHeight="1">
      <c r="A237" s="325"/>
      <c r="B237" s="500"/>
      <c r="C237" s="813" t="s">
        <v>409</v>
      </c>
      <c r="D237" s="814"/>
      <c r="E237" s="814"/>
      <c r="F237" s="815"/>
      <c r="G237" s="327" t="str">
        <f>IFERROR(G55/G23,"-")</f>
        <v>-</v>
      </c>
      <c r="H237" s="327" t="str">
        <f>IFERROR(H55/H23,"-")</f>
        <v>-</v>
      </c>
      <c r="I237" s="327" t="str">
        <f>IFERROR(I55/I23,"-")</f>
        <v>-</v>
      </c>
      <c r="J237" s="327" t="str">
        <f>IFERROR(J55/J23,"-")</f>
        <v>-</v>
      </c>
      <c r="K237" s="328" t="str">
        <f>IFERROR(K55/K23,"-")</f>
        <v>-</v>
      </c>
      <c r="L237" s="502"/>
    </row>
    <row r="238" spans="1:12" s="273" customFormat="1" ht="15" customHeight="1">
      <c r="A238" s="501"/>
      <c r="B238" s="500"/>
      <c r="C238" s="816" t="s">
        <v>410</v>
      </c>
      <c r="D238" s="817"/>
      <c r="E238" s="817"/>
      <c r="F238" s="818"/>
      <c r="G238" s="327" t="str">
        <f>IFERROR((G92-G73)/G23,"-")</f>
        <v>-</v>
      </c>
      <c r="H238" s="327" t="str">
        <f>IFERROR((H92-H73)/H23,"-")</f>
        <v>-</v>
      </c>
      <c r="I238" s="327" t="str">
        <f>IFERROR((I92-I73)/I23,"-")</f>
        <v>-</v>
      </c>
      <c r="J238" s="327" t="str">
        <f>IFERROR((J92-J73)/J23,"-")</f>
        <v>-</v>
      </c>
      <c r="K238" s="328" t="str">
        <f>IFERROR((K92-K73)/K23,"-")</f>
        <v>-</v>
      </c>
      <c r="L238" s="502"/>
    </row>
    <row r="239" spans="1:12" s="273" customFormat="1" ht="15" customHeight="1">
      <c r="A239" s="501"/>
      <c r="B239" s="500"/>
      <c r="C239" s="813" t="s">
        <v>411</v>
      </c>
      <c r="D239" s="814"/>
      <c r="E239" s="814"/>
      <c r="F239" s="815"/>
      <c r="G239" s="327" t="str">
        <f>IFERROR((G100-G73)/G23,"-")</f>
        <v>-</v>
      </c>
      <c r="H239" s="327" t="str">
        <f>IFERROR((H100-H73)/H23,"-")</f>
        <v>-</v>
      </c>
      <c r="I239" s="327" t="str">
        <f>IFERROR((I100-I73)/I23,"-")</f>
        <v>-</v>
      </c>
      <c r="J239" s="327" t="str">
        <f>IFERROR((J100-J73)/J23,"-")</f>
        <v>-</v>
      </c>
      <c r="K239" s="328" t="str">
        <f>IFERROR((K100-K73)/K23,"-")</f>
        <v>-</v>
      </c>
      <c r="L239" s="502"/>
    </row>
    <row r="240" spans="1:12" s="273" customFormat="1" ht="15" customHeight="1">
      <c r="A240" s="501"/>
      <c r="B240" s="500"/>
      <c r="C240" s="813" t="s">
        <v>412</v>
      </c>
      <c r="D240" s="814"/>
      <c r="E240" s="814"/>
      <c r="F240" s="815"/>
      <c r="G240" s="327" t="str">
        <f>IFERROR(G65/(G225-G163),"-")</f>
        <v>-</v>
      </c>
      <c r="H240" s="327" t="str">
        <f>IFERROR(H65/(H225-H163),"-")</f>
        <v>-</v>
      </c>
      <c r="I240" s="327" t="str">
        <f>IFERROR(I65/(I225-I163),"-")</f>
        <v>-</v>
      </c>
      <c r="J240" s="327" t="str">
        <f>IFERROR(J65/(J225-J163),"-")</f>
        <v>-</v>
      </c>
      <c r="K240" s="328" t="str">
        <f>IFERROR(K65/(K225-K163),"-")</f>
        <v>-</v>
      </c>
      <c r="L240" s="502"/>
    </row>
    <row r="241" spans="1:12" s="273" customFormat="1" ht="15" customHeight="1">
      <c r="A241" s="501"/>
      <c r="B241" s="500"/>
      <c r="C241" s="813" t="s">
        <v>413</v>
      </c>
      <c r="D241" s="814"/>
      <c r="E241" s="814"/>
      <c r="F241" s="815"/>
      <c r="G241" s="327" t="str">
        <f>IFERROR(G92/G120,"-")</f>
        <v>-</v>
      </c>
      <c r="H241" s="327" t="str">
        <f>IFERROR(H92/H120,"-")</f>
        <v>-</v>
      </c>
      <c r="I241" s="327" t="str">
        <f>IFERROR(I92/I120,"-")</f>
        <v>-</v>
      </c>
      <c r="J241" s="327" t="str">
        <f>IFERROR(J92/J120,"-")</f>
        <v>-</v>
      </c>
      <c r="K241" s="328" t="str">
        <f>IFERROR(K92/K120,"-")</f>
        <v>-</v>
      </c>
      <c r="L241" s="502"/>
    </row>
    <row r="242" spans="1:12" s="273" customFormat="1" ht="15" customHeight="1">
      <c r="A242" s="501"/>
      <c r="B242" s="500"/>
      <c r="C242" s="813" t="s">
        <v>414</v>
      </c>
      <c r="D242" s="814"/>
      <c r="E242" s="814"/>
      <c r="F242" s="815"/>
      <c r="G242" s="327" t="str">
        <f>IFERROR(G92/G225,"-")</f>
        <v>-</v>
      </c>
      <c r="H242" s="327" t="str">
        <f>IFERROR(H92/H225,"-")</f>
        <v>-</v>
      </c>
      <c r="I242" s="327" t="str">
        <f>IFERROR(I92/I225,"-")</f>
        <v>-</v>
      </c>
      <c r="J242" s="327" t="str">
        <f>IFERROR(J92/J225,"-")</f>
        <v>-</v>
      </c>
      <c r="K242" s="328" t="str">
        <f>IFERROR(K92/K225,"-")</f>
        <v>-</v>
      </c>
      <c r="L242" s="502"/>
    </row>
    <row r="243" spans="1:12" ht="7.5" customHeight="1" thickBot="1">
      <c r="A243" s="501"/>
      <c r="B243" s="479"/>
      <c r="C243" s="743"/>
      <c r="D243" s="744"/>
      <c r="E243" s="744"/>
      <c r="F243" s="744"/>
      <c r="G243" s="744"/>
      <c r="H243" s="744"/>
      <c r="I243" s="744"/>
      <c r="J243" s="744"/>
      <c r="K243" s="745"/>
      <c r="L243" s="481"/>
    </row>
    <row r="244" spans="1:12" s="324" customFormat="1" ht="16.5">
      <c r="A244" s="480"/>
      <c r="B244" s="322"/>
      <c r="C244" s="806" t="s">
        <v>415</v>
      </c>
      <c r="D244" s="807"/>
      <c r="E244" s="807"/>
      <c r="F244" s="807"/>
      <c r="G244" s="807"/>
      <c r="H244" s="807"/>
      <c r="I244" s="807"/>
      <c r="J244" s="807"/>
      <c r="K244" s="808"/>
      <c r="L244" s="323"/>
    </row>
    <row r="245" spans="1:12" s="273" customFormat="1" ht="15" customHeight="1">
      <c r="A245" s="325"/>
      <c r="B245" s="500"/>
      <c r="C245" s="813" t="s">
        <v>416</v>
      </c>
      <c r="D245" s="814"/>
      <c r="E245" s="814"/>
      <c r="F245" s="815"/>
      <c r="G245" s="329" t="str">
        <f>IFERROR(G224/G163,"-")</f>
        <v>-</v>
      </c>
      <c r="H245" s="329" t="str">
        <f>IFERROR(H224/H163,"-")</f>
        <v>-</v>
      </c>
      <c r="I245" s="329" t="str">
        <f>IFERROR(I224/I163,"-")</f>
        <v>-</v>
      </c>
      <c r="J245" s="329" t="str">
        <f>IFERROR(J224/J163,"-")</f>
        <v>-</v>
      </c>
      <c r="K245" s="330" t="str">
        <f>IFERROR(K224/K163,"-")</f>
        <v>-</v>
      </c>
      <c r="L245" s="502"/>
    </row>
    <row r="246" spans="1:12" s="273" customFormat="1" ht="15" customHeight="1">
      <c r="A246" s="501"/>
      <c r="B246" s="500"/>
      <c r="C246" s="813" t="s">
        <v>417</v>
      </c>
      <c r="D246" s="814"/>
      <c r="E246" s="814"/>
      <c r="F246" s="815"/>
      <c r="G246" s="329">
        <f>G224-G163</f>
        <v>0</v>
      </c>
      <c r="H246" s="329">
        <f>H224-H163</f>
        <v>0</v>
      </c>
      <c r="I246" s="329">
        <f>I224-I163</f>
        <v>0</v>
      </c>
      <c r="J246" s="329">
        <f>J224-J163</f>
        <v>0</v>
      </c>
      <c r="K246" s="330">
        <f>K224-K163</f>
        <v>0</v>
      </c>
      <c r="L246" s="502"/>
    </row>
    <row r="247" spans="1:12" s="273" customFormat="1" ht="15" customHeight="1">
      <c r="A247" s="501"/>
      <c r="B247" s="500"/>
      <c r="C247" s="813" t="s">
        <v>418</v>
      </c>
      <c r="D247" s="814"/>
      <c r="E247" s="814"/>
      <c r="F247" s="815"/>
      <c r="G247" s="329" t="str">
        <f>IFERROR((G23/G246),"-")</f>
        <v>-</v>
      </c>
      <c r="H247" s="329" t="str">
        <f>IFERROR((H23/H246),"-")</f>
        <v>-</v>
      </c>
      <c r="I247" s="329" t="str">
        <f>IFERROR((I23/I246),"-")</f>
        <v>-</v>
      </c>
      <c r="J247" s="329" t="str">
        <f>IFERROR((J23/J246),"-")</f>
        <v>-</v>
      </c>
      <c r="K247" s="330" t="str">
        <f>IFERROR((K23/K246),"-")</f>
        <v>-</v>
      </c>
      <c r="L247" s="502"/>
    </row>
    <row r="248" spans="1:12" s="273" customFormat="1" ht="15" customHeight="1">
      <c r="A248" s="501"/>
      <c r="B248" s="500"/>
      <c r="C248" s="813" t="s">
        <v>99</v>
      </c>
      <c r="D248" s="814"/>
      <c r="E248" s="814"/>
      <c r="F248" s="815"/>
      <c r="G248" s="329" t="str">
        <f>IFERROR((G224-G223-G206)/G163,"-")</f>
        <v>-</v>
      </c>
      <c r="H248" s="329" t="str">
        <f>IFERROR((H224-H223-H206)/H163,"-")</f>
        <v>-</v>
      </c>
      <c r="I248" s="329" t="str">
        <f>IFERROR((I224-I223-I206)/I163,"-")</f>
        <v>-</v>
      </c>
      <c r="J248" s="329" t="str">
        <f>IFERROR((J224-J223-J206)/J163,"-")</f>
        <v>-</v>
      </c>
      <c r="K248" s="330" t="str">
        <f>IFERROR((K224-K223-K206)/K163,"-")</f>
        <v>-</v>
      </c>
      <c r="L248" s="502"/>
    </row>
    <row r="249" spans="1:12" ht="7.5" customHeight="1" thickBot="1">
      <c r="A249" s="501"/>
      <c r="B249" s="479"/>
      <c r="C249" s="743"/>
      <c r="D249" s="744"/>
      <c r="E249" s="744"/>
      <c r="F249" s="744"/>
      <c r="G249" s="744"/>
      <c r="H249" s="744"/>
      <c r="I249" s="744"/>
      <c r="J249" s="744"/>
      <c r="K249" s="745"/>
      <c r="L249" s="481"/>
    </row>
    <row r="250" spans="1:12" s="324" customFormat="1" ht="16.5">
      <c r="A250" s="480"/>
      <c r="B250" s="322"/>
      <c r="C250" s="806" t="s">
        <v>419</v>
      </c>
      <c r="D250" s="807"/>
      <c r="E250" s="807"/>
      <c r="F250" s="807"/>
      <c r="G250" s="807"/>
      <c r="H250" s="807"/>
      <c r="I250" s="807"/>
      <c r="J250" s="807"/>
      <c r="K250" s="808"/>
      <c r="L250" s="323"/>
    </row>
    <row r="251" spans="1:12" s="273" customFormat="1" ht="15" customHeight="1">
      <c r="A251" s="325"/>
      <c r="B251" s="500"/>
      <c r="C251" s="813" t="s">
        <v>420</v>
      </c>
      <c r="D251" s="814"/>
      <c r="E251" s="814"/>
      <c r="F251" s="815"/>
      <c r="G251" s="329" t="str">
        <f>IFERROR((G26/G206),"-")</f>
        <v>-</v>
      </c>
      <c r="H251" s="329" t="str">
        <f>IFERROR((H26/H206),"-")</f>
        <v>-</v>
      </c>
      <c r="I251" s="329" t="str">
        <f>IFERROR((I26/I206),"-")</f>
        <v>-</v>
      </c>
      <c r="J251" s="329" t="str">
        <f>IFERROR((J26/J206),"-")</f>
        <v>-</v>
      </c>
      <c r="K251" s="330" t="str">
        <f>IFERROR((K26/K206),"-")</f>
        <v>-</v>
      </c>
      <c r="L251" s="502"/>
    </row>
    <row r="252" spans="1:12" s="273" customFormat="1" ht="15" customHeight="1">
      <c r="A252" s="501"/>
      <c r="B252" s="500"/>
      <c r="C252" s="813" t="s">
        <v>421</v>
      </c>
      <c r="D252" s="814"/>
      <c r="E252" s="814"/>
      <c r="F252" s="815"/>
      <c r="G252" s="329" t="str">
        <f>IFERROR(365/G251,"-")</f>
        <v>-</v>
      </c>
      <c r="H252" s="329" t="str">
        <f>IFERROR(365/H251,"-")</f>
        <v>-</v>
      </c>
      <c r="I252" s="329" t="str">
        <f>IFERROR(365/I251,"-")</f>
        <v>-</v>
      </c>
      <c r="J252" s="329" t="str">
        <f>IFERROR(365/J251,"-")</f>
        <v>-</v>
      </c>
      <c r="K252" s="330" t="str">
        <f>IFERROR(365/K251,"-")</f>
        <v>-</v>
      </c>
      <c r="L252" s="502"/>
    </row>
    <row r="253" spans="1:12" s="273" customFormat="1" ht="15" customHeight="1">
      <c r="A253" s="501"/>
      <c r="B253" s="500"/>
      <c r="C253" s="813" t="s">
        <v>422</v>
      </c>
      <c r="D253" s="814"/>
      <c r="E253" s="814"/>
      <c r="F253" s="815"/>
      <c r="G253" s="329" t="str">
        <f>IFERROR(G23/G211,"-")</f>
        <v>-</v>
      </c>
      <c r="H253" s="329" t="str">
        <f>IFERROR(H23/H211,"-")</f>
        <v>-</v>
      </c>
      <c r="I253" s="329" t="str">
        <f>IFERROR(I23/I211,"-")</f>
        <v>-</v>
      </c>
      <c r="J253" s="329" t="str">
        <f>IFERROR(J23/J211,"-")</f>
        <v>-</v>
      </c>
      <c r="K253" s="330" t="str">
        <f>IFERROR(K23/K211,"-")</f>
        <v>-</v>
      </c>
      <c r="L253" s="502"/>
    </row>
    <row r="254" spans="1:12" s="273" customFormat="1" ht="15" customHeight="1">
      <c r="A254" s="501"/>
      <c r="B254" s="500"/>
      <c r="C254" s="813" t="s">
        <v>423</v>
      </c>
      <c r="D254" s="814"/>
      <c r="E254" s="814"/>
      <c r="F254" s="815"/>
      <c r="G254" s="329" t="str">
        <f>IFERROR(365/G253,"-")</f>
        <v>-</v>
      </c>
      <c r="H254" s="329" t="str">
        <f>IFERROR(365/H253,"-")</f>
        <v>-</v>
      </c>
      <c r="I254" s="329" t="str">
        <f>IFERROR(365/I253,"-")</f>
        <v>-</v>
      </c>
      <c r="J254" s="329" t="str">
        <f>IFERROR(365/J253,"-")</f>
        <v>-</v>
      </c>
      <c r="K254" s="330" t="str">
        <f>IFERROR(365/K253,"-")</f>
        <v>-</v>
      </c>
      <c r="L254" s="502"/>
    </row>
    <row r="255" spans="1:12" s="273" customFormat="1" ht="15" customHeight="1">
      <c r="A255" s="501"/>
      <c r="B255" s="500"/>
      <c r="C255" s="813" t="s">
        <v>424</v>
      </c>
      <c r="D255" s="814"/>
      <c r="E255" s="814"/>
      <c r="F255" s="815"/>
      <c r="G255" s="329" t="str">
        <f>IFERROR((G26+G38)/G153,"-")</f>
        <v>-</v>
      </c>
      <c r="H255" s="329" t="str">
        <f>IFERROR((H26+H38)/H153,"-")</f>
        <v>-</v>
      </c>
      <c r="I255" s="329" t="str">
        <f>IFERROR((I26+I38)/I153,"-")</f>
        <v>-</v>
      </c>
      <c r="J255" s="329" t="str">
        <f>IFERROR((J26+J38)/J153,"-")</f>
        <v>-</v>
      </c>
      <c r="K255" s="330" t="str">
        <f>IFERROR((K26+K38)/K153,"-")</f>
        <v>-</v>
      </c>
      <c r="L255" s="502"/>
    </row>
    <row r="256" spans="1:12" s="273" customFormat="1" ht="15" customHeight="1">
      <c r="A256" s="501"/>
      <c r="B256" s="500"/>
      <c r="C256" s="813" t="s">
        <v>425</v>
      </c>
      <c r="D256" s="814"/>
      <c r="E256" s="814"/>
      <c r="F256" s="815"/>
      <c r="G256" s="329" t="str">
        <f>IFERROR(365/G255,"-")</f>
        <v>-</v>
      </c>
      <c r="H256" s="329" t="str">
        <f>IFERROR(365/H255,"-")</f>
        <v>-</v>
      </c>
      <c r="I256" s="329" t="str">
        <f>IFERROR(365/I255,"-")</f>
        <v>-</v>
      </c>
      <c r="J256" s="329" t="str">
        <f>IFERROR(365/J255,"-")</f>
        <v>-</v>
      </c>
      <c r="K256" s="330" t="str">
        <f>IFERROR(365/K255,"-")</f>
        <v>-</v>
      </c>
      <c r="L256" s="502"/>
    </row>
    <row r="257" spans="1:12" s="273" customFormat="1" ht="15" customHeight="1">
      <c r="A257" s="501"/>
      <c r="B257" s="500"/>
      <c r="C257" s="813" t="s">
        <v>426</v>
      </c>
      <c r="D257" s="814"/>
      <c r="E257" s="814"/>
      <c r="F257" s="815"/>
      <c r="G257" s="329" t="str">
        <f>IFERROR(G252+G254-G256,"-")</f>
        <v>-</v>
      </c>
      <c r="H257" s="329" t="str">
        <f>IFERROR(H252+H254-H256,"-")</f>
        <v>-</v>
      </c>
      <c r="I257" s="329" t="str">
        <f>IFERROR(I252+I254-I256,"-")</f>
        <v>-</v>
      </c>
      <c r="J257" s="329" t="str">
        <f>IFERROR(J252+J254-J256,"-")</f>
        <v>-</v>
      </c>
      <c r="K257" s="330" t="str">
        <f>IFERROR(K252+K254-K256,"-")</f>
        <v>-</v>
      </c>
      <c r="L257" s="502"/>
    </row>
    <row r="258" spans="1:12" s="273" customFormat="1" ht="15" customHeight="1">
      <c r="A258" s="501"/>
      <c r="B258" s="500"/>
      <c r="C258" s="813" t="s">
        <v>427</v>
      </c>
      <c r="D258" s="814"/>
      <c r="E258" s="814"/>
      <c r="F258" s="815"/>
      <c r="G258" s="329" t="str">
        <f>IFERROR(G23/(G169-G173),"-")</f>
        <v>-</v>
      </c>
      <c r="H258" s="329" t="str">
        <f>IFERROR(H23/(H169-H173),"-")</f>
        <v>-</v>
      </c>
      <c r="I258" s="329" t="str">
        <f>IFERROR(I23/(I169-I173),"-")</f>
        <v>-</v>
      </c>
      <c r="J258" s="329" t="str">
        <f>IFERROR(J23/(J169-J173),"-")</f>
        <v>-</v>
      </c>
      <c r="K258" s="330" t="str">
        <f>IFERROR(K23/(K169-K173),"-")</f>
        <v>-</v>
      </c>
      <c r="L258" s="502"/>
    </row>
    <row r="259" spans="1:12" s="273" customFormat="1" ht="15" customHeight="1">
      <c r="A259" s="501"/>
      <c r="B259" s="500"/>
      <c r="C259" s="813" t="s">
        <v>428</v>
      </c>
      <c r="D259" s="814"/>
      <c r="E259" s="814"/>
      <c r="F259" s="815"/>
      <c r="G259" s="329" t="str">
        <f>IFERROR(G23/G225,"-")</f>
        <v>-</v>
      </c>
      <c r="H259" s="329" t="str">
        <f>IFERROR(H23/H225,"-")</f>
        <v>-</v>
      </c>
      <c r="I259" s="329" t="str">
        <f>IFERROR(I23/I225,"-")</f>
        <v>-</v>
      </c>
      <c r="J259" s="329" t="str">
        <f>IFERROR(J23/J225,"-")</f>
        <v>-</v>
      </c>
      <c r="K259" s="330" t="str">
        <f>IFERROR(K23/K225,"-")</f>
        <v>-</v>
      </c>
      <c r="L259" s="502"/>
    </row>
    <row r="260" spans="1:12" s="273" customFormat="1" ht="7.5" customHeight="1" thickBot="1">
      <c r="A260" s="501"/>
      <c r="B260" s="500"/>
      <c r="C260" s="743"/>
      <c r="D260" s="744"/>
      <c r="E260" s="744"/>
      <c r="F260" s="744"/>
      <c r="G260" s="744"/>
      <c r="H260" s="744"/>
      <c r="I260" s="744"/>
      <c r="J260" s="744"/>
      <c r="K260" s="745"/>
      <c r="L260" s="502"/>
    </row>
    <row r="261" spans="1:12" s="324" customFormat="1" ht="16.5">
      <c r="A261" s="501"/>
      <c r="B261" s="322"/>
      <c r="C261" s="806" t="s">
        <v>429</v>
      </c>
      <c r="D261" s="807"/>
      <c r="E261" s="807"/>
      <c r="F261" s="807"/>
      <c r="G261" s="807"/>
      <c r="H261" s="807"/>
      <c r="I261" s="807"/>
      <c r="J261" s="807"/>
      <c r="K261" s="808"/>
      <c r="L261" s="323"/>
    </row>
    <row r="262" spans="1:12" s="501" customFormat="1" ht="15" customHeight="1">
      <c r="A262" s="325"/>
      <c r="B262" s="500"/>
      <c r="C262" s="813" t="s">
        <v>430</v>
      </c>
      <c r="D262" s="814"/>
      <c r="E262" s="814"/>
      <c r="F262" s="815"/>
      <c r="G262" s="329" t="str">
        <f>IFERROR(G55/G67,"-")</f>
        <v>-</v>
      </c>
      <c r="H262" s="329" t="str">
        <f>IFERROR(H65/H67,"-")</f>
        <v>-</v>
      </c>
      <c r="I262" s="329" t="str">
        <f>IFERROR(I65/I67,"-")</f>
        <v>-</v>
      </c>
      <c r="J262" s="329" t="str">
        <f>IFERROR(J55/J67,"-")</f>
        <v>-</v>
      </c>
      <c r="K262" s="330" t="str">
        <f>IFERROR(K55/K67,"-")</f>
        <v>-</v>
      </c>
      <c r="L262" s="502"/>
    </row>
    <row r="263" spans="1:12" s="501" customFormat="1" ht="27.75" customHeight="1">
      <c r="B263" s="500"/>
      <c r="C263" s="813" t="s">
        <v>431</v>
      </c>
      <c r="D263" s="814"/>
      <c r="E263" s="814"/>
      <c r="F263" s="815"/>
      <c r="G263" s="331" t="str">
        <f>IF(G145+G153=0,"No Short Term Obligation", G55/(G145+G153))</f>
        <v>No Short Term Obligation</v>
      </c>
      <c r="H263" s="331" t="str">
        <f>IF(H145+H153=0,"No Short Term Obligation", H55/(H145+H153))</f>
        <v>No Short Term Obligation</v>
      </c>
      <c r="I263" s="331" t="str">
        <f>IF(I145+I153=0,"No Short Term Obligation", I55/(I145+I153))</f>
        <v>No Short Term Obligation</v>
      </c>
      <c r="J263" s="331" t="str">
        <f>IF(J145+J153=0,"No Short Term Obligation", J55/(J145+J153))</f>
        <v>No Short Term Obligation</v>
      </c>
      <c r="K263" s="332" t="str">
        <f>IF(K145+K153=0,"No Short Term Obligation", K55/(K145+K153))</f>
        <v>No Short Term Obligation</v>
      </c>
      <c r="L263" s="502"/>
    </row>
    <row r="264" spans="1:12" s="501" customFormat="1" ht="15" customHeight="1">
      <c r="B264" s="500"/>
      <c r="C264" s="813" t="s">
        <v>432</v>
      </c>
      <c r="D264" s="814"/>
      <c r="E264" s="814"/>
      <c r="F264" s="815"/>
      <c r="G264" s="329" t="str">
        <f>IFERROR((G142+G163+#REF!)/G120,"-")</f>
        <v>-</v>
      </c>
      <c r="H264" s="329" t="str">
        <f>IFERROR((H142+H163+#REF!)/H120,"-")</f>
        <v>-</v>
      </c>
      <c r="I264" s="329" t="str">
        <f>IFERROR((I142+I163+#REF!)/I120,"-")</f>
        <v>-</v>
      </c>
      <c r="J264" s="329" t="str">
        <f>IFERROR((J142+J163+#REF!)/J120,"-")</f>
        <v>-</v>
      </c>
      <c r="K264" s="330" t="str">
        <f>IFERROR((K142+K163+#REF!)/K120,"-")</f>
        <v>-</v>
      </c>
      <c r="L264" s="502"/>
    </row>
    <row r="265" spans="1:12" s="501" customFormat="1" ht="40.5" customHeight="1">
      <c r="B265" s="500"/>
      <c r="C265" s="813" t="s">
        <v>433</v>
      </c>
      <c r="D265" s="814"/>
      <c r="E265" s="814"/>
      <c r="F265" s="815"/>
      <c r="G265" s="329" t="str">
        <f>IFERROR((G126+SUM(G145,G153))/(G92+G57),"-")</f>
        <v>-</v>
      </c>
      <c r="H265" s="329" t="str">
        <f>IFERROR((H126+SUM(H145,H153))/(H92+H57),"-")</f>
        <v>-</v>
      </c>
      <c r="I265" s="329" t="str">
        <f>IFERROR((I126+SUM(I145,I153))/(I92+I57),"-")</f>
        <v>-</v>
      </c>
      <c r="J265" s="329" t="str">
        <f>IFERROR((J126+SUM(J145,J153))/(J92+J57),"-")</f>
        <v>-</v>
      </c>
      <c r="K265" s="330" t="str">
        <f>IFERROR((K126+SUM(K145,K153))/(K92+K57),"-")</f>
        <v>-</v>
      </c>
      <c r="L265" s="502"/>
    </row>
    <row r="266" spans="1:12" s="501" customFormat="1" ht="15" customHeight="1">
      <c r="B266" s="500"/>
      <c r="C266" s="813" t="s">
        <v>434</v>
      </c>
      <c r="D266" s="814"/>
      <c r="E266" s="814"/>
      <c r="F266" s="815"/>
      <c r="G266" s="329" t="str">
        <f>IFERROR((SUM(G145,G153,G126))/G120,"-")</f>
        <v>-</v>
      </c>
      <c r="H266" s="329" t="str">
        <f>IFERROR((SUM(H145,H153,H126))/H120,"-")</f>
        <v>-</v>
      </c>
      <c r="I266" s="329" t="str">
        <f>IFERROR((SUM(I145,I153,I126))/I120,"-")</f>
        <v>-</v>
      </c>
      <c r="J266" s="329" t="str">
        <f>IFERROR((SUM(J145,J153,J126))/J120,"-")</f>
        <v>-</v>
      </c>
      <c r="K266" s="330" t="str">
        <f>IFERROR((SUM(K145,K153,K126))/K120,"-")</f>
        <v>-</v>
      </c>
      <c r="L266" s="502"/>
    </row>
    <row r="267" spans="1:12" s="501" customFormat="1" ht="15" customHeight="1" thickBot="1">
      <c r="B267" s="500"/>
      <c r="C267" s="819" t="s">
        <v>435</v>
      </c>
      <c r="D267" s="820"/>
      <c r="E267" s="820"/>
      <c r="F267" s="821"/>
      <c r="G267" s="333" t="str">
        <f>IF((G126+G145+G153)=0,"No Debt", ((G225-(G174+G175)-G194)-(G163-(G145+G153)))/(G126+G145+G153))</f>
        <v>No Debt</v>
      </c>
      <c r="H267" s="333" t="str">
        <f>IF((H126+H145+H153)=0,"No Debt", ((H225-(H174+H175)-H194)-(H163-(H145+H153)))/(H126+H145+H153))</f>
        <v>No Debt</v>
      </c>
      <c r="I267" s="333" t="str">
        <f>IF((I126+I145+I153)=0,"No Debt", ((I225-(I174+I175)-I194)-(I163-(I145+I153)))/(I126+I145+I153))</f>
        <v>No Debt</v>
      </c>
      <c r="J267" s="333" t="str">
        <f>IF((J126+J145+J153)=0,"No Debt", ((J225-(J174+J175)-J194)-(J163-(J145+J153)))/(J126+J145+J153))</f>
        <v>No Debt</v>
      </c>
      <c r="K267" s="334" t="str">
        <f>IF((K126+K145+K153)=0,"No Debt", ((K225-(K174+K175)-K194)-(K163-(K145+K153)))/(K126+K145+K153))</f>
        <v>No Debt</v>
      </c>
      <c r="L267" s="502"/>
    </row>
    <row r="268" spans="1:12" ht="12.75" customHeight="1" thickBot="1">
      <c r="A268" s="501"/>
      <c r="B268" s="490"/>
      <c r="C268" s="260"/>
      <c r="D268" s="260"/>
      <c r="E268" s="260"/>
      <c r="F268" s="335"/>
      <c r="G268" s="260"/>
      <c r="H268" s="260"/>
      <c r="I268" s="260"/>
      <c r="J268" s="260"/>
      <c r="K268" s="260"/>
      <c r="L268" s="336"/>
    </row>
  </sheetData>
  <mergeCells count="253">
    <mergeCell ref="C264:F264"/>
    <mergeCell ref="C265:F265"/>
    <mergeCell ref="C266:F266"/>
    <mergeCell ref="C267:F267"/>
    <mergeCell ref="C258:F258"/>
    <mergeCell ref="C259:F259"/>
    <mergeCell ref="C260:K260"/>
    <mergeCell ref="C261:K261"/>
    <mergeCell ref="C262:F262"/>
    <mergeCell ref="C263:F263"/>
    <mergeCell ref="C252:F252"/>
    <mergeCell ref="C253:F253"/>
    <mergeCell ref="C254:F254"/>
    <mergeCell ref="C255:F255"/>
    <mergeCell ref="C256:F256"/>
    <mergeCell ref="C257:F257"/>
    <mergeCell ref="C246:F246"/>
    <mergeCell ref="C247:F247"/>
    <mergeCell ref="C248:F248"/>
    <mergeCell ref="C249:K249"/>
    <mergeCell ref="C250:K250"/>
    <mergeCell ref="C251:F251"/>
    <mergeCell ref="C240:F240"/>
    <mergeCell ref="C241:F241"/>
    <mergeCell ref="C242:F242"/>
    <mergeCell ref="C243:K243"/>
    <mergeCell ref="C244:K244"/>
    <mergeCell ref="C245:F245"/>
    <mergeCell ref="C234:F234"/>
    <mergeCell ref="C235:K235"/>
    <mergeCell ref="C236:K236"/>
    <mergeCell ref="C237:F237"/>
    <mergeCell ref="C238:F238"/>
    <mergeCell ref="C239:F239"/>
    <mergeCell ref="C227:F227"/>
    <mergeCell ref="C229:K229"/>
    <mergeCell ref="C230:F230"/>
    <mergeCell ref="C231:K231"/>
    <mergeCell ref="C232:F232"/>
    <mergeCell ref="C233:F233"/>
    <mergeCell ref="D217:F217"/>
    <mergeCell ref="E218:F218"/>
    <mergeCell ref="E222:F222"/>
    <mergeCell ref="D223:F223"/>
    <mergeCell ref="C224:F224"/>
    <mergeCell ref="C225:F225"/>
    <mergeCell ref="C196:F196"/>
    <mergeCell ref="C197:K197"/>
    <mergeCell ref="C198:F198"/>
    <mergeCell ref="C199:C223"/>
    <mergeCell ref="D199:F199"/>
    <mergeCell ref="E200:F200"/>
    <mergeCell ref="E203:F203"/>
    <mergeCell ref="E204:F204"/>
    <mergeCell ref="D211:F211"/>
    <mergeCell ref="E212:F212"/>
    <mergeCell ref="E213:F213"/>
    <mergeCell ref="E214:F214"/>
    <mergeCell ref="E215:F215"/>
    <mergeCell ref="D216:F216"/>
    <mergeCell ref="E205:F205"/>
    <mergeCell ref="D206:F206"/>
    <mergeCell ref="E207:F207"/>
    <mergeCell ref="E208:F208"/>
    <mergeCell ref="E209:F209"/>
    <mergeCell ref="E210:F210"/>
    <mergeCell ref="C166:K166"/>
    <mergeCell ref="C167:F167"/>
    <mergeCell ref="C168:C195"/>
    <mergeCell ref="D168:F168"/>
    <mergeCell ref="E169:F169"/>
    <mergeCell ref="E173:F173"/>
    <mergeCell ref="E174:F174"/>
    <mergeCell ref="E175:F175"/>
    <mergeCell ref="E176:F176"/>
    <mergeCell ref="D185:F185"/>
    <mergeCell ref="E186:F186"/>
    <mergeCell ref="E190:F190"/>
    <mergeCell ref="D191:F191"/>
    <mergeCell ref="D192:F192"/>
    <mergeCell ref="E193:F193"/>
    <mergeCell ref="E177:F177"/>
    <mergeCell ref="D178:F178"/>
    <mergeCell ref="E179:F179"/>
    <mergeCell ref="E180:F180"/>
    <mergeCell ref="E181:F181"/>
    <mergeCell ref="E182:F182"/>
    <mergeCell ref="E194:F194"/>
    <mergeCell ref="E195:F195"/>
    <mergeCell ref="C163:F163"/>
    <mergeCell ref="C164:F164"/>
    <mergeCell ref="D153:F153"/>
    <mergeCell ref="E154:F154"/>
    <mergeCell ref="E155:F155"/>
    <mergeCell ref="E156:F156"/>
    <mergeCell ref="E157:F157"/>
    <mergeCell ref="D158:F158"/>
    <mergeCell ref="C165:K165"/>
    <mergeCell ref="C144:F144"/>
    <mergeCell ref="C145:C162"/>
    <mergeCell ref="D145:F145"/>
    <mergeCell ref="E146:F146"/>
    <mergeCell ref="E147:F147"/>
    <mergeCell ref="E148:F148"/>
    <mergeCell ref="E149:F149"/>
    <mergeCell ref="E150:F150"/>
    <mergeCell ref="E151:F151"/>
    <mergeCell ref="E152:F152"/>
    <mergeCell ref="D159:F159"/>
    <mergeCell ref="E160:F160"/>
    <mergeCell ref="E161:F161"/>
    <mergeCell ref="E162:F162"/>
    <mergeCell ref="D138:F138"/>
    <mergeCell ref="E139:F139"/>
    <mergeCell ref="E140:F140"/>
    <mergeCell ref="D141:F141"/>
    <mergeCell ref="C142:F142"/>
    <mergeCell ref="C143:K143"/>
    <mergeCell ref="E132:F132"/>
    <mergeCell ref="E133:F133"/>
    <mergeCell ref="D134:F134"/>
    <mergeCell ref="D135:F135"/>
    <mergeCell ref="E136:F136"/>
    <mergeCell ref="E137:F137"/>
    <mergeCell ref="D126:F126"/>
    <mergeCell ref="E127:F127"/>
    <mergeCell ref="E128:F128"/>
    <mergeCell ref="E129:F129"/>
    <mergeCell ref="E130:F130"/>
    <mergeCell ref="E131:F131"/>
    <mergeCell ref="C120:F120"/>
    <mergeCell ref="C121:K121"/>
    <mergeCell ref="C122:F122"/>
    <mergeCell ref="C123:K123"/>
    <mergeCell ref="C124:F124"/>
    <mergeCell ref="C125:F125"/>
    <mergeCell ref="E114:F114"/>
    <mergeCell ref="E115:F115"/>
    <mergeCell ref="E116:F116"/>
    <mergeCell ref="E117:F117"/>
    <mergeCell ref="E118:F118"/>
    <mergeCell ref="E119:F119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E112:F112"/>
    <mergeCell ref="D113:F113"/>
    <mergeCell ref="E98:F98"/>
    <mergeCell ref="C99:F99"/>
    <mergeCell ref="C100:F100"/>
    <mergeCell ref="C102:K102"/>
    <mergeCell ref="C103:F103"/>
    <mergeCell ref="C104:K104"/>
    <mergeCell ref="C92:F92"/>
    <mergeCell ref="C93:K93"/>
    <mergeCell ref="D94:F94"/>
    <mergeCell ref="C95:F95"/>
    <mergeCell ref="D96:F96"/>
    <mergeCell ref="E97:F97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55:F55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C46:C54"/>
    <mergeCell ref="E46:F46"/>
    <mergeCell ref="E47:F47"/>
    <mergeCell ref="E48:F48"/>
    <mergeCell ref="D49:F49"/>
    <mergeCell ref="E50:F50"/>
    <mergeCell ref="E51:F51"/>
    <mergeCell ref="D52:F52"/>
    <mergeCell ref="E53:F53"/>
    <mergeCell ref="E54:F54"/>
    <mergeCell ref="E41:F41"/>
    <mergeCell ref="E42:F42"/>
    <mergeCell ref="C43:F43"/>
    <mergeCell ref="C44:K44"/>
    <mergeCell ref="D45:F45"/>
    <mergeCell ref="D26:F26"/>
    <mergeCell ref="C27:C42"/>
    <mergeCell ref="E27:F27"/>
    <mergeCell ref="D28:D30"/>
    <mergeCell ref="E31:F31"/>
    <mergeCell ref="D32:D33"/>
    <mergeCell ref="E34:F34"/>
    <mergeCell ref="D35:D37"/>
    <mergeCell ref="D38:F38"/>
    <mergeCell ref="E39:F39"/>
    <mergeCell ref="C25:F25"/>
    <mergeCell ref="C10:F10"/>
    <mergeCell ref="D11:F11"/>
    <mergeCell ref="C12:C22"/>
    <mergeCell ref="E12:F12"/>
    <mergeCell ref="D13:D15"/>
    <mergeCell ref="E16:F16"/>
    <mergeCell ref="D17:D19"/>
    <mergeCell ref="E40:F40"/>
    <mergeCell ref="B2:L2"/>
    <mergeCell ref="C4:K4"/>
    <mergeCell ref="C5:F5"/>
    <mergeCell ref="C6:F6"/>
    <mergeCell ref="E20:F20"/>
    <mergeCell ref="D21:F21"/>
    <mergeCell ref="D22:F22"/>
    <mergeCell ref="C23:F23"/>
    <mergeCell ref="C24:K24"/>
    <mergeCell ref="C9:F9"/>
    <mergeCell ref="C8:F8"/>
    <mergeCell ref="C7:F7"/>
  </mergeCells>
  <conditionalFormatting sqref="G11:I22 G26:I42 G45:I54 G83:K83 G94:K94 G96:K100 G199:I223 G227:K227 G232:K234 G237:K242 G245:K248 G251:K259 G262:K267 G107:I118 G168:I195 K11:K22 K26:K42 K45:K54 G57:K64 G67:K80 G86:K91 G126:K141 G145:K162 K168:K195 K199:K223 K107:K119">
    <cfRule type="expression" dxfId="218" priority="10">
      <formula>G$6=""</formula>
    </cfRule>
  </conditionalFormatting>
  <conditionalFormatting sqref="H119:I119">
    <cfRule type="expression" dxfId="217" priority="8">
      <formula>H$6=""</formula>
    </cfRule>
  </conditionalFormatting>
  <conditionalFormatting sqref="G119">
    <cfRule type="expression" dxfId="216" priority="9">
      <formula>G$6=""</formula>
    </cfRule>
  </conditionalFormatting>
  <conditionalFormatting sqref="J11:J22">
    <cfRule type="expression" dxfId="215" priority="7">
      <formula>J$6=""</formula>
    </cfRule>
  </conditionalFormatting>
  <conditionalFormatting sqref="J26:J42">
    <cfRule type="expression" dxfId="214" priority="6">
      <formula>J$6=""</formula>
    </cfRule>
  </conditionalFormatting>
  <conditionalFormatting sqref="J45:J54">
    <cfRule type="expression" dxfId="213" priority="5">
      <formula>J$6=""</formula>
    </cfRule>
  </conditionalFormatting>
  <conditionalFormatting sqref="J107:J118">
    <cfRule type="expression" dxfId="212" priority="4">
      <formula>J$6=""</formula>
    </cfRule>
  </conditionalFormatting>
  <conditionalFormatting sqref="J119">
    <cfRule type="expression" dxfId="211" priority="3">
      <formula>J$6=""</formula>
    </cfRule>
  </conditionalFormatting>
  <conditionalFormatting sqref="J168:J195">
    <cfRule type="expression" dxfId="210" priority="2">
      <formula>J$6=""</formula>
    </cfRule>
  </conditionalFormatting>
  <conditionalFormatting sqref="J199:J223">
    <cfRule type="expression" dxfId="209" priority="1">
      <formula>J$6=""</formula>
    </cfRule>
  </conditionalFormatting>
  <dataValidations count="3">
    <dataValidation type="list" allowBlank="1" showInputMessage="1" showErrorMessage="1" sqref="G6:K6" xr:uid="{D75B96C9-7283-4FF6-A39F-38CAEDC9398A}">
      <formula1>"Audited,Unaudited,Provisional,Projection"</formula1>
    </dataValidation>
    <dataValidation type="list" allowBlank="1" showInputMessage="1" showErrorMessage="1" sqref="K3" xr:uid="{18203E3B-A62B-4E2C-AC9D-25D0FFD7EA02}">
      <formula1>"Actuals, Thousands, Lakhs, Millions, Crores"</formula1>
    </dataValidation>
    <dataValidation type="list" allowBlank="1" showInputMessage="1" showErrorMessage="1" sqref="G8:K8" xr:uid="{EA541E04-4BC0-47AC-942F-C95A3D1B6D76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5BD3052-5538-4CA7-B6E7-9A535CBFC51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ABB</vt:lpstr>
      <vt:lpstr>CA</vt:lpstr>
      <vt:lpstr>NC Banking Rating</vt:lpstr>
      <vt:lpstr>Banking Snapshot</vt:lpstr>
      <vt:lpstr>Daily-Balance</vt:lpstr>
      <vt:lpstr>ITR Details</vt:lpstr>
      <vt:lpstr>Analysis</vt:lpstr>
      <vt:lpstr>Transaction-Analysis</vt:lpstr>
      <vt:lpstr>Financial Statement Combined</vt:lpstr>
      <vt:lpstr>Ratio Sheet-Combined</vt:lpstr>
      <vt:lpstr>Financial Statement1</vt:lpstr>
      <vt:lpstr>Ratio Sheet 1</vt:lpstr>
      <vt:lpstr>Financial Statement2</vt:lpstr>
      <vt:lpstr>Ratio Sheet 2</vt:lpstr>
      <vt:lpstr>Financial Statement3</vt:lpstr>
      <vt:lpstr>Ratio Sheet 3</vt:lpstr>
      <vt:lpstr>Financial Statement4</vt:lpstr>
      <vt:lpstr>Ratio Sheet 4</vt:lpstr>
      <vt:lpstr>Cash Flow</vt:lpstr>
      <vt:lpstr>RTR Details</vt:lpstr>
      <vt:lpstr>Banking</vt:lpstr>
      <vt:lpstr>NC-RTR</vt:lpstr>
      <vt:lpstr>Queries</vt:lpstr>
      <vt:lpstr>Verification 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Mahesh Shetty</cp:lastModifiedBy>
  <cp:lastPrinted>2018-09-24T09:57:58Z</cp:lastPrinted>
  <dcterms:created xsi:type="dcterms:W3CDTF">2012-09-25T04:47:56Z</dcterms:created>
  <dcterms:modified xsi:type="dcterms:W3CDTF">2021-06-16T11:39:40Z</dcterms:modified>
</cp:coreProperties>
</file>